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trlProps/ctrlProp1.xml" ContentType="application/vnd.ms-excel.controlproperties+xml"/>
  <Override PartName="/xl/drawings/drawing15.xml" ContentType="application/vnd.openxmlformats-officedocument.drawing+xml"/>
  <Override PartName="/xl/ctrlProps/ctrlProp2.xml" ContentType="application/vnd.ms-excel.controlproperties+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symo\Desktop\비핵심프로그램화\"/>
    </mc:Choice>
  </mc:AlternateContent>
  <bookViews>
    <workbookView xWindow="0" yWindow="0" windowWidth="1428" windowHeight="0" firstSheet="18" activeTab="20"/>
  </bookViews>
  <sheets>
    <sheet name="Login" sheetId="35" r:id="rId1"/>
    <sheet name="사용자 구성" sheetId="47" r:id="rId2"/>
    <sheet name="관리자모드" sheetId="40" r:id="rId3"/>
    <sheet name="PM" sheetId="48" r:id="rId4"/>
    <sheet name="평가자" sheetId="41" r:id="rId5"/>
    <sheet name="기초테이터" sheetId="3" r:id="rId6"/>
    <sheet name="등기부" sheetId="8" r:id="rId7"/>
    <sheet name="권리분석" sheetId="36" r:id="rId8"/>
    <sheet name="마감" sheetId="50" r:id="rId9"/>
    <sheet name="비핵심" sheetId="37" r:id="rId10"/>
    <sheet name="비핵심 전체" sheetId="38" r:id="rId11"/>
    <sheet name="차주개요(０)" sheetId="14" r:id="rId12"/>
    <sheet name="Loan(Ⅰ)_일반" sheetId="5" r:id="rId13"/>
    <sheet name="Loan(Ⅰ)_일반보증" sheetId="44" r:id="rId14"/>
    <sheet name="Loan(Ⅰ)_해지부보증" sheetId="45" r:id="rId15"/>
    <sheet name="Loan(Ⅰ)_일반+해지부보증" sheetId="46" r:id="rId16"/>
    <sheet name="담보총괄(Ⅱ)" sheetId="15" r:id="rId17"/>
    <sheet name="등기부(Ⅲ)" sheetId="13" r:id="rId18"/>
    <sheet name="담보물건(Ⅳ)" sheetId="16" r:id="rId19"/>
    <sheet name="선순위(Ⅴ)" sheetId="18" r:id="rId20"/>
    <sheet name="평가(Ⅵ)_시트적용" sheetId="43" r:id="rId21"/>
    <sheet name="평가(Ⅵ)_1. 아파트" sheetId="19" r:id="rId22"/>
    <sheet name="평가(Ⅵ)_2. 연립다세대 " sheetId="49" r:id="rId23"/>
    <sheet name="평가(Ⅵ)_3. 공장, 창고" sheetId="31" r:id="rId24"/>
    <sheet name="평가(Ⅵ)_4. 상가, 아파트형공장" sheetId="30" r:id="rId25"/>
    <sheet name="평가(Ⅵ)_5. 주택, 근린시설, 토지 등" sheetId="32" r:id="rId26"/>
    <sheet name="경매일정(Ⅶ)" sheetId="51" r:id="rId27"/>
    <sheet name="공매일정(Ⅷ)" sheetId="21" r:id="rId28"/>
    <sheet name="현금흐름 집계(Ⅸ)" sheetId="39" r:id="rId29"/>
    <sheet name="XNPV 비교(Ⅹ)" sheetId="53" r:id="rId30"/>
    <sheet name="회생개요(ⅩⅠ)" sheetId="52" r:id="rId31"/>
    <sheet name="경매비용기초DATA" sheetId="23" r:id="rId32"/>
    <sheet name="공매비용기초DATA" sheetId="24" r:id="rId33"/>
    <sheet name="당해세 계산구조" sheetId="22" r:id="rId34"/>
    <sheet name="표준 공시지가 정보" sheetId="42" r:id="rId35"/>
    <sheet name="공동주택가격 조회" sheetId="34" r:id="rId36"/>
    <sheet name="관할법원" sheetId="28" r:id="rId37"/>
    <sheet name="대위등기비용" sheetId="29" r:id="rId38"/>
    <sheet name="법원별 저감율" sheetId="25" r:id="rId39"/>
    <sheet name="선순위(주택)" sheetId="26" r:id="rId40"/>
    <sheet name="선순위(상가)" sheetId="27" r:id="rId41"/>
    <sheet name="Tool Box" sheetId="17" r:id="rId42"/>
    <sheet name="선순위" sheetId="33" state="hidden" r:id="rId43"/>
  </sheets>
  <definedNames>
    <definedName name="_xlnm._FilterDatabase" localSheetId="20" hidden="1">'평가(Ⅵ)_시트적용'!$A$16:$D$70</definedName>
    <definedName name="adate" localSheetId="15">'Loan(Ⅰ)_일반+해지부보증'!$N$13</definedName>
    <definedName name="adate" localSheetId="13">'Loan(Ⅰ)_일반보증'!$O$21</definedName>
    <definedName name="adate">'Loan(Ⅰ)_일반'!$AB$13</definedName>
    <definedName name="cdate" localSheetId="15">'Loan(Ⅰ)_일반+해지부보증'!$N$14</definedName>
    <definedName name="cdate" localSheetId="13">'Loan(Ⅰ)_일반보증'!$O$22</definedName>
    <definedName name="cdate">'Loan(Ⅰ)_일반'!$AB$14</definedName>
    <definedName name="_xlnm.Print_Area" localSheetId="10">'비핵심 전체'!$A$1:$H$235</definedName>
    <definedName name="감정수수료" localSheetId="26">'경매일정(Ⅶ)'!$A$34:$N$41</definedName>
    <definedName name="감정수수료">#REF!</definedName>
    <definedName name="평">등기부!$B$74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22" i="38" l="1"/>
  <c r="H221" i="38"/>
  <c r="H214" i="38"/>
  <c r="C210" i="38"/>
  <c r="C211" i="38" s="1"/>
  <c r="B210" i="38"/>
  <c r="B211" i="38" s="1"/>
  <c r="D209" i="38"/>
  <c r="D208" i="38"/>
  <c r="D207" i="38"/>
  <c r="C206" i="38"/>
  <c r="B206" i="38"/>
  <c r="D206" i="38" s="1"/>
  <c r="D205" i="38"/>
  <c r="D204" i="38"/>
  <c r="D203" i="38"/>
  <c r="C202" i="38"/>
  <c r="B202" i="38"/>
  <c r="D202" i="38" s="1"/>
  <c r="D201" i="38"/>
  <c r="E201" i="38" s="1"/>
  <c r="D199" i="38"/>
  <c r="C198" i="38"/>
  <c r="B198" i="38"/>
  <c r="D198" i="38" s="1"/>
  <c r="D197" i="38"/>
  <c r="E197" i="38" s="1"/>
  <c r="H36" i="52"/>
  <c r="D210" i="38" l="1"/>
  <c r="D211" i="38" s="1"/>
  <c r="J3" i="53"/>
  <c r="I3" i="53"/>
  <c r="H43" i="52" l="1"/>
  <c r="F44" i="52"/>
  <c r="D31" i="52"/>
  <c r="D30" i="52"/>
  <c r="D29" i="52"/>
  <c r="C32" i="52"/>
  <c r="B32" i="52"/>
  <c r="D27" i="52"/>
  <c r="D26" i="52"/>
  <c r="C28" i="52"/>
  <c r="B28" i="52"/>
  <c r="D28" i="52" s="1"/>
  <c r="C24" i="52"/>
  <c r="B24" i="52"/>
  <c r="D24" i="52" s="1"/>
  <c r="D25" i="52"/>
  <c r="D23" i="52"/>
  <c r="C20" i="52"/>
  <c r="B20" i="52"/>
  <c r="D21" i="52"/>
  <c r="D19" i="52"/>
  <c r="D20" i="52" l="1"/>
  <c r="E19" i="52"/>
  <c r="E23" i="52"/>
  <c r="B33" i="52"/>
  <c r="C33" i="52"/>
  <c r="D32" i="52"/>
  <c r="D33" i="52" s="1"/>
  <c r="I365" i="38" l="1"/>
  <c r="G365" i="38"/>
  <c r="D365" i="38"/>
  <c r="B365" i="38"/>
  <c r="I363" i="38"/>
  <c r="G363" i="38"/>
  <c r="D363" i="38"/>
  <c r="B363" i="38"/>
  <c r="I361" i="38"/>
  <c r="G361" i="38"/>
  <c r="D361" i="38"/>
  <c r="B361" i="38"/>
  <c r="I359" i="38"/>
  <c r="I366" i="38" s="1"/>
  <c r="G359" i="38"/>
  <c r="G366" i="38" s="1"/>
  <c r="D359" i="38"/>
  <c r="B359" i="38"/>
  <c r="B354" i="38"/>
  <c r="G352" i="38"/>
  <c r="G354" i="38" s="1"/>
  <c r="G345" i="38"/>
  <c r="B345" i="38"/>
  <c r="G344" i="38"/>
  <c r="G341" i="38"/>
  <c r="B341" i="38"/>
  <c r="H340" i="38"/>
  <c r="G340" i="38" s="1"/>
  <c r="G347" i="38" s="1"/>
  <c r="G349" i="38" s="1"/>
  <c r="C340" i="38"/>
  <c r="B340" i="38"/>
  <c r="B347" i="38" s="1"/>
  <c r="B349" i="38" s="1"/>
  <c r="G114" i="51"/>
  <c r="B114" i="51"/>
  <c r="E113" i="51"/>
  <c r="G113" i="51" s="1"/>
  <c r="B113" i="51"/>
  <c r="E112" i="51"/>
  <c r="G112" i="51" s="1"/>
  <c r="B112" i="51"/>
  <c r="S111" i="51"/>
  <c r="E111" i="51"/>
  <c r="G111" i="51" s="1"/>
  <c r="B111" i="51"/>
  <c r="S110" i="51"/>
  <c r="E110" i="51"/>
  <c r="G110" i="51" s="1"/>
  <c r="B110" i="51"/>
  <c r="S109" i="51"/>
  <c r="E109" i="51"/>
  <c r="G109" i="51" s="1"/>
  <c r="B109" i="51"/>
  <c r="S108" i="51"/>
  <c r="E108" i="51"/>
  <c r="G108" i="51" s="1"/>
  <c r="B108" i="51"/>
  <c r="S107" i="51"/>
  <c r="G107" i="51"/>
  <c r="S106" i="51"/>
  <c r="S105" i="51"/>
  <c r="S104" i="51"/>
  <c r="B101" i="51"/>
  <c r="B100" i="51"/>
  <c r="B99" i="51"/>
  <c r="B98" i="51"/>
  <c r="B97" i="51"/>
  <c r="F96" i="51"/>
  <c r="B96" i="51"/>
  <c r="I60" i="51"/>
  <c r="G60" i="51"/>
  <c r="D60" i="51"/>
  <c r="B60" i="51"/>
  <c r="B49" i="51"/>
  <c r="I58" i="51"/>
  <c r="G58" i="51"/>
  <c r="G47" i="51"/>
  <c r="G49" i="51" s="1"/>
  <c r="D58" i="51"/>
  <c r="B58" i="51"/>
  <c r="I56" i="51"/>
  <c r="G56" i="51"/>
  <c r="D56" i="51"/>
  <c r="B56" i="51"/>
  <c r="I54" i="51"/>
  <c r="G54" i="51"/>
  <c r="D54" i="51"/>
  <c r="B54" i="51"/>
  <c r="G40" i="51"/>
  <c r="B40" i="51"/>
  <c r="G39" i="51"/>
  <c r="G36" i="51"/>
  <c r="B36" i="51"/>
  <c r="H35" i="51"/>
  <c r="G35" i="51" s="1"/>
  <c r="B35" i="51"/>
  <c r="E4" i="51"/>
  <c r="D4" i="51"/>
  <c r="C4" i="51"/>
  <c r="E3" i="51"/>
  <c r="D3" i="51"/>
  <c r="C3" i="51"/>
  <c r="D366" i="38" l="1"/>
  <c r="B366" i="38"/>
  <c r="F97" i="51"/>
  <c r="F98" i="51" s="1"/>
  <c r="F99" i="51" s="1"/>
  <c r="F100" i="51" s="1"/>
  <c r="F101" i="51" s="1"/>
  <c r="B61" i="51"/>
  <c r="D61" i="51"/>
  <c r="I61" i="51"/>
  <c r="B42" i="51"/>
  <c r="B44" i="51" s="1"/>
  <c r="G42" i="51"/>
  <c r="G44" i="51" s="1"/>
  <c r="G61" i="51"/>
  <c r="G308" i="38"/>
  <c r="C308" i="38"/>
  <c r="H307" i="38"/>
  <c r="F307" i="38"/>
  <c r="D307" i="38"/>
  <c r="B307" i="38"/>
  <c r="G305" i="38"/>
  <c r="H305" i="38" s="1"/>
  <c r="C305" i="38"/>
  <c r="D305" i="38" s="1"/>
  <c r="H300" i="38"/>
  <c r="D300" i="38"/>
  <c r="H294" i="38"/>
  <c r="D294" i="38"/>
  <c r="H293" i="38"/>
  <c r="D293" i="38"/>
  <c r="H290" i="38"/>
  <c r="D272" i="38"/>
  <c r="C272" i="38"/>
  <c r="D271" i="38"/>
  <c r="C271" i="38"/>
  <c r="F269" i="38"/>
  <c r="E269" i="38"/>
  <c r="D269" i="38"/>
  <c r="C269" i="38"/>
  <c r="F268" i="38"/>
  <c r="E268" i="38"/>
  <c r="D268" i="38"/>
  <c r="C268" i="38"/>
  <c r="F267" i="38"/>
  <c r="E267" i="38"/>
  <c r="F266" i="38"/>
  <c r="E266" i="38"/>
  <c r="B265" i="38"/>
  <c r="B263" i="38"/>
  <c r="F262" i="38"/>
  <c r="E262" i="38"/>
  <c r="F261" i="38"/>
  <c r="E261" i="38"/>
  <c r="F260" i="38"/>
  <c r="E260" i="38"/>
  <c r="D260" i="38"/>
  <c r="C260" i="38"/>
  <c r="F259" i="38"/>
  <c r="E259" i="38"/>
  <c r="D259" i="38"/>
  <c r="C259" i="38"/>
  <c r="B258" i="38"/>
  <c r="B257" i="38"/>
  <c r="B256" i="38"/>
  <c r="B255" i="38" s="1"/>
  <c r="D255" i="38"/>
  <c r="D264" i="38" s="1"/>
  <c r="C255" i="38"/>
  <c r="C264" i="38" s="1"/>
  <c r="B252" i="38"/>
  <c r="E286" i="38" s="1"/>
  <c r="B251" i="38"/>
  <c r="D285" i="38" s="1"/>
  <c r="B250" i="38"/>
  <c r="B249" i="38"/>
  <c r="C286" i="38" s="1"/>
  <c r="B247" i="38"/>
  <c r="C35" i="51" l="1"/>
  <c r="B271" i="38"/>
  <c r="D286" i="38"/>
  <c r="B261" i="38"/>
  <c r="C285" i="38"/>
  <c r="B259" i="38"/>
  <c r="B268" i="38"/>
  <c r="B260" i="38"/>
  <c r="C261" i="38"/>
  <c r="D261" i="38"/>
  <c r="C266" i="38"/>
  <c r="C267" i="38"/>
  <c r="D266" i="38"/>
  <c r="D267" i="38"/>
  <c r="B272" i="38"/>
  <c r="B262" i="38"/>
  <c r="C262" i="38"/>
  <c r="D262" i="38"/>
  <c r="E285" i="38"/>
  <c r="B264" i="38"/>
  <c r="B267" i="38" s="1"/>
  <c r="B269" i="38"/>
  <c r="G295" i="38" l="1"/>
  <c r="D290" i="38"/>
  <c r="B266" i="38"/>
  <c r="G306" i="38" l="1"/>
  <c r="H295" i="38"/>
  <c r="C295" i="38" l="1"/>
  <c r="H306" i="38"/>
  <c r="C306" i="38" l="1"/>
  <c r="D306" i="38" s="1"/>
  <c r="D295" i="38"/>
  <c r="B59" i="38" l="1"/>
  <c r="G50" i="38"/>
  <c r="F50" i="38"/>
  <c r="K41" i="38"/>
  <c r="J41" i="38"/>
  <c r="H34" i="38"/>
  <c r="H35" i="38" s="1"/>
  <c r="H36" i="38" s="1"/>
  <c r="H37" i="38" s="1"/>
  <c r="H38" i="38" s="1"/>
  <c r="H39" i="38" s="1"/>
  <c r="H40" i="38" s="1"/>
  <c r="F34" i="38"/>
  <c r="F35" i="38" s="1"/>
  <c r="F36" i="38" s="1"/>
  <c r="F37" i="38" s="1"/>
  <c r="F38" i="38" s="1"/>
  <c r="F39" i="38" s="1"/>
  <c r="F40" i="38" s="1"/>
  <c r="E34" i="38"/>
  <c r="E35" i="38" s="1"/>
  <c r="E36" i="38" s="1"/>
  <c r="E37" i="38" s="1"/>
  <c r="E38" i="38" s="1"/>
  <c r="E39" i="38" s="1"/>
  <c r="E40" i="38" s="1"/>
  <c r="I30" i="38"/>
  <c r="I29" i="38"/>
  <c r="I28" i="38"/>
  <c r="I27" i="38"/>
  <c r="I26" i="38"/>
  <c r="Z15" i="38"/>
  <c r="Y15" i="38"/>
  <c r="X15" i="38"/>
  <c r="W15" i="38"/>
  <c r="J11" i="38"/>
  <c r="J10" i="38"/>
  <c r="B60" i="38" l="1"/>
  <c r="B62" i="38" s="1"/>
  <c r="C61" i="49" l="1"/>
  <c r="C60" i="49"/>
  <c r="D47" i="49"/>
  <c r="C47" i="49"/>
  <c r="D46" i="49"/>
  <c r="C46" i="49"/>
  <c r="F44" i="49"/>
  <c r="E44" i="49"/>
  <c r="D44" i="49"/>
  <c r="C44" i="49"/>
  <c r="F43" i="49"/>
  <c r="E43" i="49"/>
  <c r="D43" i="49"/>
  <c r="C43" i="49"/>
  <c r="F42" i="49"/>
  <c r="E42" i="49"/>
  <c r="F41" i="49"/>
  <c r="E41" i="49"/>
  <c r="B40" i="49"/>
  <c r="B38" i="49"/>
  <c r="B46" i="49" s="1"/>
  <c r="F37" i="49"/>
  <c r="E37" i="49"/>
  <c r="F36" i="49"/>
  <c r="E36" i="49"/>
  <c r="D36" i="49"/>
  <c r="C36" i="49"/>
  <c r="F35" i="49"/>
  <c r="E35" i="49"/>
  <c r="D35" i="49"/>
  <c r="C35" i="49"/>
  <c r="F34" i="49"/>
  <c r="E34" i="49"/>
  <c r="D34" i="49"/>
  <c r="C34" i="49"/>
  <c r="B33" i="49"/>
  <c r="B32" i="49"/>
  <c r="B35" i="49" s="1"/>
  <c r="B31" i="49"/>
  <c r="D30" i="49"/>
  <c r="D37" i="49" s="1"/>
  <c r="C30" i="49"/>
  <c r="C39" i="49" s="1"/>
  <c r="B30" i="49"/>
  <c r="B37" i="49" s="1"/>
  <c r="B27" i="49"/>
  <c r="E60" i="49" s="1"/>
  <c r="B26" i="49"/>
  <c r="D61" i="49" s="1"/>
  <c r="B25" i="49"/>
  <c r="B24" i="49"/>
  <c r="B22" i="49"/>
  <c r="C41" i="49" l="1"/>
  <c r="C42" i="49"/>
  <c r="C37" i="49"/>
  <c r="B43" i="49"/>
  <c r="E61" i="49"/>
  <c r="B47" i="49"/>
  <c r="B39" i="49"/>
  <c r="B42" i="49" s="1"/>
  <c r="B44" i="49"/>
  <c r="D39" i="49"/>
  <c r="B36" i="49"/>
  <c r="D60" i="49"/>
  <c r="B34" i="49"/>
  <c r="C76" i="32"/>
  <c r="C70" i="32"/>
  <c r="C74" i="30"/>
  <c r="C69" i="30"/>
  <c r="C41" i="30"/>
  <c r="C30" i="30"/>
  <c r="C83" i="31"/>
  <c r="C76" i="31"/>
  <c r="B59" i="46"/>
  <c r="B73" i="46"/>
  <c r="G37" i="46"/>
  <c r="F37" i="46"/>
  <c r="K28" i="46"/>
  <c r="J28" i="46"/>
  <c r="H21" i="46"/>
  <c r="H22" i="46" s="1"/>
  <c r="H23" i="46" s="1"/>
  <c r="H24" i="46" s="1"/>
  <c r="H25" i="46" s="1"/>
  <c r="H26" i="46" s="1"/>
  <c r="H27" i="46" s="1"/>
  <c r="F21" i="46"/>
  <c r="F22" i="46" s="1"/>
  <c r="F23" i="46" s="1"/>
  <c r="F24" i="46" s="1"/>
  <c r="F25" i="46" s="1"/>
  <c r="F26" i="46" s="1"/>
  <c r="F27" i="46" s="1"/>
  <c r="E21" i="46"/>
  <c r="E22" i="46" s="1"/>
  <c r="E23" i="46" s="1"/>
  <c r="E24" i="46" s="1"/>
  <c r="E25" i="46" s="1"/>
  <c r="E26" i="46" s="1"/>
  <c r="E27" i="46" s="1"/>
  <c r="I17" i="46"/>
  <c r="I16" i="46"/>
  <c r="I15" i="46"/>
  <c r="I14" i="46"/>
  <c r="I13" i="46"/>
  <c r="Z9" i="46"/>
  <c r="Y9" i="46"/>
  <c r="X9" i="46"/>
  <c r="W9" i="46"/>
  <c r="J5" i="46"/>
  <c r="J4" i="46"/>
  <c r="B64" i="45"/>
  <c r="G37" i="45"/>
  <c r="F37" i="45"/>
  <c r="K28" i="45"/>
  <c r="J28" i="45"/>
  <c r="H21" i="45"/>
  <c r="H22" i="45" s="1"/>
  <c r="H23" i="45" s="1"/>
  <c r="H24" i="45" s="1"/>
  <c r="H25" i="45" s="1"/>
  <c r="H26" i="45" s="1"/>
  <c r="H27" i="45" s="1"/>
  <c r="F21" i="45"/>
  <c r="F22" i="45" s="1"/>
  <c r="F23" i="45" s="1"/>
  <c r="F24" i="45" s="1"/>
  <c r="F25" i="45" s="1"/>
  <c r="F26" i="45" s="1"/>
  <c r="F27" i="45" s="1"/>
  <c r="E21" i="45"/>
  <c r="E22" i="45" s="1"/>
  <c r="E23" i="45" s="1"/>
  <c r="E24" i="45" s="1"/>
  <c r="E25" i="45" s="1"/>
  <c r="E26" i="45" s="1"/>
  <c r="E27" i="45" s="1"/>
  <c r="I17" i="45"/>
  <c r="I16" i="45"/>
  <c r="I15" i="45"/>
  <c r="I14" i="45"/>
  <c r="I13" i="45"/>
  <c r="Z9" i="45"/>
  <c r="Y9" i="45"/>
  <c r="X9" i="45"/>
  <c r="W9" i="45"/>
  <c r="J5" i="45"/>
  <c r="J4" i="45"/>
  <c r="B46" i="44"/>
  <c r="B47" i="44" s="1"/>
  <c r="B49" i="44" s="1"/>
  <c r="K28" i="44"/>
  <c r="J28" i="44"/>
  <c r="H21" i="44"/>
  <c r="D41" i="49" l="1"/>
  <c r="D42" i="49"/>
  <c r="B41" i="49"/>
  <c r="B60" i="46"/>
  <c r="B62" i="46" s="1"/>
  <c r="B74" i="46"/>
  <c r="B76" i="46" s="1"/>
  <c r="B65" i="45"/>
  <c r="B67" i="45" s="1"/>
  <c r="F21" i="44" l="1"/>
  <c r="E21" i="44"/>
  <c r="E22" i="44" s="1"/>
  <c r="E23" i="44" s="1"/>
  <c r="E24" i="44" s="1"/>
  <c r="E25" i="44" s="1"/>
  <c r="E26" i="44" s="1"/>
  <c r="E27" i="44" s="1"/>
  <c r="G37" i="44"/>
  <c r="F37" i="44"/>
  <c r="I17" i="44"/>
  <c r="I16" i="44"/>
  <c r="I15" i="44"/>
  <c r="I14" i="44"/>
  <c r="I13" i="44"/>
  <c r="Z9" i="44"/>
  <c r="Y9" i="44"/>
  <c r="X9" i="44"/>
  <c r="W9" i="44"/>
  <c r="J5" i="44"/>
  <c r="J4" i="44"/>
  <c r="Z9" i="5"/>
  <c r="Y9" i="5"/>
  <c r="X9" i="5"/>
  <c r="W9" i="5"/>
  <c r="F22" i="44" l="1"/>
  <c r="H22" i="44"/>
  <c r="D160" i="17"/>
  <c r="C160" i="17"/>
  <c r="C159" i="17"/>
  <c r="H23" i="44" l="1"/>
  <c r="F23" i="44"/>
  <c r="G64" i="22"/>
  <c r="K63" i="22"/>
  <c r="G63" i="22"/>
  <c r="G58" i="22"/>
  <c r="K57" i="22"/>
  <c r="G57" i="22"/>
  <c r="G40" i="22"/>
  <c r="G39" i="22"/>
  <c r="G38" i="22"/>
  <c r="G37" i="22"/>
  <c r="K36" i="22"/>
  <c r="G36" i="22"/>
  <c r="F24" i="44" l="1"/>
  <c r="H24" i="44"/>
  <c r="K18" i="22"/>
  <c r="G22" i="22"/>
  <c r="G21" i="22"/>
  <c r="G20" i="22"/>
  <c r="G19" i="22"/>
  <c r="G18" i="22"/>
  <c r="G13" i="22"/>
  <c r="G12" i="22"/>
  <c r="G11" i="22"/>
  <c r="J3" i="25"/>
  <c r="J4" i="25"/>
  <c r="J5" i="25"/>
  <c r="J6" i="25"/>
  <c r="J7" i="25"/>
  <c r="J8" i="25"/>
  <c r="J9" i="25"/>
  <c r="J10" i="25"/>
  <c r="J11" i="25"/>
  <c r="J12" i="25"/>
  <c r="J13" i="25"/>
  <c r="H12" i="25"/>
  <c r="H11" i="25"/>
  <c r="H10" i="25"/>
  <c r="H9" i="25" s="1"/>
  <c r="H8" i="25" s="1"/>
  <c r="H7" i="25" s="1"/>
  <c r="H6" i="25" s="1"/>
  <c r="H5" i="25" s="1"/>
  <c r="H4" i="25" s="1"/>
  <c r="H3" i="25" s="1"/>
  <c r="H13" i="25"/>
  <c r="F12" i="25"/>
  <c r="F11" i="25"/>
  <c r="F10" i="25"/>
  <c r="F9" i="25"/>
  <c r="F8" i="25"/>
  <c r="F7" i="25"/>
  <c r="F6" i="25"/>
  <c r="F5" i="25"/>
  <c r="F4" i="25"/>
  <c r="F3" i="25"/>
  <c r="F13" i="25"/>
  <c r="J35" i="25"/>
  <c r="J34" i="25"/>
  <c r="H25" i="44" l="1"/>
  <c r="F25" i="44"/>
  <c r="F7" i="29"/>
  <c r="F6" i="29"/>
  <c r="J21" i="25"/>
  <c r="J20" i="25"/>
  <c r="N32" i="24"/>
  <c r="O32" i="24" s="1"/>
  <c r="I32" i="24"/>
  <c r="F32" i="24"/>
  <c r="G32" i="24" s="1"/>
  <c r="A32" i="24"/>
  <c r="L31" i="24"/>
  <c r="I31" i="24"/>
  <c r="D31" i="24"/>
  <c r="A31" i="24"/>
  <c r="L30" i="24"/>
  <c r="I30" i="24"/>
  <c r="D30" i="24"/>
  <c r="A30" i="24"/>
  <c r="L29" i="24"/>
  <c r="I29" i="24"/>
  <c r="D29" i="24"/>
  <c r="A29" i="24"/>
  <c r="L28" i="24"/>
  <c r="I28" i="24"/>
  <c r="D28" i="24"/>
  <c r="A28" i="24"/>
  <c r="L27" i="24"/>
  <c r="N27" i="24" s="1"/>
  <c r="O27" i="24" s="1"/>
  <c r="I27" i="24"/>
  <c r="D27" i="24"/>
  <c r="A27" i="24"/>
  <c r="N26" i="24"/>
  <c r="O26" i="24" s="1"/>
  <c r="I26" i="24"/>
  <c r="D26" i="24"/>
  <c r="A26" i="24"/>
  <c r="N25" i="24"/>
  <c r="O25" i="24" s="1"/>
  <c r="F25" i="24"/>
  <c r="G25" i="24" s="1"/>
  <c r="B40" i="21"/>
  <c r="C39" i="21" s="1"/>
  <c r="E39" i="21"/>
  <c r="E13" i="21"/>
  <c r="C13" i="21"/>
  <c r="D34" i="21"/>
  <c r="H28" i="21"/>
  <c r="H29" i="21" s="1"/>
  <c r="H30" i="21" s="1"/>
  <c r="H31" i="21" s="1"/>
  <c r="H32" i="21" s="1"/>
  <c r="H33" i="21" s="1"/>
  <c r="H34" i="21" s="1"/>
  <c r="H35" i="21" s="1"/>
  <c r="H36" i="21" s="1"/>
  <c r="H37" i="21" s="1"/>
  <c r="H38" i="21" s="1"/>
  <c r="H39" i="21" s="1"/>
  <c r="H40" i="21" s="1"/>
  <c r="H41" i="21" s="1"/>
  <c r="H42" i="21" s="1"/>
  <c r="H43" i="21" s="1"/>
  <c r="H44" i="21" s="1"/>
  <c r="H45" i="21" s="1"/>
  <c r="H46" i="21" s="1"/>
  <c r="H47" i="21" s="1"/>
  <c r="H48" i="21" s="1"/>
  <c r="G27" i="21"/>
  <c r="F26" i="44" l="1"/>
  <c r="H26" i="44"/>
  <c r="F30" i="24"/>
  <c r="G30" i="24" s="1"/>
  <c r="F28" i="24"/>
  <c r="G28" i="24" s="1"/>
  <c r="N30" i="24"/>
  <c r="O30" i="24" s="1"/>
  <c r="F26" i="24"/>
  <c r="G26" i="24" s="1"/>
  <c r="N28" i="24"/>
  <c r="O28" i="24" s="1"/>
  <c r="F31" i="24"/>
  <c r="G31" i="24" s="1"/>
  <c r="F29" i="24"/>
  <c r="G29" i="24" s="1"/>
  <c r="F27" i="24"/>
  <c r="G27" i="24" s="1"/>
  <c r="N31" i="24"/>
  <c r="O31" i="24" s="1"/>
  <c r="N29" i="24"/>
  <c r="O29" i="24" s="1"/>
  <c r="C38" i="21"/>
  <c r="C40" i="21" s="1"/>
  <c r="H27" i="44" l="1"/>
  <c r="F27" i="44"/>
  <c r="G28" i="21"/>
  <c r="G29" i="21" s="1"/>
  <c r="G30" i="21" s="1"/>
  <c r="G31" i="21" s="1"/>
  <c r="G32" i="21" s="1"/>
  <c r="G33" i="21" s="1"/>
  <c r="G34" i="21" s="1"/>
  <c r="G35" i="21" s="1"/>
  <c r="G36" i="21" s="1"/>
  <c r="G37" i="21" s="1"/>
  <c r="G38" i="21" s="1"/>
  <c r="G39" i="21" s="1"/>
  <c r="G40" i="21" s="1"/>
  <c r="G41" i="21" s="1"/>
  <c r="G42" i="21" s="1"/>
  <c r="G43" i="21" s="1"/>
  <c r="G44" i="21" s="1"/>
  <c r="G45" i="21" s="1"/>
  <c r="G46" i="21" s="1"/>
  <c r="G47" i="21" s="1"/>
  <c r="G48" i="21" s="1"/>
  <c r="E19" i="21"/>
  <c r="E15" i="21"/>
  <c r="C15" i="21"/>
  <c r="E11" i="21"/>
  <c r="C11" i="21"/>
  <c r="E10" i="21"/>
  <c r="C10" i="21"/>
  <c r="D9" i="21"/>
  <c r="D20" i="21" s="1"/>
  <c r="D22" i="21" s="1"/>
  <c r="E14" i="21" l="1"/>
  <c r="E16" i="21" s="1"/>
  <c r="E20" i="21" s="1"/>
  <c r="E22" i="21" s="1"/>
  <c r="D33" i="21"/>
  <c r="E40" i="21"/>
  <c r="C14" i="21"/>
  <c r="C16" i="21" s="1"/>
  <c r="C20" i="21" s="1"/>
  <c r="C22" i="21" s="1"/>
  <c r="C33" i="21"/>
  <c r="D40" i="21"/>
  <c r="B20" i="21"/>
  <c r="B22" i="21" s="1"/>
  <c r="B28" i="18"/>
  <c r="C22" i="18"/>
  <c r="C21" i="18"/>
  <c r="B177" i="38"/>
  <c r="C171" i="38"/>
  <c r="C170" i="38"/>
  <c r="C177" i="38" l="1"/>
  <c r="C28" i="18"/>
  <c r="C19" i="5" l="1"/>
  <c r="B19" i="5"/>
  <c r="H14" i="5"/>
  <c r="J14" i="5" s="1"/>
  <c r="J19" i="5" s="1"/>
  <c r="F14" i="5"/>
  <c r="I14" i="5" s="1"/>
  <c r="I19" i="5" s="1"/>
  <c r="F19" i="5" l="1"/>
  <c r="H19" i="5"/>
  <c r="G83" i="19" l="1"/>
  <c r="H82" i="19"/>
  <c r="G80" i="19"/>
  <c r="H80" i="19" s="1"/>
  <c r="H75" i="19"/>
  <c r="G70" i="19"/>
  <c r="G81" i="19" s="1"/>
  <c r="H69" i="19"/>
  <c r="H68" i="19"/>
  <c r="H65" i="19"/>
  <c r="C83" i="19"/>
  <c r="C80" i="19"/>
  <c r="D75" i="19"/>
  <c r="D69" i="19"/>
  <c r="D65" i="19"/>
  <c r="D68" i="19"/>
  <c r="O2" i="39"/>
  <c r="P2" i="39" s="1"/>
  <c r="Q2" i="39" s="1"/>
  <c r="R2" i="39" s="1"/>
  <c r="S2" i="39" s="1"/>
  <c r="T2" i="39" s="1"/>
  <c r="U2" i="39" s="1"/>
  <c r="V2" i="39" s="1"/>
  <c r="W2" i="39" s="1"/>
  <c r="X2" i="39" s="1"/>
  <c r="Y2" i="39" s="1"/>
  <c r="Z2" i="39" s="1"/>
  <c r="AA2" i="39" s="1"/>
  <c r="AB2" i="39" s="1"/>
  <c r="AC2" i="39" s="1"/>
  <c r="AD2" i="39" s="1"/>
  <c r="AE2" i="39" s="1"/>
  <c r="AF2" i="39" s="1"/>
  <c r="AG2" i="39" s="1"/>
  <c r="AH2" i="39" s="1"/>
  <c r="AI2" i="39" s="1"/>
  <c r="AJ2" i="39" s="1"/>
  <c r="AK2" i="39" s="1"/>
  <c r="AL2" i="39" s="1"/>
  <c r="AM2" i="39" s="1"/>
  <c r="AN2" i="39" s="1"/>
  <c r="AO2" i="39" s="1"/>
  <c r="AP2" i="39" s="1"/>
  <c r="AQ2" i="39" s="1"/>
  <c r="AR2" i="39" s="1"/>
  <c r="AS2" i="39" s="1"/>
  <c r="AT2" i="39" s="1"/>
  <c r="AU2" i="39" s="1"/>
  <c r="AV2" i="39" s="1"/>
  <c r="AW2" i="39" s="1"/>
  <c r="AX2" i="39" s="1"/>
  <c r="AY2" i="39" s="1"/>
  <c r="AZ2" i="39" s="1"/>
  <c r="BA2" i="39" s="1"/>
  <c r="BB2" i="39" s="1"/>
  <c r="BC2" i="39" s="1"/>
  <c r="BD2" i="39" s="1"/>
  <c r="BE2" i="39" s="1"/>
  <c r="BF2" i="39" s="1"/>
  <c r="BG2" i="39" s="1"/>
  <c r="BH2" i="39" s="1"/>
  <c r="BI2" i="39" s="1"/>
  <c r="BJ2" i="39" s="1"/>
  <c r="BK2" i="39" s="1"/>
  <c r="BL2" i="39" s="1"/>
  <c r="BM2" i="39" s="1"/>
  <c r="BN2" i="39" s="1"/>
  <c r="BO2" i="39" s="1"/>
  <c r="BP2" i="39" s="1"/>
  <c r="BQ2" i="39" s="1"/>
  <c r="BR2" i="39" s="1"/>
  <c r="BS2" i="39" s="1"/>
  <c r="BT2" i="39" s="1"/>
  <c r="BU2" i="39" s="1"/>
  <c r="BV2" i="39" s="1"/>
  <c r="BW2" i="39" s="1"/>
  <c r="BX2" i="39" s="1"/>
  <c r="BY2" i="39" s="1"/>
  <c r="BZ2" i="39" s="1"/>
  <c r="CA2" i="39" s="1"/>
  <c r="CB2" i="39" s="1"/>
  <c r="CC2" i="39" s="1"/>
  <c r="CD2" i="39" s="1"/>
  <c r="CE2" i="39" s="1"/>
  <c r="CF2" i="39" s="1"/>
  <c r="CG2" i="39" s="1"/>
  <c r="CH2" i="39" s="1"/>
  <c r="CI2" i="39" s="1"/>
  <c r="CJ2" i="39" s="1"/>
  <c r="CK2" i="39" s="1"/>
  <c r="CL2" i="39" s="1"/>
  <c r="CM2" i="39" s="1"/>
  <c r="CN2" i="39" s="1"/>
  <c r="CO2" i="39" s="1"/>
  <c r="CP2" i="39" s="1"/>
  <c r="CQ2" i="39" s="1"/>
  <c r="CR2" i="39" s="1"/>
  <c r="CS2" i="39" s="1"/>
  <c r="CT2" i="39" s="1"/>
  <c r="CU2" i="39" s="1"/>
  <c r="CV2" i="39" s="1"/>
  <c r="CW2" i="39" s="1"/>
  <c r="CX2" i="39" s="1"/>
  <c r="CY2" i="39" s="1"/>
  <c r="CZ2" i="39" s="1"/>
  <c r="DA2" i="39" s="1"/>
  <c r="DB2" i="39" s="1"/>
  <c r="DC2" i="39" s="1"/>
  <c r="DD2" i="39" s="1"/>
  <c r="DE2" i="39" s="1"/>
  <c r="DF2" i="39" s="1"/>
  <c r="DG2" i="39" s="1"/>
  <c r="DH2" i="39" s="1"/>
  <c r="DI2" i="39" s="1"/>
  <c r="DJ2" i="39" s="1"/>
  <c r="DK2" i="39" s="1"/>
  <c r="DL2" i="39" s="1"/>
  <c r="DM2" i="39" s="1"/>
  <c r="DN2" i="39" s="1"/>
  <c r="DO2" i="39" s="1"/>
  <c r="DP2" i="39" s="1"/>
  <c r="DQ2" i="39" s="1"/>
  <c r="DR2" i="39" s="1"/>
  <c r="DS2" i="39" s="1"/>
  <c r="DT2" i="39" s="1"/>
  <c r="DU2" i="39" s="1"/>
  <c r="DV2" i="39" s="1"/>
  <c r="DW2" i="39" s="1"/>
  <c r="DX2" i="39" s="1"/>
  <c r="DY2" i="39" s="1"/>
  <c r="DZ2" i="39" s="1"/>
  <c r="EA2" i="39" s="1"/>
  <c r="EB2" i="39" s="1"/>
  <c r="EC2" i="39" s="1"/>
  <c r="N2" i="39"/>
  <c r="F82" i="19" l="1"/>
  <c r="C70" i="19"/>
  <c r="D70" i="19" s="1"/>
  <c r="H81" i="19"/>
  <c r="H70" i="19"/>
  <c r="D82" i="19"/>
  <c r="D80" i="19"/>
  <c r="C81" i="19" l="1"/>
  <c r="D81" i="19" s="1"/>
  <c r="B82" i="19"/>
  <c r="G73" i="33" l="1"/>
  <c r="G72" i="33"/>
  <c r="G71" i="33"/>
  <c r="G70" i="33"/>
  <c r="G69" i="33"/>
  <c r="G68" i="33"/>
  <c r="G67" i="33"/>
  <c r="F38" i="33"/>
  <c r="F37" i="33"/>
  <c r="F36" i="33"/>
  <c r="F35" i="33"/>
  <c r="F34" i="33"/>
  <c r="F33" i="33"/>
  <c r="F32" i="33"/>
  <c r="F31" i="33"/>
  <c r="F30" i="33"/>
  <c r="F29" i="33"/>
  <c r="F28" i="33"/>
  <c r="F27" i="33"/>
  <c r="F26" i="33"/>
  <c r="F25" i="33"/>
  <c r="F24" i="33"/>
  <c r="F23" i="33"/>
  <c r="F22" i="33"/>
  <c r="F21" i="33"/>
  <c r="F20" i="33"/>
  <c r="F19" i="33"/>
  <c r="D28" i="21"/>
  <c r="D27" i="21"/>
  <c r="C27" i="21"/>
  <c r="C19" i="24"/>
  <c r="C18" i="24"/>
  <c r="C17" i="24"/>
  <c r="C16" i="24"/>
  <c r="C15" i="24"/>
  <c r="C14" i="24"/>
  <c r="C13" i="24"/>
  <c r="C12" i="24"/>
  <c r="C11" i="24"/>
  <c r="C10" i="24"/>
  <c r="C9" i="24"/>
  <c r="C29" i="21" l="1"/>
  <c r="D29" i="21"/>
  <c r="E12" i="21" l="1"/>
  <c r="C12" i="21"/>
  <c r="G15" i="29" l="1"/>
  <c r="G11" i="29"/>
  <c r="E4" i="21"/>
  <c r="D4" i="21"/>
  <c r="C4" i="21"/>
  <c r="E3" i="21"/>
  <c r="D3" i="21"/>
  <c r="C3" i="21"/>
  <c r="L38" i="23"/>
  <c r="L39" i="23" s="1"/>
  <c r="O33" i="23"/>
  <c r="P33" i="23" s="1"/>
  <c r="J33" i="23"/>
  <c r="G33" i="23"/>
  <c r="H33" i="23" s="1"/>
  <c r="B33" i="23"/>
  <c r="M32" i="23"/>
  <c r="O32" i="23" s="1"/>
  <c r="J32" i="23"/>
  <c r="E32" i="23"/>
  <c r="B32" i="23"/>
  <c r="O31" i="23"/>
  <c r="P31" i="23" s="1"/>
  <c r="M31" i="23"/>
  <c r="J31" i="23"/>
  <c r="E31" i="23"/>
  <c r="B31" i="23"/>
  <c r="M30" i="23"/>
  <c r="J30" i="23"/>
  <c r="E30" i="23"/>
  <c r="B30" i="23"/>
  <c r="M29" i="23"/>
  <c r="O29" i="23" s="1"/>
  <c r="J29" i="23"/>
  <c r="E29" i="23"/>
  <c r="B29" i="23"/>
  <c r="M28" i="23"/>
  <c r="J28" i="23"/>
  <c r="E28" i="23"/>
  <c r="B28" i="23"/>
  <c r="O27" i="23"/>
  <c r="P27" i="23" s="1"/>
  <c r="J27" i="23"/>
  <c r="E27" i="23"/>
  <c r="B27" i="23"/>
  <c r="O26" i="23"/>
  <c r="P26" i="23" s="1"/>
  <c r="G26" i="23"/>
  <c r="H26" i="23" s="1"/>
  <c r="B20" i="23"/>
  <c r="B19" i="23"/>
  <c r="B18" i="23"/>
  <c r="B17" i="23"/>
  <c r="B16" i="23"/>
  <c r="F15" i="23"/>
  <c r="B15" i="23"/>
  <c r="F16" i="23" l="1"/>
  <c r="F17" i="23" s="1"/>
  <c r="F18" i="23" s="1"/>
  <c r="F19" i="23" s="1"/>
  <c r="F20" i="23" s="1"/>
  <c r="P32" i="23"/>
  <c r="G27" i="23"/>
  <c r="H27" i="23" s="1"/>
  <c r="G32" i="23"/>
  <c r="H32" i="23" s="1"/>
  <c r="G30" i="23"/>
  <c r="H30" i="23" s="1"/>
  <c r="G28" i="23"/>
  <c r="H28" i="23" s="1"/>
  <c r="O30" i="23"/>
  <c r="P30" i="23" s="1"/>
  <c r="O28" i="23"/>
  <c r="P28" i="23" s="1"/>
  <c r="G31" i="23"/>
  <c r="H31" i="23" s="1"/>
  <c r="P29" i="23"/>
  <c r="G29" i="23"/>
  <c r="H29" i="23" s="1"/>
  <c r="F48" i="32" l="1"/>
  <c r="E48" i="32"/>
  <c r="D48" i="32"/>
  <c r="C48" i="32"/>
  <c r="F77" i="30"/>
  <c r="F76" i="30"/>
  <c r="F72" i="30"/>
  <c r="F71" i="30"/>
  <c r="F132" i="17"/>
  <c r="D132" i="17"/>
  <c r="B130" i="17"/>
  <c r="E127" i="17" s="1"/>
  <c r="E131" i="17" s="1"/>
  <c r="D52" i="30"/>
  <c r="D53" i="30" s="1"/>
  <c r="E52" i="30"/>
  <c r="E53" i="30" s="1"/>
  <c r="F52" i="30"/>
  <c r="F53" i="30" s="1"/>
  <c r="C52" i="30"/>
  <c r="C53" i="30" s="1"/>
  <c r="C109" i="17"/>
  <c r="B120" i="17"/>
  <c r="D120" i="17" l="1"/>
  <c r="D127" i="17"/>
  <c r="D128" i="17" s="1"/>
  <c r="D129" i="17" s="1"/>
  <c r="G127" i="17"/>
  <c r="G131" i="17" s="1"/>
  <c r="F127" i="17"/>
  <c r="F131" i="17" s="1"/>
  <c r="H127" i="17"/>
  <c r="H130" i="17" s="1"/>
  <c r="H131" i="17" s="1"/>
  <c r="E128" i="17"/>
  <c r="E129" i="17" s="1"/>
  <c r="D131" i="17"/>
  <c r="F128" i="17"/>
  <c r="F129" i="17" s="1"/>
  <c r="G128" i="17"/>
  <c r="G129" i="17" s="1"/>
  <c r="H128" i="17"/>
  <c r="H129" i="17" s="1"/>
  <c r="C105" i="17"/>
  <c r="D105" i="17" s="1"/>
  <c r="G105" i="17" s="1"/>
  <c r="E100" i="17"/>
  <c r="B100" i="17"/>
  <c r="F54" i="31"/>
  <c r="E54" i="31"/>
  <c r="D54" i="31"/>
  <c r="C54" i="31"/>
  <c r="B54" i="31"/>
  <c r="F51" i="31"/>
  <c r="E51" i="31"/>
  <c r="D51" i="31"/>
  <c r="C51" i="31"/>
  <c r="M93" i="17"/>
  <c r="L93" i="17"/>
  <c r="K93" i="17"/>
  <c r="I93" i="17"/>
  <c r="H93" i="17"/>
  <c r="G93" i="17"/>
  <c r="E93" i="17"/>
  <c r="N92" i="17"/>
  <c r="J92" i="17"/>
  <c r="N91" i="17"/>
  <c r="J91" i="17"/>
  <c r="N90" i="17"/>
  <c r="J90" i="17"/>
  <c r="N89" i="17"/>
  <c r="J89" i="17"/>
  <c r="N88" i="17"/>
  <c r="J88" i="17"/>
  <c r="N87" i="17"/>
  <c r="J87" i="17"/>
  <c r="D52" i="31" l="1"/>
  <c r="D50" i="31" s="1"/>
  <c r="E52" i="31"/>
  <c r="E50" i="31" s="1"/>
  <c r="F52" i="31"/>
  <c r="F50" i="31" s="1"/>
  <c r="N93" i="17"/>
  <c r="J93" i="17"/>
  <c r="C52" i="31"/>
  <c r="C50" i="31" s="1"/>
  <c r="F53" i="32" l="1"/>
  <c r="E53" i="32"/>
  <c r="D53" i="32"/>
  <c r="C53" i="32"/>
  <c r="D52" i="32"/>
  <c r="C52" i="32"/>
  <c r="F45" i="32"/>
  <c r="E45" i="32"/>
  <c r="D45" i="32"/>
  <c r="C45" i="32"/>
  <c r="F44" i="32"/>
  <c r="E44" i="32"/>
  <c r="D44" i="32"/>
  <c r="C44" i="32"/>
  <c r="B44" i="32"/>
  <c r="B41" i="32"/>
  <c r="B39" i="32"/>
  <c r="D36" i="32"/>
  <c r="C36" i="32"/>
  <c r="D35" i="32"/>
  <c r="C35" i="32"/>
  <c r="B34" i="32"/>
  <c r="B32" i="32"/>
  <c r="B31" i="32"/>
  <c r="B35" i="32" s="1"/>
  <c r="D30" i="32"/>
  <c r="D40" i="32" s="1"/>
  <c r="C30" i="32"/>
  <c r="C40" i="32" s="1"/>
  <c r="B30" i="32"/>
  <c r="B37" i="32" s="1"/>
  <c r="B27" i="32"/>
  <c r="B26" i="32"/>
  <c r="B25" i="32"/>
  <c r="B24" i="32"/>
  <c r="B22" i="32"/>
  <c r="B48" i="32" s="1"/>
  <c r="F56" i="31"/>
  <c r="E56" i="31"/>
  <c r="D56" i="31"/>
  <c r="C56" i="31"/>
  <c r="F55" i="31"/>
  <c r="E55" i="31"/>
  <c r="D55" i="31"/>
  <c r="C55" i="31"/>
  <c r="F47" i="31"/>
  <c r="E47" i="31"/>
  <c r="D47" i="31"/>
  <c r="C47" i="31"/>
  <c r="F46" i="31"/>
  <c r="E46" i="31"/>
  <c r="D46" i="31"/>
  <c r="C46" i="31"/>
  <c r="B43" i="31"/>
  <c r="B41" i="31"/>
  <c r="D38" i="31"/>
  <c r="C38" i="31"/>
  <c r="D37" i="31"/>
  <c r="C37" i="31"/>
  <c r="B36" i="31"/>
  <c r="B33" i="31"/>
  <c r="B32" i="31"/>
  <c r="D31" i="31"/>
  <c r="D39" i="31" s="1"/>
  <c r="C31" i="31"/>
  <c r="C42" i="31" s="1"/>
  <c r="B27" i="31"/>
  <c r="B26" i="31"/>
  <c r="B25" i="31"/>
  <c r="B24" i="31"/>
  <c r="B22" i="31"/>
  <c r="F47" i="30"/>
  <c r="E47" i="30"/>
  <c r="D47" i="30"/>
  <c r="C47" i="30"/>
  <c r="F46" i="30"/>
  <c r="E46" i="30"/>
  <c r="D46" i="30"/>
  <c r="C46" i="30"/>
  <c r="F44" i="30"/>
  <c r="E44" i="30"/>
  <c r="D44" i="30"/>
  <c r="C44" i="30"/>
  <c r="F43" i="30"/>
  <c r="E43" i="30"/>
  <c r="D43" i="30"/>
  <c r="C43" i="30"/>
  <c r="B40" i="30"/>
  <c r="B38" i="30"/>
  <c r="B44" i="30" s="1"/>
  <c r="F51" i="30"/>
  <c r="E51" i="30"/>
  <c r="D35" i="30"/>
  <c r="D51" i="30" s="1"/>
  <c r="C35" i="30"/>
  <c r="C51" i="30" s="1"/>
  <c r="D34" i="30"/>
  <c r="C34" i="30"/>
  <c r="B33" i="30"/>
  <c r="B32" i="30"/>
  <c r="B31" i="30"/>
  <c r="B30" i="30" s="1"/>
  <c r="D30" i="30"/>
  <c r="B27" i="30"/>
  <c r="B26" i="30"/>
  <c r="B25" i="30"/>
  <c r="B24" i="30"/>
  <c r="B22" i="30"/>
  <c r="C61" i="19"/>
  <c r="C60" i="19"/>
  <c r="F54" i="30" l="1"/>
  <c r="B52" i="32"/>
  <c r="B40" i="32"/>
  <c r="B34" i="30"/>
  <c r="B35" i="30"/>
  <c r="B46" i="30"/>
  <c r="B43" i="30"/>
  <c r="C54" i="30"/>
  <c r="B37" i="30"/>
  <c r="D54" i="30"/>
  <c r="E54" i="30"/>
  <c r="C39" i="30"/>
  <c r="C42" i="30" s="1"/>
  <c r="C50" i="30"/>
  <c r="D39" i="30"/>
  <c r="D42" i="30" s="1"/>
  <c r="D50" i="30"/>
  <c r="E42" i="30"/>
  <c r="E50" i="30"/>
  <c r="F42" i="30"/>
  <c r="F50" i="30"/>
  <c r="B47" i="31"/>
  <c r="B51" i="31"/>
  <c r="B52" i="31" s="1"/>
  <c r="B50" i="31" s="1"/>
  <c r="B37" i="31"/>
  <c r="B38" i="31"/>
  <c r="B31" i="31"/>
  <c r="B39" i="31" s="1"/>
  <c r="B55" i="31"/>
  <c r="B46" i="31"/>
  <c r="F43" i="32"/>
  <c r="F42" i="32"/>
  <c r="B42" i="32"/>
  <c r="B43" i="32"/>
  <c r="C43" i="32"/>
  <c r="C42" i="32"/>
  <c r="D43" i="32"/>
  <c r="D42" i="32"/>
  <c r="E43" i="32"/>
  <c r="E42" i="32"/>
  <c r="D37" i="32"/>
  <c r="B38" i="32"/>
  <c r="B49" i="32" s="1"/>
  <c r="B47" i="32" s="1"/>
  <c r="C38" i="32"/>
  <c r="B53" i="32"/>
  <c r="D38" i="32"/>
  <c r="C37" i="32"/>
  <c r="B36" i="32"/>
  <c r="B45" i="32"/>
  <c r="F44" i="31"/>
  <c r="F45" i="31"/>
  <c r="C44" i="31"/>
  <c r="C45" i="31"/>
  <c r="C40" i="31"/>
  <c r="D42" i="31"/>
  <c r="C39" i="31"/>
  <c r="D40" i="31"/>
  <c r="B56" i="31"/>
  <c r="B36" i="30"/>
  <c r="D36" i="30"/>
  <c r="D37" i="30"/>
  <c r="B47" i="30"/>
  <c r="C36" i="30"/>
  <c r="C37" i="30"/>
  <c r="B39" i="30"/>
  <c r="F44" i="19"/>
  <c r="E44" i="19"/>
  <c r="F43" i="19"/>
  <c r="E43" i="19"/>
  <c r="F35" i="19"/>
  <c r="E35" i="19"/>
  <c r="F34" i="19"/>
  <c r="E34" i="19"/>
  <c r="F37" i="19"/>
  <c r="E37" i="19"/>
  <c r="D47" i="19"/>
  <c r="C47" i="19"/>
  <c r="D46" i="19"/>
  <c r="C46" i="19"/>
  <c r="D44" i="19"/>
  <c r="C44" i="19"/>
  <c r="D43" i="19"/>
  <c r="C43" i="19"/>
  <c r="B40" i="19"/>
  <c r="B38" i="19"/>
  <c r="D35" i="19"/>
  <c r="C35" i="19"/>
  <c r="D34" i="19"/>
  <c r="C34" i="19"/>
  <c r="B33" i="19"/>
  <c r="B32" i="19"/>
  <c r="B31" i="19"/>
  <c r="B30" i="19" s="1"/>
  <c r="D30" i="19"/>
  <c r="D39" i="19" s="1"/>
  <c r="C30" i="19"/>
  <c r="C39" i="19" s="1"/>
  <c r="B27" i="19"/>
  <c r="B26" i="19"/>
  <c r="B25" i="19"/>
  <c r="B24" i="19"/>
  <c r="B22" i="19"/>
  <c r="D49" i="32" l="1"/>
  <c r="D47" i="32" s="1"/>
  <c r="C49" i="32"/>
  <c r="C47" i="32" s="1"/>
  <c r="F49" i="32"/>
  <c r="F47" i="32" s="1"/>
  <c r="E49" i="32"/>
  <c r="E47" i="32" s="1"/>
  <c r="F41" i="30"/>
  <c r="D41" i="30"/>
  <c r="E41" i="30"/>
  <c r="B40" i="31"/>
  <c r="B42" i="31"/>
  <c r="B45" i="31" s="1"/>
  <c r="F58" i="31"/>
  <c r="F59" i="31"/>
  <c r="C58" i="31"/>
  <c r="C59" i="31"/>
  <c r="D44" i="31"/>
  <c r="D45" i="31"/>
  <c r="E45" i="31"/>
  <c r="E44" i="31"/>
  <c r="B42" i="30"/>
  <c r="B41" i="30"/>
  <c r="C37" i="19"/>
  <c r="D37" i="19"/>
  <c r="B46" i="19"/>
  <c r="E42" i="19"/>
  <c r="D61" i="19"/>
  <c r="D60" i="19"/>
  <c r="E61" i="19"/>
  <c r="E60" i="19"/>
  <c r="B47" i="19"/>
  <c r="B43" i="19"/>
  <c r="B34" i="19"/>
  <c r="F42" i="19"/>
  <c r="B35" i="19"/>
  <c r="B36" i="19"/>
  <c r="C36" i="19"/>
  <c r="D36" i="19"/>
  <c r="E36" i="19"/>
  <c r="F36" i="19"/>
  <c r="D42" i="19"/>
  <c r="D41" i="19"/>
  <c r="C42" i="19"/>
  <c r="C41" i="19"/>
  <c r="B44" i="19"/>
  <c r="B37" i="19"/>
  <c r="B39" i="19"/>
  <c r="B41" i="19" s="1"/>
  <c r="B44" i="31" l="1"/>
  <c r="F41" i="19"/>
  <c r="B58" i="31"/>
  <c r="B59" i="31"/>
  <c r="E59" i="31"/>
  <c r="E58" i="31"/>
  <c r="D59" i="31"/>
  <c r="D58" i="31"/>
  <c r="E41" i="19"/>
  <c r="B42" i="19"/>
  <c r="J5" i="5" l="1"/>
  <c r="J4" i="5"/>
</calcChain>
</file>

<file path=xl/sharedStrings.xml><?xml version="1.0" encoding="utf-8"?>
<sst xmlns="http://schemas.openxmlformats.org/spreadsheetml/2006/main" count="6193" uniqueCount="1990">
  <si>
    <t>연체이자 계산에 따른 Loan Cap계산</t>
    <phoneticPr fontId="1" type="noConversion"/>
  </si>
  <si>
    <t>보증서</t>
    <phoneticPr fontId="1" type="noConversion"/>
  </si>
  <si>
    <t>1. 보증기관, 보증잔액, 보증율, 대위변제여부, 대위변제일자 표시할수있도록</t>
    <phoneticPr fontId="1" type="noConversion"/>
  </si>
  <si>
    <t>시나리오 1</t>
  </si>
  <si>
    <t>시나리오 2</t>
  </si>
  <si>
    <t>가압류</t>
    <phoneticPr fontId="1" type="noConversion"/>
  </si>
  <si>
    <t>케이비케피탈주식회사</t>
    <phoneticPr fontId="1" type="noConversion"/>
  </si>
  <si>
    <t>압류</t>
    <phoneticPr fontId="1" type="noConversion"/>
  </si>
  <si>
    <t>국민건강보험공단</t>
    <phoneticPr fontId="1" type="noConversion"/>
  </si>
  <si>
    <t>근저당권</t>
    <phoneticPr fontId="4" type="noConversion"/>
  </si>
  <si>
    <t>경매사건번호</t>
    <phoneticPr fontId="4" type="noConversion"/>
  </si>
  <si>
    <t>선순위 구분</t>
    <phoneticPr fontId="11" type="noConversion"/>
  </si>
  <si>
    <t>DD</t>
    <phoneticPr fontId="11" type="noConversion"/>
  </si>
  <si>
    <t>평가자 반영 금액</t>
    <phoneticPr fontId="11" type="noConversion"/>
  </si>
  <si>
    <t>선순위 임금채권</t>
  </si>
  <si>
    <t>당해세</t>
  </si>
  <si>
    <t>선순위 조세채권</t>
  </si>
  <si>
    <t>구분</t>
    <phoneticPr fontId="4" type="noConversion"/>
  </si>
  <si>
    <t>본건 감정가</t>
    <phoneticPr fontId="4" type="noConversion"/>
  </si>
  <si>
    <t>사례1</t>
    <phoneticPr fontId="4" type="noConversion"/>
  </si>
  <si>
    <t>사례2</t>
    <phoneticPr fontId="4" type="noConversion"/>
  </si>
  <si>
    <t>낙찰일자</t>
    <phoneticPr fontId="4" type="noConversion"/>
  </si>
  <si>
    <t>용도</t>
    <phoneticPr fontId="4" type="noConversion"/>
  </si>
  <si>
    <t>아파트</t>
    <phoneticPr fontId="4" type="noConversion"/>
  </si>
  <si>
    <t>소재지</t>
    <phoneticPr fontId="4" type="noConversion"/>
  </si>
  <si>
    <t>대연동 245-137, 신원아파트 101동 5층 504호</t>
    <phoneticPr fontId="4" type="noConversion"/>
  </si>
  <si>
    <t xml:space="preserve"> 대연동 245-137, 신원아파트 101동 12층 1206호 </t>
    <phoneticPr fontId="4" type="noConversion"/>
  </si>
  <si>
    <t>토지면적(평)</t>
    <phoneticPr fontId="4" type="noConversion"/>
  </si>
  <si>
    <t>건물연면적(평)</t>
    <phoneticPr fontId="4" type="noConversion"/>
  </si>
  <si>
    <t>법사가</t>
    <phoneticPr fontId="4" type="noConversion"/>
  </si>
  <si>
    <t>토지</t>
    <phoneticPr fontId="4" type="noConversion"/>
  </si>
  <si>
    <t>건물</t>
    <phoneticPr fontId="11" type="noConversion"/>
  </si>
  <si>
    <t>감평기준일자</t>
    <phoneticPr fontId="4" type="noConversion"/>
  </si>
  <si>
    <t>평당감정가(토지)</t>
    <phoneticPr fontId="4" type="noConversion"/>
  </si>
  <si>
    <t>평당감정가(건물)</t>
    <phoneticPr fontId="4" type="noConversion"/>
  </si>
  <si>
    <t>토지평당법사가*</t>
    <phoneticPr fontId="4" type="noConversion"/>
  </si>
  <si>
    <t>건물평당법사가*</t>
    <phoneticPr fontId="4" type="noConversion"/>
  </si>
  <si>
    <t>낙찰가액</t>
    <phoneticPr fontId="4" type="noConversion"/>
  </si>
  <si>
    <t>낙찰가율</t>
    <phoneticPr fontId="4" type="noConversion"/>
  </si>
  <si>
    <t>낙찰회차</t>
    <phoneticPr fontId="4" type="noConversion"/>
  </si>
  <si>
    <t>평당낙찰가(토지)</t>
    <phoneticPr fontId="4" type="noConversion"/>
  </si>
  <si>
    <t>평당낙찰가(건물)</t>
    <phoneticPr fontId="4" type="noConversion"/>
  </si>
  <si>
    <t>토지평당낙찰가**</t>
    <phoneticPr fontId="4" type="noConversion"/>
  </si>
  <si>
    <t>건물평당낙찰가**</t>
    <phoneticPr fontId="4" type="noConversion"/>
  </si>
  <si>
    <t>&lt;기계인정율&gt;</t>
    <phoneticPr fontId="4" type="noConversion"/>
  </si>
  <si>
    <t xml:space="preserve">토지평당낙찰가 </t>
    <phoneticPr fontId="4" type="noConversion"/>
  </si>
  <si>
    <t xml:space="preserve">건물평당낙찰가 </t>
    <phoneticPr fontId="4" type="noConversion"/>
  </si>
  <si>
    <t>토지건물대비</t>
    <phoneticPr fontId="4" type="noConversion"/>
  </si>
  <si>
    <t>용적율</t>
  </si>
  <si>
    <t>2등 입찰가</t>
    <phoneticPr fontId="4" type="noConversion"/>
  </si>
  <si>
    <t>사례 비고 사항</t>
    <phoneticPr fontId="4" type="noConversion"/>
  </si>
  <si>
    <t>토지평당낙찰가</t>
    <phoneticPr fontId="15" type="noConversion"/>
  </si>
  <si>
    <t>건물평당 낙찰가</t>
    <phoneticPr fontId="4" type="noConversion"/>
  </si>
  <si>
    <t>평가 사유</t>
    <phoneticPr fontId="15" type="noConversion"/>
  </si>
  <si>
    <t>낙찰사례 적용</t>
    <phoneticPr fontId="4" type="noConversion"/>
  </si>
  <si>
    <t>실거래가 적용</t>
    <phoneticPr fontId="4" type="noConversion"/>
  </si>
  <si>
    <t>경매예납금액 예상(UAMCO경매개시)</t>
  </si>
  <si>
    <t>1. 신문공고료</t>
  </si>
  <si>
    <t>경매회수 * 단가</t>
    <phoneticPr fontId="4" type="noConversion"/>
  </si>
  <si>
    <t>2. 현황조사수수료</t>
  </si>
  <si>
    <t>감정건수 * 단가</t>
    <phoneticPr fontId="4" type="noConversion"/>
  </si>
  <si>
    <t>물건수 key-in</t>
    <phoneticPr fontId="15" type="noConversion"/>
  </si>
  <si>
    <t>3. 경매매각수수료</t>
    <phoneticPr fontId="4" type="noConversion"/>
  </si>
  <si>
    <t>산식, 매각액기준</t>
    <phoneticPr fontId="4" type="noConversion"/>
  </si>
  <si>
    <t>낙찰액기준</t>
    <phoneticPr fontId="4" type="noConversion"/>
  </si>
  <si>
    <t>4. 감정수수료</t>
    <phoneticPr fontId="4" type="noConversion"/>
  </si>
  <si>
    <t>산식, 감정액기준</t>
    <phoneticPr fontId="4" type="noConversion"/>
  </si>
  <si>
    <t>5. 송달수수료</t>
  </si>
  <si>
    <t>채무자/채권자수</t>
    <phoneticPr fontId="4" type="noConversion"/>
  </si>
  <si>
    <t>채권자수 key-in</t>
    <phoneticPr fontId="15" type="noConversion"/>
  </si>
  <si>
    <t>6. 경매신청 등록/교육세</t>
    <phoneticPr fontId="4" type="noConversion"/>
  </si>
  <si>
    <t>산식, 경매신청액</t>
    <phoneticPr fontId="4" type="noConversion"/>
  </si>
  <si>
    <t>7. 기타비용</t>
    <phoneticPr fontId="4" type="noConversion"/>
  </si>
  <si>
    <t>3자경매신청금액</t>
  </si>
  <si>
    <t>부대비용율 가산</t>
    <phoneticPr fontId="4" type="noConversion"/>
  </si>
  <si>
    <t>경매예납금액 회수액 추정</t>
    <phoneticPr fontId="4" type="noConversion"/>
  </si>
  <si>
    <t xml:space="preserve">실제납입한 경매예납금액 </t>
    <phoneticPr fontId="4" type="noConversion"/>
  </si>
  <si>
    <t>예납금액수수료 회수비율</t>
    <phoneticPr fontId="4" type="noConversion"/>
  </si>
  <si>
    <t>→ 해당 물건 관련 여신성가지급금으로 실제 지급한 금액</t>
    <phoneticPr fontId="4" type="noConversion"/>
  </si>
  <si>
    <t/>
  </si>
  <si>
    <t>체크박스*1</t>
    <phoneticPr fontId="1" type="noConversion"/>
  </si>
  <si>
    <t>체크박스*3</t>
    <phoneticPr fontId="1" type="noConversion"/>
  </si>
  <si>
    <t>경매개시결정</t>
    <phoneticPr fontId="1" type="noConversion"/>
  </si>
  <si>
    <t>R-150_1_1</t>
    <phoneticPr fontId="1" type="noConversion"/>
  </si>
  <si>
    <t>지번일련번호</t>
    <phoneticPr fontId="1" type="noConversion"/>
  </si>
  <si>
    <t>소유자</t>
    <phoneticPr fontId="1" type="noConversion"/>
  </si>
  <si>
    <t>최종지분</t>
    <phoneticPr fontId="1" type="noConversion"/>
  </si>
  <si>
    <t>R-150_1_2</t>
    <phoneticPr fontId="1" type="noConversion"/>
  </si>
  <si>
    <t>R-150_1_3</t>
    <phoneticPr fontId="1" type="noConversion"/>
  </si>
  <si>
    <t>R-150_1_4</t>
    <phoneticPr fontId="1" type="noConversion"/>
  </si>
  <si>
    <t>R-150_1</t>
    <phoneticPr fontId="1" type="noConversion"/>
  </si>
  <si>
    <t>순위번호</t>
    <phoneticPr fontId="1" type="noConversion"/>
  </si>
  <si>
    <t>접수정보</t>
    <phoneticPr fontId="1" type="noConversion"/>
  </si>
  <si>
    <t>권리자/채권자</t>
    <phoneticPr fontId="1" type="noConversion"/>
  </si>
  <si>
    <t>비고</t>
    <phoneticPr fontId="1" type="noConversion"/>
  </si>
  <si>
    <t>대상소유자</t>
    <phoneticPr fontId="1" type="noConversion"/>
  </si>
  <si>
    <t>채무자</t>
    <phoneticPr fontId="1" type="noConversion"/>
  </si>
  <si>
    <t>소유자 주소</t>
    <phoneticPr fontId="1" type="noConversion"/>
  </si>
  <si>
    <t>R-150_1_5</t>
  </si>
  <si>
    <t>&gt;&gt; 기본 5행, 내용이 많아지면 내용+1칸</t>
    <phoneticPr fontId="1" type="noConversion"/>
  </si>
  <si>
    <t>DD정보</t>
    <phoneticPr fontId="1" type="noConversion"/>
  </si>
  <si>
    <t>담보물형태</t>
    <phoneticPr fontId="1" type="noConversion"/>
  </si>
  <si>
    <t>대지면적 (평)</t>
    <phoneticPr fontId="1" type="noConversion"/>
  </si>
  <si>
    <t>건물면적(평)</t>
    <phoneticPr fontId="1" type="noConversion"/>
  </si>
  <si>
    <t>DD정보 (sheet c-2)</t>
    <phoneticPr fontId="1" type="noConversion"/>
  </si>
  <si>
    <t>(근)저당권 및 전세권 등 (을구)</t>
    <phoneticPr fontId="1" type="noConversion"/>
  </si>
  <si>
    <t>맨 윗하면 기본 세팅</t>
    <phoneticPr fontId="1" type="noConversion"/>
  </si>
  <si>
    <t>차주번호</t>
    <phoneticPr fontId="1" type="noConversion"/>
  </si>
  <si>
    <t>차주명</t>
    <phoneticPr fontId="1" type="noConversion"/>
  </si>
  <si>
    <t>차주유형</t>
    <phoneticPr fontId="1" type="noConversion"/>
  </si>
  <si>
    <t>물건갯수</t>
    <phoneticPr fontId="1" type="noConversion"/>
  </si>
  <si>
    <t>사업자번호</t>
    <phoneticPr fontId="1" type="noConversion"/>
  </si>
  <si>
    <t>OPB</t>
    <phoneticPr fontId="1" type="noConversion"/>
  </si>
  <si>
    <t>XNPV 2안</t>
    <phoneticPr fontId="1" type="noConversion"/>
  </si>
  <si>
    <t>2안 Ratio</t>
    <phoneticPr fontId="1" type="noConversion"/>
  </si>
  <si>
    <t>XNPV 1안</t>
    <phoneticPr fontId="1" type="noConversion"/>
  </si>
  <si>
    <t>1안 Ratio</t>
    <phoneticPr fontId="1" type="noConversion"/>
  </si>
  <si>
    <t>채권정보</t>
    <phoneticPr fontId="1" type="noConversion"/>
  </si>
  <si>
    <t>R-101_1</t>
  </si>
  <si>
    <t>R-101_2</t>
  </si>
  <si>
    <r>
      <rPr>
        <sz val="10"/>
        <color theme="1"/>
        <rFont val="나눔바른고딕"/>
        <family val="3"/>
        <charset val="129"/>
      </rPr>
      <t>기업</t>
    </r>
    <r>
      <rPr>
        <sz val="10"/>
        <color theme="1"/>
        <rFont val="Open Sans"/>
        <family val="2"/>
      </rPr>
      <t xml:space="preserve"> </t>
    </r>
    <r>
      <rPr>
        <sz val="10"/>
        <color theme="1"/>
        <rFont val="나눔바른고딕"/>
        <family val="3"/>
        <charset val="129"/>
      </rPr>
      <t>일반시설자금</t>
    </r>
    <r>
      <rPr>
        <sz val="10"/>
        <color theme="1"/>
        <rFont val="Open Sans"/>
        <family val="2"/>
      </rPr>
      <t xml:space="preserve"> (KB</t>
    </r>
    <r>
      <rPr>
        <sz val="10"/>
        <color theme="1"/>
        <rFont val="나눔바른고딕"/>
        <family val="3"/>
        <charset val="129"/>
      </rPr>
      <t>커머셜모기지론</t>
    </r>
    <r>
      <rPr>
        <sz val="10"/>
        <color theme="1"/>
        <rFont val="Open Sans"/>
        <family val="2"/>
      </rPr>
      <t>)</t>
    </r>
  </si>
  <si>
    <r>
      <rPr>
        <sz val="10"/>
        <color theme="1"/>
        <rFont val="나눔바른고딕"/>
        <family val="3"/>
        <charset val="129"/>
      </rPr>
      <t>가지급금</t>
    </r>
  </si>
  <si>
    <t>&gt;&gt; Cdate</t>
    <phoneticPr fontId="1" type="noConversion"/>
  </si>
  <si>
    <t>&gt;&gt; adate</t>
    <phoneticPr fontId="1" type="noConversion"/>
  </si>
  <si>
    <t>(피담보Y, 유효보증서Y, 기대위변제N, 해지부Y)=&gt;해지부 유효보증</t>
    <phoneticPr fontId="1" type="noConversion"/>
  </si>
  <si>
    <t>R-101_3</t>
  </si>
  <si>
    <t>R-101_4</t>
  </si>
  <si>
    <t>R-101_5</t>
  </si>
  <si>
    <t>보증잔액</t>
    <phoneticPr fontId="1" type="noConversion"/>
  </si>
  <si>
    <t>일반 유효보증</t>
    <phoneticPr fontId="1" type="noConversion"/>
  </si>
  <si>
    <t>계좌일련번호 (A)</t>
    <phoneticPr fontId="1" type="noConversion"/>
  </si>
  <si>
    <t>DD정보</t>
    <phoneticPr fontId="1" type="noConversion"/>
  </si>
  <si>
    <t>개별체크</t>
    <phoneticPr fontId="1" type="noConversion"/>
  </si>
  <si>
    <t>합계</t>
    <phoneticPr fontId="1" type="noConversion"/>
  </si>
  <si>
    <t>보증기관(S)</t>
    <phoneticPr fontId="1" type="noConversion"/>
  </si>
  <si>
    <t>보증기관</t>
    <phoneticPr fontId="1" type="noConversion"/>
  </si>
  <si>
    <t>보증기관2</t>
    <phoneticPr fontId="1" type="noConversion"/>
  </si>
  <si>
    <t>은행</t>
    <phoneticPr fontId="1" type="noConversion"/>
  </si>
  <si>
    <t>Total</t>
    <phoneticPr fontId="1" type="noConversion"/>
  </si>
  <si>
    <t>1안</t>
    <phoneticPr fontId="1" type="noConversion"/>
  </si>
  <si>
    <t>2안</t>
    <phoneticPr fontId="1" type="noConversion"/>
  </si>
  <si>
    <t>Loan cap2</t>
    <phoneticPr fontId="1" type="noConversion"/>
  </si>
  <si>
    <t>토지</t>
    <phoneticPr fontId="1" type="noConversion"/>
  </si>
  <si>
    <t>건물</t>
    <phoneticPr fontId="1" type="noConversion"/>
  </si>
  <si>
    <t>기계</t>
    <phoneticPr fontId="1" type="noConversion"/>
  </si>
  <si>
    <t>제시외</t>
    <phoneticPr fontId="1" type="noConversion"/>
  </si>
  <si>
    <t>당해시설 (일부일경우 평가자입력)</t>
    <phoneticPr fontId="1" type="noConversion"/>
  </si>
  <si>
    <t>체크박스</t>
    <phoneticPr fontId="1" type="noConversion"/>
  </si>
  <si>
    <t>감정평가금액으로 안분</t>
    <phoneticPr fontId="1" type="noConversion"/>
  </si>
  <si>
    <t>1순위 근저당권</t>
    <phoneticPr fontId="1" type="noConversion"/>
  </si>
  <si>
    <t>2순위 근저당권</t>
    <phoneticPr fontId="1" type="noConversion"/>
  </si>
  <si>
    <t>3순위 근저당권</t>
    <phoneticPr fontId="1" type="noConversion"/>
  </si>
  <si>
    <t>대위변제일까지의 연체이자 차감</t>
    <phoneticPr fontId="1" type="noConversion"/>
  </si>
  <si>
    <t>물건번호</t>
    <phoneticPr fontId="1" type="noConversion"/>
  </si>
  <si>
    <t>DD정보 (sheet C-1)</t>
    <phoneticPr fontId="1" type="noConversion"/>
  </si>
  <si>
    <t>물건지(등기부등본)</t>
    <phoneticPr fontId="1" type="noConversion"/>
  </si>
  <si>
    <t>물건지 (DD)</t>
    <phoneticPr fontId="1" type="noConversion"/>
  </si>
  <si>
    <t>일치여부</t>
    <phoneticPr fontId="1" type="noConversion"/>
  </si>
  <si>
    <t>등록번호</t>
    <phoneticPr fontId="1" type="noConversion"/>
  </si>
  <si>
    <t>DD정보/평*대지권비율</t>
    <phoneticPr fontId="1" type="noConversion"/>
  </si>
  <si>
    <t>DD정보/평*건물비율</t>
    <phoneticPr fontId="1" type="noConversion"/>
  </si>
  <si>
    <t>지분소유일경우 소유자 모두 이름, 지분율 기재, 최다지분소유자 주소기재</t>
    <phoneticPr fontId="1" type="noConversion"/>
  </si>
  <si>
    <t>소유지분을 제외한 소유권에 관한 사항 (갑구)</t>
    <phoneticPr fontId="1" type="noConversion"/>
  </si>
  <si>
    <t>순위번호</t>
    <phoneticPr fontId="1" type="noConversion"/>
  </si>
  <si>
    <t>등기목적</t>
    <phoneticPr fontId="1" type="noConversion"/>
  </si>
  <si>
    <t>청구금액</t>
    <phoneticPr fontId="1" type="noConversion"/>
  </si>
  <si>
    <t>지번</t>
    <phoneticPr fontId="1" type="noConversion"/>
  </si>
  <si>
    <t>케이비케피탈주식회사</t>
    <phoneticPr fontId="1" type="noConversion"/>
  </si>
  <si>
    <t>압류</t>
    <phoneticPr fontId="1" type="noConversion"/>
  </si>
  <si>
    <t>가압류/ 압류/ 이외</t>
    <phoneticPr fontId="1" type="noConversion"/>
  </si>
  <si>
    <t>접수정보</t>
    <phoneticPr fontId="1" type="noConversion"/>
  </si>
  <si>
    <t>근저당권자</t>
    <phoneticPr fontId="1" type="noConversion"/>
  </si>
  <si>
    <t>채권최고액</t>
    <phoneticPr fontId="1" type="noConversion"/>
  </si>
  <si>
    <t>지번</t>
    <phoneticPr fontId="1" type="noConversion"/>
  </si>
  <si>
    <t>근저당권</t>
    <phoneticPr fontId="4" type="noConversion"/>
  </si>
  <si>
    <t>R-150_2</t>
  </si>
  <si>
    <t>R-150_3</t>
  </si>
  <si>
    <t>R-150_4</t>
  </si>
  <si>
    <t>R-150_5</t>
  </si>
  <si>
    <t>SheetA(차주일반정보)</t>
    <phoneticPr fontId="1" type="noConversion"/>
  </si>
  <si>
    <t>SheetC-1(물건번호 총갯수)</t>
    <phoneticPr fontId="1" type="noConversion"/>
  </si>
  <si>
    <t>평과결과</t>
    <phoneticPr fontId="1" type="noConversion"/>
  </si>
  <si>
    <t>574*******5684</t>
  </si>
  <si>
    <t>574*******2954</t>
  </si>
  <si>
    <t>SheetC-1(담보소재지)</t>
    <phoneticPr fontId="1" type="noConversion"/>
  </si>
  <si>
    <t>물건번호</t>
    <phoneticPr fontId="1" type="noConversion"/>
  </si>
  <si>
    <t>담보소재지</t>
    <phoneticPr fontId="1" type="noConversion"/>
  </si>
  <si>
    <t>담보종류</t>
    <phoneticPr fontId="1" type="noConversion"/>
  </si>
  <si>
    <t>토지면적</t>
    <phoneticPr fontId="1" type="noConversion"/>
  </si>
  <si>
    <t>건물면적</t>
    <phoneticPr fontId="1" type="noConversion"/>
  </si>
  <si>
    <t>기계기구</t>
    <phoneticPr fontId="1" type="noConversion"/>
  </si>
  <si>
    <t>공장저당여부</t>
    <phoneticPr fontId="1" type="noConversion"/>
  </si>
  <si>
    <t>토지이용계획확인원</t>
    <phoneticPr fontId="1" type="noConversion"/>
  </si>
  <si>
    <t>요약건축물대장</t>
    <phoneticPr fontId="1" type="noConversion"/>
  </si>
  <si>
    <t>감정평가구분</t>
    <phoneticPr fontId="1" type="noConversion"/>
  </si>
  <si>
    <t>감정평가일자</t>
    <phoneticPr fontId="1" type="noConversion"/>
  </si>
  <si>
    <t>감정평가기관</t>
    <phoneticPr fontId="1" type="noConversion"/>
  </si>
  <si>
    <t>토지 감정평가액</t>
    <phoneticPr fontId="1" type="noConversion"/>
  </si>
  <si>
    <t>건물 감정평가액</t>
    <phoneticPr fontId="1" type="noConversion"/>
  </si>
  <si>
    <t>기계 감정평가액</t>
    <phoneticPr fontId="1" type="noConversion"/>
  </si>
  <si>
    <t>감정평가액합계</t>
    <phoneticPr fontId="1" type="noConversion"/>
  </si>
  <si>
    <t>KB시세</t>
    <phoneticPr fontId="1" type="noConversion"/>
  </si>
  <si>
    <t>로드뷰</t>
    <phoneticPr fontId="1" type="noConversion"/>
  </si>
  <si>
    <t>1. 지번별 감정가 입력</t>
    <phoneticPr fontId="1" type="noConversion"/>
  </si>
  <si>
    <t>* 평당 감정가 역산</t>
    <phoneticPr fontId="1" type="noConversion"/>
  </si>
  <si>
    <t>1-1 지번별 평가</t>
    <phoneticPr fontId="1" type="noConversion"/>
  </si>
  <si>
    <t>기계기구</t>
    <phoneticPr fontId="1" type="noConversion"/>
  </si>
  <si>
    <t>3. 기계기구</t>
    <phoneticPr fontId="1" type="noConversion"/>
  </si>
  <si>
    <t>2. 배분대상재원 안분 (해지부)</t>
    <phoneticPr fontId="1" type="noConversion"/>
  </si>
  <si>
    <t>2-1. 배분대상재원 안분 (타행기계기구)</t>
    <phoneticPr fontId="1" type="noConversion"/>
  </si>
  <si>
    <t>타행기계기구 (일부일경우 평가자입력)</t>
    <phoneticPr fontId="1" type="noConversion"/>
  </si>
  <si>
    <t>아파트인경우</t>
    <phoneticPr fontId="1" type="noConversion"/>
  </si>
  <si>
    <t>분양면적</t>
    <phoneticPr fontId="1" type="noConversion"/>
  </si>
  <si>
    <t>근린상가, 아파트평공장의 경우</t>
    <phoneticPr fontId="1" type="noConversion"/>
  </si>
  <si>
    <t>분양가</t>
    <phoneticPr fontId="1" type="noConversion"/>
  </si>
  <si>
    <t>부가세</t>
    <phoneticPr fontId="1" type="noConversion"/>
  </si>
  <si>
    <t>선행</t>
    <phoneticPr fontId="1" type="noConversion"/>
  </si>
  <si>
    <t>후행</t>
    <phoneticPr fontId="1" type="noConversion"/>
  </si>
  <si>
    <t>경매개시여부</t>
    <phoneticPr fontId="1" type="noConversion"/>
  </si>
  <si>
    <t>관할법원</t>
    <phoneticPr fontId="1" type="noConversion"/>
  </si>
  <si>
    <t>경매신청기관</t>
    <phoneticPr fontId="1" type="noConversion"/>
  </si>
  <si>
    <t>경매개시일자</t>
    <phoneticPr fontId="1" type="noConversion"/>
  </si>
  <si>
    <t>경매사건번호</t>
    <phoneticPr fontId="1" type="noConversion"/>
  </si>
  <si>
    <t>배당요구종기일</t>
    <phoneticPr fontId="1" type="noConversion"/>
  </si>
  <si>
    <t>최초경매기일</t>
    <phoneticPr fontId="1" type="noConversion"/>
  </si>
  <si>
    <t>최종경매회차</t>
    <phoneticPr fontId="1" type="noConversion"/>
  </si>
  <si>
    <t>최종경매기일</t>
    <phoneticPr fontId="1" type="noConversion"/>
  </si>
  <si>
    <t>최종경매결과</t>
    <phoneticPr fontId="1" type="noConversion"/>
  </si>
  <si>
    <t>낙찰금액</t>
    <phoneticPr fontId="1" type="noConversion"/>
  </si>
  <si>
    <t>최종경매일의 
최저입찰금액</t>
    <phoneticPr fontId="1" type="noConversion"/>
  </si>
  <si>
    <t>차후예정경매일의 
최저입찰금액</t>
    <phoneticPr fontId="1" type="noConversion"/>
  </si>
  <si>
    <t>최초법사가</t>
    <phoneticPr fontId="1" type="noConversion"/>
  </si>
  <si>
    <t>경매사건검색</t>
    <phoneticPr fontId="1" type="noConversion"/>
  </si>
  <si>
    <t>기일내역검색</t>
    <phoneticPr fontId="1" type="noConversion"/>
  </si>
  <si>
    <t>유치권 신고금액</t>
    <phoneticPr fontId="1" type="noConversion"/>
  </si>
  <si>
    <t>SheetC-1</t>
    <phoneticPr fontId="1" type="noConversion"/>
  </si>
  <si>
    <t>상세추정 근거</t>
    <phoneticPr fontId="11" type="noConversion"/>
  </si>
  <si>
    <t>물건지, 소유주 주소지 일치여부</t>
    <phoneticPr fontId="1" type="noConversion"/>
  </si>
  <si>
    <t>전입세대열람</t>
    <phoneticPr fontId="1" type="noConversion"/>
  </si>
  <si>
    <t>상가임대차열람</t>
    <phoneticPr fontId="1" type="noConversion"/>
  </si>
  <si>
    <t>(주택일경우)</t>
    <phoneticPr fontId="1" type="noConversion"/>
  </si>
  <si>
    <t>(주택외 건물의 경우)</t>
    <phoneticPr fontId="1" type="noConversion"/>
  </si>
  <si>
    <t>카톡 사진전송 기능</t>
    <phoneticPr fontId="1" type="noConversion"/>
  </si>
  <si>
    <t>선순위근저당권</t>
    <phoneticPr fontId="1" type="noConversion"/>
  </si>
  <si>
    <t>경매개시</t>
    <phoneticPr fontId="1" type="noConversion"/>
  </si>
  <si>
    <t>배당요구종기일 경과</t>
    <phoneticPr fontId="1" type="noConversion"/>
  </si>
  <si>
    <t>배당요구종기일 미경과</t>
    <phoneticPr fontId="1" type="noConversion"/>
  </si>
  <si>
    <t>전입세대열람O</t>
    <phoneticPr fontId="1" type="noConversion"/>
  </si>
  <si>
    <t>전입세대열람X</t>
    <phoneticPr fontId="1" type="noConversion"/>
  </si>
  <si>
    <t>경매미개시</t>
    <phoneticPr fontId="1" type="noConversion"/>
  </si>
  <si>
    <t>전입인X</t>
    <phoneticPr fontId="1" type="noConversion"/>
  </si>
  <si>
    <t>물건지 주소지, 소유자 주소지 일치</t>
    <phoneticPr fontId="1" type="noConversion"/>
  </si>
  <si>
    <t>물건지 주소지, 소유자 주소지 불일치</t>
    <phoneticPr fontId="1" type="noConversion"/>
  </si>
  <si>
    <t>5. 상가 임대차</t>
    <phoneticPr fontId="1" type="noConversion"/>
  </si>
  <si>
    <t>6. 수익가치</t>
    <phoneticPr fontId="1" type="noConversion"/>
  </si>
  <si>
    <t>선순위 근저당권 반영함.</t>
    <phoneticPr fontId="1" type="noConversion"/>
  </si>
  <si>
    <t>감정평가서</t>
    <phoneticPr fontId="1" type="noConversion"/>
  </si>
  <si>
    <t>배당요구종기일경과</t>
    <phoneticPr fontId="1" type="noConversion"/>
  </si>
  <si>
    <t>Y,N check 박스</t>
    <phoneticPr fontId="1" type="noConversion"/>
  </si>
  <si>
    <t>현황조사서</t>
    <phoneticPr fontId="1" type="noConversion"/>
  </si>
  <si>
    <t>경매열람자료</t>
    <phoneticPr fontId="1" type="noConversion"/>
  </si>
  <si>
    <t>임금채권</t>
    <phoneticPr fontId="1" type="noConversion"/>
  </si>
  <si>
    <t>당사자내역</t>
    <phoneticPr fontId="1" type="noConversion"/>
  </si>
  <si>
    <t>Y,N check 박스=&gt; DD에서 자동</t>
    <phoneticPr fontId="1" type="noConversion"/>
  </si>
  <si>
    <t>제출일자 =&gt; 기일내역검색에서</t>
    <phoneticPr fontId="1" type="noConversion"/>
  </si>
  <si>
    <t>진행현황</t>
    <phoneticPr fontId="1" type="noConversion"/>
  </si>
  <si>
    <t>등기부등본</t>
    <phoneticPr fontId="1" type="noConversion"/>
  </si>
  <si>
    <t>배당요구종기일 경과</t>
    <phoneticPr fontId="1" type="noConversion"/>
  </si>
  <si>
    <t>경매개시</t>
    <phoneticPr fontId="1" type="noConversion"/>
  </si>
  <si>
    <t>현황조사서O</t>
    <phoneticPr fontId="1" type="noConversion"/>
  </si>
  <si>
    <t>임차인O</t>
    <phoneticPr fontId="1" type="noConversion"/>
  </si>
  <si>
    <t>임차인X</t>
    <phoneticPr fontId="1" type="noConversion"/>
  </si>
  <si>
    <t>현황조사서O</t>
    <phoneticPr fontId="1" type="noConversion"/>
  </si>
  <si>
    <t>전입인(임차인)</t>
    <phoneticPr fontId="1" type="noConversion"/>
  </si>
  <si>
    <t>전입일(임차시작일)</t>
    <phoneticPr fontId="1" type="noConversion"/>
  </si>
  <si>
    <t>평가자 입력</t>
    <phoneticPr fontId="1" type="noConversion"/>
  </si>
  <si>
    <t>등기부정보</t>
    <phoneticPr fontId="1" type="noConversion"/>
  </si>
  <si>
    <t>현황조사서X</t>
    <phoneticPr fontId="1" type="noConversion"/>
  </si>
  <si>
    <t>경매개시되어 배당요구종기일 미경과 물건으로 현황조사서 제출되지 않음. 전입세대열람서상 임차인 확인되어 소액보증금 추정 반영함.</t>
    <phoneticPr fontId="1" type="noConversion"/>
  </si>
  <si>
    <t>경매개시되어 배당요구종기일 미경과 물건으로 현황조사서 제출되지 않음. 전입세대열람서상 임차인 확인되지 않아 미반영함.</t>
    <phoneticPr fontId="1" type="noConversion"/>
  </si>
  <si>
    <t>물건지 주소지, 소유자 주소지 일치</t>
    <phoneticPr fontId="1" type="noConversion"/>
  </si>
  <si>
    <t>경매개시되어 배당요구종기일 미경과 물건으로 현황조사서 제출되지 않았으며, 전입세대열람 제공되지 않음. 물건지주소지와 소유자주소지 불일치하여 보수적으로 소액보증금 추정반영함.</t>
    <phoneticPr fontId="1" type="noConversion"/>
  </si>
  <si>
    <t>경매개시되어 배당요구종기일 미경과 물건으로 현황조사서 제출되지 않았으며, 전입세대열람 제공되지 않음. 물건지주소지와 소유자주소지 일치하여 반영하지 않음.</t>
    <phoneticPr fontId="1" type="noConversion"/>
  </si>
  <si>
    <t>임차일 근저당설정일 이후</t>
    <phoneticPr fontId="1" type="noConversion"/>
  </si>
  <si>
    <t>전입인O</t>
    <phoneticPr fontId="1" type="noConversion"/>
  </si>
  <si>
    <t>소유주 전입</t>
    <phoneticPr fontId="1" type="noConversion"/>
  </si>
  <si>
    <t>경매미개시 물건으로, 전입세대열람서상 전입인(임차인) 확인되어 소액보증금 추정 반영함.</t>
    <phoneticPr fontId="1" type="noConversion"/>
  </si>
  <si>
    <t>경매미개시 물건으로, 전입세대열람서상 전입인(임차인) 확인되지 않아 미반영함.</t>
    <phoneticPr fontId="1" type="noConversion"/>
  </si>
  <si>
    <t>경매미개시 물건으로 전입세대열람 제공되지 않음. 물건지주소지와 소유자주소지 불일치하여 보수적으로 소액보증금 추정반영함.</t>
    <phoneticPr fontId="1" type="noConversion"/>
  </si>
  <si>
    <t>경매미개시 물건으로 전입세대열람 제공되지 않음. 물건지주소지와 소유자주소지 일치하여 미반영함.</t>
    <phoneticPr fontId="1" type="noConversion"/>
  </si>
  <si>
    <t>선순위 소액보증금</t>
    <phoneticPr fontId="1" type="noConversion"/>
  </si>
  <si>
    <t>임차일 근저당설정일 이전</t>
    <phoneticPr fontId="1" type="noConversion"/>
  </si>
  <si>
    <t>담보물건종류 :</t>
    <phoneticPr fontId="1" type="noConversion"/>
  </si>
  <si>
    <t>아파트, 근린주택, 단독주택, 다세대, 다가구</t>
    <phoneticPr fontId="1" type="noConversion"/>
  </si>
  <si>
    <t>4. 주택 선순위 임대차 확인</t>
    <phoneticPr fontId="1" type="noConversion"/>
  </si>
  <si>
    <t>https://etax.seoul.go.kr/index.html?20250911</t>
  </si>
  <si>
    <t>주택분, 건축물, 토지 계산로직에 따라 계산</t>
    <phoneticPr fontId="1" type="noConversion"/>
  </si>
  <si>
    <t>주택공시가격</t>
    <phoneticPr fontId="1" type="noConversion"/>
  </si>
  <si>
    <t>건출시가표준액</t>
    <phoneticPr fontId="1" type="noConversion"/>
  </si>
  <si>
    <t>공시지가</t>
    <phoneticPr fontId="1" type="noConversion"/>
  </si>
  <si>
    <t>자동계산</t>
    <phoneticPr fontId="1" type="noConversion"/>
  </si>
  <si>
    <t>기본 (감평가의 70%), 평가자입력</t>
    <phoneticPr fontId="1" type="noConversion"/>
  </si>
  <si>
    <t>조회</t>
    <phoneticPr fontId="1" type="noConversion"/>
  </si>
  <si>
    <t>https://www.courtauction.go.kr/pgj/index.on?w2xPath=/pgj/ui/pgj100/PGJ182F00.xml</t>
  </si>
  <si>
    <t>경매관할법원</t>
    <phoneticPr fontId="1" type="noConversion"/>
  </si>
  <si>
    <t>경매관할법원 지역별로 일괄다운 가능할지</t>
    <phoneticPr fontId="1" type="noConversion"/>
  </si>
  <si>
    <t>https://www.courtauction.go.kr/pgj/index.on?w2xPath=/pgj/ui/pgj100/PGJ176F01.xml</t>
  </si>
  <si>
    <t>토지, 일반건물(아파트 제외), 선박(광업권, 어업권 등) 등 일반감정의 경우</t>
    <phoneticPr fontId="1" type="noConversion"/>
  </si>
  <si>
    <t>경매, 공매선택</t>
    <phoneticPr fontId="1" type="noConversion"/>
  </si>
  <si>
    <t>시나리오1</t>
    <phoneticPr fontId="1" type="noConversion"/>
  </si>
  <si>
    <t>시나리오2</t>
    <phoneticPr fontId="1" type="noConversion"/>
  </si>
  <si>
    <t>*1</t>
    <phoneticPr fontId="1" type="noConversion"/>
  </si>
  <si>
    <t>경매개시예정</t>
    <phoneticPr fontId="1" type="noConversion"/>
  </si>
  <si>
    <t>3자경매신청</t>
    <phoneticPr fontId="1" type="noConversion"/>
  </si>
  <si>
    <t>중복경매신청</t>
    <phoneticPr fontId="1" type="noConversion"/>
  </si>
  <si>
    <t>경매개시되지 않은사건</t>
    <phoneticPr fontId="1" type="noConversion"/>
  </si>
  <si>
    <t>본 근저당권에 의해 선행 경매개시결정된경우</t>
    <phoneticPr fontId="1" type="noConversion"/>
  </si>
  <si>
    <t>타 근저당권에의해 경매개시된 경우</t>
    <phoneticPr fontId="1" type="noConversion"/>
  </si>
  <si>
    <t>*2</t>
    <phoneticPr fontId="1" type="noConversion"/>
  </si>
  <si>
    <t>본 근저당권 금액</t>
    <phoneticPr fontId="1" type="noConversion"/>
  </si>
  <si>
    <t>선행 경매청구금액</t>
    <phoneticPr fontId="1" type="noConversion"/>
  </si>
  <si>
    <t>체크박스</t>
    <phoneticPr fontId="1" type="noConversion"/>
  </si>
  <si>
    <t>차주사망</t>
    <phoneticPr fontId="1" type="noConversion"/>
  </si>
  <si>
    <t>지역</t>
  </si>
  <si>
    <t>1984. 06. 14 부터</t>
  </si>
  <si>
    <t>서울특별시 및 직할시</t>
  </si>
  <si>
    <t>기타의 지역</t>
  </si>
  <si>
    <t>1987. 12. 1부터</t>
  </si>
  <si>
    <t>1990. 02. 19 부터</t>
  </si>
  <si>
    <t>1995. 10. 19 부터</t>
  </si>
  <si>
    <t>특별시 및 광역시(군지역 제외)</t>
  </si>
  <si>
    <t>2001. 09. 15 부터</t>
  </si>
  <si>
    <t>수도권정비계획법에 따은 수도권 중 과밀억제권역</t>
  </si>
  <si>
    <t>광역시(군지역과 인천광역시지역 제외)</t>
  </si>
  <si>
    <t>그 밖의 지역</t>
  </si>
  <si>
    <t>2010. 07. 26 부터</t>
  </si>
  <si>
    <t>서울특별시</t>
  </si>
  <si>
    <t>수도권정비계획법에 따른과밀억제권역(서울특별시제외)</t>
  </si>
  <si>
    <t>광역시(수도권정비계획법에 따른 과밀억제권역에 포함된 지역과 군지역 제외),안산시,용인시,김포시 및 광주시</t>
  </si>
  <si>
    <t>2014. 01. 01부터</t>
  </si>
  <si>
    <t>2016. 03. 31 부터</t>
  </si>
  <si>
    <t>2018. 09. 18 부터</t>
  </si>
  <si>
    <t>수도권정비계획법에 따른과밀억제권역(서울특별시제외),세종특별자치시,용인시 및 화성시</t>
  </si>
  <si>
    <t>광역시(수도권정비계획법에 따른 과밀억제권역에 포함된 지역과 군지역 제외)안산시,김포시 및 광주시</t>
  </si>
  <si>
    <t>합계</t>
    <phoneticPr fontId="1" type="noConversion"/>
  </si>
  <si>
    <t>사레3</t>
    <phoneticPr fontId="4" type="noConversion"/>
  </si>
  <si>
    <t>사례4</t>
    <phoneticPr fontId="4" type="noConversion"/>
  </si>
  <si>
    <t>추천정보</t>
    <phoneticPr fontId="4" type="noConversion"/>
  </si>
  <si>
    <t>사례1</t>
    <phoneticPr fontId="4" type="noConversion"/>
  </si>
  <si>
    <t>사례구분</t>
    <phoneticPr fontId="1" type="noConversion"/>
  </si>
  <si>
    <t>낙찰, 본건낙찰, 매매,직접입력 선택</t>
    <phoneticPr fontId="1" type="noConversion"/>
  </si>
  <si>
    <t>거래면적</t>
    <phoneticPr fontId="1" type="noConversion"/>
  </si>
  <si>
    <t>거래일자</t>
    <phoneticPr fontId="1" type="noConversion"/>
  </si>
  <si>
    <t>거래금액</t>
    <phoneticPr fontId="1" type="noConversion"/>
  </si>
  <si>
    <t>층수</t>
    <phoneticPr fontId="1" type="noConversion"/>
  </si>
  <si>
    <t>등기여부</t>
    <phoneticPr fontId="1" type="noConversion"/>
  </si>
  <si>
    <t>사례평가</t>
    <phoneticPr fontId="1" type="noConversion"/>
  </si>
  <si>
    <t>https://rt.molit.go.kr/</t>
    <phoneticPr fontId="1" type="noConversion"/>
  </si>
  <si>
    <t>&gt;&gt; 실거래가 전제초회</t>
    <phoneticPr fontId="1" type="noConversion"/>
  </si>
  <si>
    <t>&gt;&gt; 소재지 기준으로 위치, 본건기준거래 자동 산정 및 표시</t>
    <phoneticPr fontId="1" type="noConversion"/>
  </si>
  <si>
    <t>낙찰통계</t>
    <phoneticPr fontId="1" type="noConversion"/>
  </si>
  <si>
    <t>지역통계</t>
    <phoneticPr fontId="1" type="noConversion"/>
  </si>
  <si>
    <t>부산</t>
    <phoneticPr fontId="1" type="noConversion"/>
  </si>
  <si>
    <t>6개월 평균</t>
    <phoneticPr fontId="1" type="noConversion"/>
  </si>
  <si>
    <t>3개월 평균</t>
    <phoneticPr fontId="1" type="noConversion"/>
  </si>
  <si>
    <t>1년 평균</t>
    <phoneticPr fontId="1" type="noConversion"/>
  </si>
  <si>
    <t>낙찰가율</t>
    <phoneticPr fontId="1" type="noConversion"/>
  </si>
  <si>
    <t>낙찰건수</t>
    <phoneticPr fontId="1" type="noConversion"/>
  </si>
  <si>
    <t>평가결과</t>
    <phoneticPr fontId="1" type="noConversion"/>
  </si>
  <si>
    <t>&gt;&gt; 실거래가 지도 =&gt; 사례 적용 선택가능하도록</t>
    <phoneticPr fontId="1" type="noConversion"/>
  </si>
  <si>
    <t>기계기구</t>
    <phoneticPr fontId="1" type="noConversion"/>
  </si>
  <si>
    <t>기계기구</t>
    <phoneticPr fontId="1" type="noConversion"/>
  </si>
  <si>
    <t xml:space="preserve"> (1번 입력가액 가지고 연결)</t>
    <phoneticPr fontId="1" type="noConversion"/>
  </si>
  <si>
    <t>7. 임금채권</t>
    <phoneticPr fontId="1" type="noConversion"/>
  </si>
  <si>
    <t>순번</t>
    <phoneticPr fontId="47" type="noConversion"/>
  </si>
  <si>
    <t>성명</t>
    <phoneticPr fontId="47" type="noConversion"/>
  </si>
  <si>
    <t>생년월일</t>
    <phoneticPr fontId="47" type="noConversion"/>
  </si>
  <si>
    <t>가압류일자</t>
    <phoneticPr fontId="47" type="noConversion"/>
  </si>
  <si>
    <t>가압류금액</t>
    <phoneticPr fontId="47" type="noConversion"/>
  </si>
  <si>
    <t>배당요구일자</t>
    <phoneticPr fontId="47" type="noConversion"/>
  </si>
  <si>
    <t>배당요구액(체불내역)</t>
    <phoneticPr fontId="16" type="noConversion"/>
  </si>
  <si>
    <t>반영금액</t>
    <phoneticPr fontId="16" type="noConversion"/>
  </si>
  <si>
    <t>비고</t>
    <phoneticPr fontId="16" type="noConversion"/>
  </si>
  <si>
    <t>임금</t>
    <phoneticPr fontId="16" type="noConversion"/>
  </si>
  <si>
    <t>퇴직금</t>
    <phoneticPr fontId="1" type="noConversion"/>
  </si>
  <si>
    <t>기타</t>
    <phoneticPr fontId="16" type="noConversion"/>
  </si>
  <si>
    <t>합계</t>
    <phoneticPr fontId="1" type="noConversion"/>
  </si>
  <si>
    <t>3개월 임금</t>
    <phoneticPr fontId="16" type="noConversion"/>
  </si>
  <si>
    <t>3년분 퇴직금</t>
    <phoneticPr fontId="16" type="noConversion"/>
  </si>
  <si>
    <t>체당금지급액</t>
    <phoneticPr fontId="16" type="noConversion"/>
  </si>
  <si>
    <t>합 계</t>
    <phoneticPr fontId="16" type="noConversion"/>
  </si>
  <si>
    <t>김00</t>
    <phoneticPr fontId="47" type="noConversion"/>
  </si>
  <si>
    <t>라00</t>
    <phoneticPr fontId="47" type="noConversion"/>
  </si>
  <si>
    <t>근로복지공단</t>
    <phoneticPr fontId="47" type="noConversion"/>
  </si>
  <si>
    <t>배당요구종기일 경과 후 배당요구하였으나 3번 김00 체당금 지급으로 추정 반영</t>
    <phoneticPr fontId="47" type="noConversion"/>
  </si>
  <si>
    <t>배당요구종기일 경과 후 배당요구</t>
    <phoneticPr fontId="47" type="noConversion"/>
  </si>
  <si>
    <t>합계</t>
    <phoneticPr fontId="16" type="noConversion"/>
  </si>
  <si>
    <t>토지단가</t>
    <phoneticPr fontId="1" type="noConversion"/>
  </si>
  <si>
    <t>건물단가</t>
    <phoneticPr fontId="1" type="noConversion"/>
  </si>
  <si>
    <t>기계기구 낙찰분</t>
    <phoneticPr fontId="1" type="noConversion"/>
  </si>
  <si>
    <t>토지 거래분</t>
    <phoneticPr fontId="1" type="noConversion"/>
  </si>
  <si>
    <t>건물 거래분</t>
    <phoneticPr fontId="1" type="noConversion"/>
  </si>
  <si>
    <t>제시외 거래분</t>
    <phoneticPr fontId="1" type="noConversion"/>
  </si>
  <si>
    <t>부동산명</t>
    <phoneticPr fontId="1" type="noConversion"/>
  </si>
  <si>
    <t>연락처</t>
    <phoneticPr fontId="1" type="noConversion"/>
  </si>
  <si>
    <t>탐문내역</t>
    <phoneticPr fontId="1" type="noConversion"/>
  </si>
  <si>
    <t>8. 탐문 매매 Table</t>
    <phoneticPr fontId="1" type="noConversion"/>
  </si>
  <si>
    <t>9. 탐문 수익가치 table</t>
    <phoneticPr fontId="1" type="noConversion"/>
  </si>
  <si>
    <t>구분</t>
    <phoneticPr fontId="1" type="noConversion"/>
  </si>
  <si>
    <t>토지</t>
    <phoneticPr fontId="1" type="noConversion"/>
  </si>
  <si>
    <t>건물</t>
    <phoneticPr fontId="1" type="noConversion"/>
  </si>
  <si>
    <t>면적(평)</t>
    <phoneticPr fontId="1" type="noConversion"/>
  </si>
  <si>
    <t>단가</t>
    <phoneticPr fontId="1" type="noConversion"/>
  </si>
  <si>
    <t>합계</t>
    <phoneticPr fontId="1" type="noConversion"/>
  </si>
  <si>
    <t>평가액</t>
    <phoneticPr fontId="1" type="noConversion"/>
  </si>
  <si>
    <t>기계</t>
    <phoneticPr fontId="1" type="noConversion"/>
  </si>
  <si>
    <t>감정가</t>
    <phoneticPr fontId="1" type="noConversion"/>
  </si>
  <si>
    <t>건물면적</t>
    <phoneticPr fontId="1" type="noConversion"/>
  </si>
  <si>
    <t>평당임대료</t>
    <phoneticPr fontId="1" type="noConversion"/>
  </si>
  <si>
    <t>월임대료</t>
    <phoneticPr fontId="1" type="noConversion"/>
  </si>
  <si>
    <t>연임대료</t>
    <phoneticPr fontId="1" type="noConversion"/>
  </si>
  <si>
    <t>환원율</t>
    <phoneticPr fontId="1" type="noConversion"/>
  </si>
  <si>
    <t xml:space="preserve">보증금 </t>
    <phoneticPr fontId="1" type="noConversion"/>
  </si>
  <si>
    <t>수익가치</t>
    <phoneticPr fontId="1" type="noConversion"/>
  </si>
  <si>
    <t>사례 로드뷰</t>
    <phoneticPr fontId="1" type="noConversion"/>
  </si>
  <si>
    <t>사례1</t>
    <phoneticPr fontId="1" type="noConversion"/>
  </si>
  <si>
    <t>사례2</t>
    <phoneticPr fontId="1" type="noConversion"/>
  </si>
  <si>
    <t>사례3</t>
    <phoneticPr fontId="1" type="noConversion"/>
  </si>
  <si>
    <t>사례4</t>
    <phoneticPr fontId="1" type="noConversion"/>
  </si>
  <si>
    <t>시나리오1</t>
    <phoneticPr fontId="1" type="noConversion"/>
  </si>
  <si>
    <t>토지</t>
    <phoneticPr fontId="1" type="noConversion"/>
  </si>
  <si>
    <t>건물</t>
    <phoneticPr fontId="1" type="noConversion"/>
  </si>
  <si>
    <t>기계</t>
    <phoneticPr fontId="1" type="noConversion"/>
  </si>
  <si>
    <t>토지(법면, 도로 등)</t>
    <phoneticPr fontId="1" type="noConversion"/>
  </si>
  <si>
    <t>감정가</t>
    <phoneticPr fontId="1" type="noConversion"/>
  </si>
  <si>
    <t>구분</t>
    <phoneticPr fontId="4" type="noConversion"/>
  </si>
  <si>
    <t>감정가</t>
    <phoneticPr fontId="4" type="noConversion"/>
  </si>
  <si>
    <t>면적</t>
    <phoneticPr fontId="4" type="noConversion"/>
  </si>
  <si>
    <t>평당감정가</t>
    <phoneticPr fontId="15" type="noConversion"/>
  </si>
  <si>
    <t>평가액</t>
    <phoneticPr fontId="4" type="noConversion"/>
  </si>
  <si>
    <t>낙찰가율</t>
    <phoneticPr fontId="1" type="noConversion"/>
  </si>
  <si>
    <t>토지평당낙찰가</t>
    <phoneticPr fontId="1" type="noConversion"/>
  </si>
  <si>
    <t>건물평당 낙찰가</t>
    <phoneticPr fontId="1" type="noConversion"/>
  </si>
  <si>
    <t>Total</t>
    <phoneticPr fontId="1" type="noConversion"/>
  </si>
  <si>
    <t>시나리오2</t>
    <phoneticPr fontId="1" type="noConversion"/>
  </si>
  <si>
    <t>전, 상 check 박스</t>
    <phoneticPr fontId="1" type="noConversion"/>
  </si>
  <si>
    <t>전입세대열람, 상가임대차열람</t>
    <phoneticPr fontId="1" type="noConversion"/>
  </si>
  <si>
    <t>선순위 임차인</t>
    <phoneticPr fontId="1" type="noConversion"/>
  </si>
  <si>
    <t>소액임차인</t>
    <phoneticPr fontId="1" type="noConversion"/>
  </si>
  <si>
    <t>10. 선순위 관리비</t>
    <phoneticPr fontId="1" type="noConversion"/>
  </si>
  <si>
    <t>관리사무소 번호</t>
    <phoneticPr fontId="1" type="noConversion"/>
  </si>
  <si>
    <t>체납관리비</t>
    <phoneticPr fontId="1" type="noConversion"/>
  </si>
  <si>
    <t>월 관리비</t>
    <phoneticPr fontId="1" type="noConversion"/>
  </si>
  <si>
    <t>2안 추정관리비</t>
    <phoneticPr fontId="1" type="noConversion"/>
  </si>
  <si>
    <t>1안 추정관리비</t>
    <phoneticPr fontId="1" type="noConversion"/>
  </si>
  <si>
    <t>체납관리비+month(adate~1안낙찰일)*월 관리비</t>
    <phoneticPr fontId="1" type="noConversion"/>
  </si>
  <si>
    <t>체납관리비+month(adate~2안낙찰일)*월 관리비</t>
    <phoneticPr fontId="1" type="noConversion"/>
  </si>
  <si>
    <t>11. 임대호가 분석</t>
    <phoneticPr fontId="1" type="noConversion"/>
  </si>
  <si>
    <t>지역 소득수익률</t>
    <phoneticPr fontId="1" type="noConversion"/>
  </si>
  <si>
    <t>평당 정상임대수익</t>
    <phoneticPr fontId="4" type="noConversion"/>
  </si>
  <si>
    <t>낙찰가</t>
    <phoneticPr fontId="4" type="noConversion"/>
  </si>
  <si>
    <t>평당낙찰가</t>
    <phoneticPr fontId="4" type="noConversion"/>
  </si>
  <si>
    <t>추정요구수익율</t>
    <phoneticPr fontId="4" type="noConversion"/>
  </si>
  <si>
    <t>호가1</t>
    <phoneticPr fontId="1" type="noConversion"/>
  </si>
  <si>
    <t>호가2</t>
  </si>
  <si>
    <t>호가3</t>
  </si>
  <si>
    <t>호가4</t>
  </si>
  <si>
    <t>호가5</t>
  </si>
  <si>
    <t>분양(평)</t>
    <phoneticPr fontId="1" type="noConversion"/>
  </si>
  <si>
    <t>전용(평)</t>
    <phoneticPr fontId="1" type="noConversion"/>
  </si>
  <si>
    <t>보증금</t>
    <phoneticPr fontId="1" type="noConversion"/>
  </si>
  <si>
    <t>월 임대료</t>
    <phoneticPr fontId="1" type="noConversion"/>
  </si>
  <si>
    <t>전용평당임대료</t>
    <phoneticPr fontId="1" type="noConversion"/>
  </si>
  <si>
    <t>층수</t>
    <phoneticPr fontId="1" type="noConversion"/>
  </si>
  <si>
    <t>비고</t>
    <phoneticPr fontId="1" type="noConversion"/>
  </si>
  <si>
    <t>평균</t>
    <phoneticPr fontId="1" type="noConversion"/>
  </si>
  <si>
    <t>6-1 수익가치 민감도 분석</t>
    <phoneticPr fontId="1" type="noConversion"/>
  </si>
  <si>
    <t>연도별 무상임대기간</t>
    <phoneticPr fontId="4" type="noConversion"/>
  </si>
  <si>
    <t>연간 임대수익</t>
    <phoneticPr fontId="47" type="noConversion"/>
  </si>
  <si>
    <t>월 임대수익</t>
    <phoneticPr fontId="47" type="noConversion"/>
  </si>
  <si>
    <t>평당 실질 임대수익</t>
    <phoneticPr fontId="47" type="noConversion"/>
  </si>
  <si>
    <t>TV</t>
    <phoneticPr fontId="4" type="noConversion"/>
  </si>
  <si>
    <t>CF</t>
    <phoneticPr fontId="4" type="noConversion"/>
  </si>
  <si>
    <t>수익가치</t>
    <phoneticPr fontId="4" type="noConversion"/>
  </si>
  <si>
    <t>평당</t>
    <phoneticPr fontId="4" type="noConversion"/>
  </si>
  <si>
    <t>12. 무상임대분석</t>
    <phoneticPr fontId="1" type="noConversion"/>
  </si>
  <si>
    <t>IRR</t>
    <phoneticPr fontId="1" type="noConversion"/>
  </si>
  <si>
    <t>본건 면적(평)</t>
    <phoneticPr fontId="1" type="noConversion"/>
  </si>
  <si>
    <t>평당 감정가</t>
    <phoneticPr fontId="1" type="noConversion"/>
  </si>
  <si>
    <t>평당 정상 임대수익</t>
    <phoneticPr fontId="1" type="noConversion"/>
  </si>
  <si>
    <t>지역소득수익율</t>
    <phoneticPr fontId="1" type="noConversion"/>
  </si>
  <si>
    <t>월 임대수익</t>
    <phoneticPr fontId="1" type="noConversion"/>
  </si>
  <si>
    <t>연간임대수익</t>
    <phoneticPr fontId="1" type="noConversion"/>
  </si>
  <si>
    <t>구분</t>
    <phoneticPr fontId="1" type="noConversion"/>
  </si>
  <si>
    <t>평당가액</t>
    <phoneticPr fontId="1" type="noConversion"/>
  </si>
  <si>
    <t>기본할인율</t>
    <phoneticPr fontId="1" type="noConversion"/>
  </si>
  <si>
    <t>민감도 기준</t>
    <phoneticPr fontId="1" type="noConversion"/>
  </si>
  <si>
    <t>수익가치</t>
    <phoneticPr fontId="1" type="noConversion"/>
  </si>
  <si>
    <t>평당 평가액</t>
    <phoneticPr fontId="4" type="noConversion"/>
  </si>
  <si>
    <t>저감반영액</t>
    <phoneticPr fontId="4" type="noConversion"/>
  </si>
  <si>
    <t>평가액</t>
    <phoneticPr fontId="4" type="noConversion"/>
  </si>
  <si>
    <t>2025.09.15 기준</t>
    <phoneticPr fontId="1" type="noConversion"/>
  </si>
  <si>
    <t>건당</t>
    <phoneticPr fontId="54" type="noConversion"/>
  </si>
  <si>
    <t>3. 매각수수료:매각대금기준(통상 청구금액기준)</t>
    <phoneticPr fontId="54" type="noConversion"/>
  </si>
  <si>
    <t>4. 감정수수료:평가금액기준</t>
  </si>
  <si>
    <t>과표범위</t>
    <phoneticPr fontId="54" type="noConversion"/>
  </si>
  <si>
    <t>비율</t>
    <phoneticPr fontId="54" type="noConversion"/>
  </si>
  <si>
    <t>기본누적금액</t>
    <phoneticPr fontId="54" type="noConversion"/>
  </si>
  <si>
    <t>~</t>
    <phoneticPr fontId="54" type="noConversion"/>
  </si>
  <si>
    <t>~</t>
    <phoneticPr fontId="54" type="noConversion"/>
  </si>
  <si>
    <t>~</t>
    <phoneticPr fontId="54" type="noConversion"/>
  </si>
  <si>
    <t>~</t>
    <phoneticPr fontId="54" type="noConversion"/>
  </si>
  <si>
    <t>&lt;토지, 일반건물(아파트 제외), 선박(광업권, 어업권 등) 일반감정의 경우&gt;</t>
    <phoneticPr fontId="1" type="noConversion"/>
  </si>
  <si>
    <t>&lt;아파트 감정의 경우&gt;</t>
    <phoneticPr fontId="1" type="noConversion"/>
  </si>
  <si>
    <t>실비</t>
    <phoneticPr fontId="1" type="noConversion"/>
  </si>
  <si>
    <t>감정평가수수료</t>
    <phoneticPr fontId="54" type="noConversion"/>
  </si>
  <si>
    <t>합계</t>
  </si>
  <si>
    <t>부가가치세</t>
    <phoneticPr fontId="1" type="noConversion"/>
  </si>
  <si>
    <t>감정평가료 합계</t>
    <phoneticPr fontId="1" type="noConversion"/>
  </si>
  <si>
    <t>(신청서상 이해관계인수 + 3) ×10회분(1회분 3,020원)</t>
    <phoneticPr fontId="54" type="noConversion"/>
  </si>
  <si>
    <t>6. 경매신청 등록세/교육세</t>
    <phoneticPr fontId="54" type="noConversion"/>
  </si>
  <si>
    <t>기존 가산</t>
    <phoneticPr fontId="54" type="noConversion"/>
  </si>
  <si>
    <t>회</t>
    <phoneticPr fontId="54" type="noConversion"/>
  </si>
  <si>
    <t>등록세</t>
  </si>
  <si>
    <t>청구금액*0.2%</t>
  </si>
  <si>
    <t>기본 횟수</t>
    <phoneticPr fontId="54" type="noConversion"/>
  </si>
  <si>
    <t>회</t>
    <phoneticPr fontId="54" type="noConversion"/>
  </si>
  <si>
    <t>교육세</t>
  </si>
  <si>
    <t>1회당 금액</t>
    <phoneticPr fontId="54" type="noConversion"/>
  </si>
  <si>
    <t>개회</t>
    <phoneticPr fontId="1" type="noConversion"/>
  </si>
  <si>
    <t>&lt;&lt; 소유주 전입 Y 인경우</t>
    <phoneticPr fontId="1" type="noConversion"/>
  </si>
  <si>
    <t>대출종류</t>
    <phoneticPr fontId="1" type="noConversion"/>
  </si>
  <si>
    <t>최종이수일</t>
    <phoneticPr fontId="1" type="noConversion"/>
  </si>
  <si>
    <t>*3</t>
    <phoneticPr fontId="1" type="noConversion"/>
  </si>
  <si>
    <t>차주거주</t>
    <phoneticPr fontId="1" type="noConversion"/>
  </si>
  <si>
    <t>주택담보대출</t>
    <phoneticPr fontId="1" type="noConversion"/>
  </si>
  <si>
    <t>주택담보대출있는경우, 주택담보대출의 최종이수일, 이외 대출의 경우 가장 낮은 날</t>
    <phoneticPr fontId="1" type="noConversion"/>
  </si>
  <si>
    <t>주택담보대출 외</t>
    <phoneticPr fontId="1" type="noConversion"/>
  </si>
  <si>
    <t>max((최종이수일+9)-adate),0)</t>
    <phoneticPr fontId="1" type="noConversion"/>
  </si>
  <si>
    <t>max((최종이수일+8)-adate),0)</t>
    <phoneticPr fontId="1" type="noConversion"/>
  </si>
  <si>
    <t>Lead time</t>
    <phoneticPr fontId="1" type="noConversion"/>
  </si>
  <si>
    <t>선행경매개시결정일</t>
    <phoneticPr fontId="1" type="noConversion"/>
  </si>
  <si>
    <t>adate</t>
    <phoneticPr fontId="1" type="noConversion"/>
  </si>
  <si>
    <t>max Lead time</t>
    <phoneticPr fontId="1" type="noConversion"/>
  </si>
  <si>
    <t>*4</t>
    <phoneticPr fontId="1" type="noConversion"/>
  </si>
  <si>
    <t>추정금액</t>
    <phoneticPr fontId="1" type="noConversion"/>
  </si>
  <si>
    <t>&lt; 경매일정 기본 세팅&gt;</t>
    <phoneticPr fontId="1" type="noConversion"/>
  </si>
  <si>
    <t>*5</t>
    <phoneticPr fontId="1" type="noConversion"/>
  </si>
  <si>
    <t>해당일자</t>
    <phoneticPr fontId="1" type="noConversion"/>
  </si>
  <si>
    <t>주택</t>
    <phoneticPr fontId="1" type="noConversion"/>
  </si>
  <si>
    <t>주택 외</t>
    <phoneticPr fontId="1" type="noConversion"/>
  </si>
  <si>
    <t>최초 경매기일 O</t>
    <phoneticPr fontId="1" type="noConversion"/>
  </si>
  <si>
    <t>최초 경매기일 X</t>
    <phoneticPr fontId="1" type="noConversion"/>
  </si>
  <si>
    <t>대위등기여부</t>
    <phoneticPr fontId="1" type="noConversion"/>
  </si>
  <si>
    <t>대위등기비용</t>
    <phoneticPr fontId="1" type="noConversion"/>
  </si>
  <si>
    <t>대위등기주체</t>
    <phoneticPr fontId="1" type="noConversion"/>
  </si>
  <si>
    <t>주택외</t>
  </si>
  <si>
    <t>취득세</t>
  </si>
  <si>
    <t>농어촌특별세</t>
  </si>
  <si>
    <t>지방교육세</t>
  </si>
  <si>
    <t>주택 외 매매(토지, 건물 등)</t>
  </si>
  <si>
    <t>원시취득(신축), 상속(농지 외)</t>
  </si>
  <si>
    <t>무상취득(증여)</t>
  </si>
  <si>
    <t>농지</t>
  </si>
  <si>
    <t>매매</t>
  </si>
  <si>
    <t>신규</t>
  </si>
  <si>
    <t>2년이상 자경</t>
  </si>
  <si>
    <t>상속</t>
  </si>
  <si>
    <t>구분</t>
  </si>
  <si>
    <t>신탁계약 특약확인하여 금액 기재 후 별도 요청 시 반영</t>
    <phoneticPr fontId="4" type="noConversion"/>
  </si>
  <si>
    <t>구분</t>
    <phoneticPr fontId="4" type="noConversion"/>
  </si>
  <si>
    <t>1안</t>
    <phoneticPr fontId="4" type="noConversion"/>
  </si>
  <si>
    <t>2안</t>
    <phoneticPr fontId="4" type="noConversion"/>
  </si>
  <si>
    <t>온비드수수료</t>
    <phoneticPr fontId="4" type="noConversion"/>
  </si>
  <si>
    <t>감정평가료</t>
    <phoneticPr fontId="4" type="noConversion"/>
  </si>
  <si>
    <t>합계</t>
    <phoneticPr fontId="4" type="noConversion"/>
  </si>
  <si>
    <t>낙찰금액</t>
    <phoneticPr fontId="4" type="noConversion"/>
  </si>
  <si>
    <t>최소</t>
    <phoneticPr fontId="4" type="noConversion"/>
  </si>
  <si>
    <t>최대</t>
    <phoneticPr fontId="4" type="noConversion"/>
  </si>
  <si>
    <t>요율</t>
    <phoneticPr fontId="4" type="noConversion"/>
  </si>
  <si>
    <t>가산금</t>
    <phoneticPr fontId="4" type="noConversion"/>
  </si>
  <si>
    <t>1백만원 이하</t>
    <phoneticPr fontId="4" type="noConversion"/>
  </si>
  <si>
    <t>1백만원 이하~5백만원 이하</t>
    <phoneticPr fontId="4" type="noConversion"/>
  </si>
  <si>
    <t>5백만원 초과~1천만원 이하</t>
    <phoneticPr fontId="4" type="noConversion"/>
  </si>
  <si>
    <t>1천만원 초과~3천만원 이하</t>
    <phoneticPr fontId="4" type="noConversion"/>
  </si>
  <si>
    <t>3천만원 초과~5천만원 이하</t>
    <phoneticPr fontId="4" type="noConversion"/>
  </si>
  <si>
    <t>5천만원 초과~1억원 이하</t>
    <phoneticPr fontId="4" type="noConversion"/>
  </si>
  <si>
    <t>1억원 초과~3억원 이하</t>
    <phoneticPr fontId="4" type="noConversion"/>
  </si>
  <si>
    <t>3억원 초과~5억원 이하</t>
    <phoneticPr fontId="4" type="noConversion"/>
  </si>
  <si>
    <t>5억원 초과~25억원 이하</t>
    <phoneticPr fontId="4" type="noConversion"/>
  </si>
  <si>
    <t>25억원 초과~50억원 이하</t>
    <phoneticPr fontId="4" type="noConversion"/>
  </si>
  <si>
    <t>50억원 초과~150억원 이하</t>
    <phoneticPr fontId="4" type="noConversion"/>
  </si>
  <si>
    <t>150억원 초과</t>
    <phoneticPr fontId="4" type="noConversion"/>
  </si>
  <si>
    <t>Lead time 추정</t>
    <phoneticPr fontId="4" type="noConversion"/>
  </si>
  <si>
    <t>회차</t>
    <phoneticPr fontId="4" type="noConversion"/>
  </si>
  <si>
    <t>날짜</t>
    <phoneticPr fontId="4" type="noConversion"/>
  </si>
  <si>
    <t>최저입찰가</t>
    <phoneticPr fontId="4" type="noConversion"/>
  </si>
  <si>
    <t>대금 회수</t>
  </si>
  <si>
    <t>비고</t>
  </si>
  <si>
    <t>일자</t>
  </si>
  <si>
    <t>금액</t>
  </si>
  <si>
    <t>수익자변경비용</t>
    <phoneticPr fontId="4" type="noConversion"/>
  </si>
  <si>
    <t>추정낙찰액</t>
    <phoneticPr fontId="4" type="noConversion"/>
  </si>
  <si>
    <t>선순위차감</t>
    <phoneticPr fontId="4" type="noConversion"/>
  </si>
  <si>
    <t>공매비용</t>
    <phoneticPr fontId="4" type="noConversion"/>
  </si>
  <si>
    <t>환가처분 보수</t>
    <phoneticPr fontId="4" type="noConversion"/>
  </si>
  <si>
    <t>배당가능액-안분전</t>
    <phoneticPr fontId="4" type="noConversion"/>
  </si>
  <si>
    <t>타채권자 배분</t>
    <phoneticPr fontId="4" type="noConversion"/>
  </si>
  <si>
    <t>배당가능액-안분후</t>
    <phoneticPr fontId="4" type="noConversion"/>
  </si>
  <si>
    <t>LoanCap</t>
    <phoneticPr fontId="4" type="noConversion"/>
  </si>
  <si>
    <t>MortgageCap</t>
    <phoneticPr fontId="4" type="noConversion"/>
  </si>
  <si>
    <t>Cap반영배당액</t>
    <phoneticPr fontId="4" type="noConversion"/>
  </si>
  <si>
    <t>회수가능액</t>
    <phoneticPr fontId="4" type="noConversion"/>
  </si>
  <si>
    <t>선순위 참고</t>
    <phoneticPr fontId="4" type="noConversion"/>
  </si>
  <si>
    <t>옥션원 주소지 일괄다운로드</t>
    <phoneticPr fontId="1" type="noConversion"/>
  </si>
  <si>
    <t>No.</t>
    <phoneticPr fontId="4" type="noConversion"/>
  </si>
  <si>
    <t>Question</t>
  </si>
  <si>
    <t>Date</t>
    <phoneticPr fontId="4" type="noConversion"/>
  </si>
  <si>
    <t>Description</t>
    <phoneticPr fontId="4" type="noConversion"/>
  </si>
  <si>
    <t>Date</t>
    <phoneticPr fontId="4" type="noConversion"/>
  </si>
  <si>
    <t>Description</t>
    <phoneticPr fontId="4" type="noConversion"/>
  </si>
  <si>
    <t>공매진행시, 공동1순위권자의 동의없이 공매를 진행할 수 있는지 확인부탁드립니다. 동의가 반드시 필요하다면 공동1순위권자가 동의한 동의서 등 자료 송부부탁드립니다.</t>
  </si>
  <si>
    <t>기 제공해 드린 론파일 1/2 의 부동산신탁계약서의 별첨 2 신탁재산의 처분에 관한 조건을 참고하시기 바랍니다.</t>
  </si>
  <si>
    <t>신탁원부 및 수익권증서 요청드립니다.</t>
  </si>
  <si>
    <t>요청하신 자료는 기제공된 론파일내 존재하는 것으로 확인됩니다.</t>
  </si>
  <si>
    <t>NPL에 이르게 된사유 확인바랍니다.</t>
  </si>
  <si>
    <t>차주 부실화 사유에 대해서 당행 별도로 파악하고 있는 바 없습니다.</t>
  </si>
  <si>
    <t>담보2 경매미진행 사유 확인바랍니다.</t>
  </si>
  <si>
    <t>당행 경매신청 준비 중으로 상세한 일정까지는 확인하기 어려운 점 양해해 주시기 바랍니다.</t>
  </si>
  <si>
    <t>등기부등본</t>
    <phoneticPr fontId="1" type="noConversion"/>
  </si>
  <si>
    <t>신탁원부</t>
    <phoneticPr fontId="1" type="noConversion"/>
  </si>
  <si>
    <t>KB시세 데이터로 공급받을수 없는지..</t>
    <phoneticPr fontId="1" type="noConversion"/>
  </si>
  <si>
    <t>선순위소액보증금</t>
    <phoneticPr fontId="1" type="noConversion"/>
  </si>
  <si>
    <t>선순위임차보증금</t>
    <phoneticPr fontId="1" type="noConversion"/>
  </si>
  <si>
    <t>대위등기비용</t>
    <phoneticPr fontId="1" type="noConversion"/>
  </si>
  <si>
    <t>https://etax.seoul.go.kr/index.html?20250915</t>
  </si>
  <si>
    <t>기본저감률</t>
    <phoneticPr fontId="64" type="noConversion"/>
  </si>
  <si>
    <t>저감률_30</t>
    <phoneticPr fontId="64" type="noConversion"/>
  </si>
  <si>
    <t>저감률_30_20</t>
    <phoneticPr fontId="64" type="noConversion"/>
  </si>
  <si>
    <t>저감률_25</t>
    <phoneticPr fontId="64" type="noConversion"/>
  </si>
  <si>
    <t>법원</t>
  </si>
  <si>
    <t>유찰시 저감률</t>
  </si>
  <si>
    <t>회차</t>
    <phoneticPr fontId="64" type="noConversion"/>
  </si>
  <si>
    <t>회차</t>
    <phoneticPr fontId="64" type="noConversion"/>
  </si>
  <si>
    <t>30%, 20%저감</t>
    <phoneticPr fontId="64" type="noConversion"/>
  </si>
  <si>
    <t>서울</t>
  </si>
  <si>
    <t>중앙지방법원</t>
  </si>
  <si>
    <t>동부지방법원</t>
  </si>
  <si>
    <t>서부지방법원</t>
  </si>
  <si>
    <t>남부지방법원</t>
  </si>
  <si>
    <t>북부지방법원</t>
  </si>
  <si>
    <t>경기</t>
  </si>
  <si>
    <t>의정부지방법원</t>
  </si>
  <si>
    <t>남양주지원</t>
    <phoneticPr fontId="64" type="noConversion"/>
  </si>
  <si>
    <t>고양지원</t>
  </si>
  <si>
    <t>수원지방법원</t>
  </si>
  <si>
    <t>성남지원</t>
  </si>
  <si>
    <t>여주지원</t>
  </si>
  <si>
    <t>평택지원</t>
  </si>
  <si>
    <t>안산지원</t>
  </si>
  <si>
    <t>안양지원</t>
  </si>
  <si>
    <t>&lt;-추가</t>
  </si>
  <si>
    <t>인천</t>
  </si>
  <si>
    <t>인천지방법원</t>
  </si>
  <si>
    <t>부천지원</t>
  </si>
  <si>
    <t>강원도</t>
  </si>
  <si>
    <t>춘천지방법원</t>
  </si>
  <si>
    <t>20%저감</t>
    <phoneticPr fontId="64" type="noConversion"/>
  </si>
  <si>
    <t>강릉지원</t>
  </si>
  <si>
    <t>저감률_30</t>
    <phoneticPr fontId="64" type="noConversion"/>
  </si>
  <si>
    <t>30%저감</t>
    <phoneticPr fontId="64" type="noConversion"/>
  </si>
  <si>
    <t>원주지원</t>
  </si>
  <si>
    <t>저감률_30_20</t>
    <phoneticPr fontId="64" type="noConversion"/>
  </si>
  <si>
    <t>30%,20%저감</t>
    <phoneticPr fontId="64" type="noConversion"/>
  </si>
  <si>
    <t>속초지원</t>
  </si>
  <si>
    <t>25%저감</t>
    <phoneticPr fontId="64" type="noConversion"/>
  </si>
  <si>
    <t>영월지원</t>
  </si>
  <si>
    <t>충남</t>
  </si>
  <si>
    <t>대전지방법원</t>
  </si>
  <si>
    <t>천안지원</t>
  </si>
  <si>
    <t>서산지원</t>
  </si>
  <si>
    <t>홍성지원</t>
  </si>
  <si>
    <t>논산지원</t>
  </si>
  <si>
    <t>공주지원</t>
  </si>
  <si>
    <t>충북</t>
  </si>
  <si>
    <t>청주지방법원</t>
  </si>
  <si>
    <t>충주지원</t>
  </si>
  <si>
    <t>영동지원</t>
  </si>
  <si>
    <t>제천지원</t>
  </si>
  <si>
    <t>부산</t>
    <phoneticPr fontId="64" type="noConversion"/>
  </si>
  <si>
    <t>부산지방법원</t>
    <phoneticPr fontId="64" type="noConversion"/>
  </si>
  <si>
    <t>부산동부지원</t>
    <phoneticPr fontId="64" type="noConversion"/>
  </si>
  <si>
    <t>부산서부지원</t>
    <phoneticPr fontId="64" type="noConversion"/>
  </si>
  <si>
    <t>부산지방법원 11계</t>
  </si>
  <si>
    <t>선박 40% / 차량 30%</t>
  </si>
  <si>
    <t>경남</t>
  </si>
  <si>
    <t>울산지방법원</t>
  </si>
  <si>
    <t>창원지방법원</t>
  </si>
  <si>
    <t>진주지원</t>
  </si>
  <si>
    <t>마산지원</t>
  </si>
  <si>
    <t>통영지원</t>
  </si>
  <si>
    <t>밀양지원</t>
  </si>
  <si>
    <t>거창지원</t>
  </si>
  <si>
    <t>경북</t>
  </si>
  <si>
    <t>대구지방법원</t>
  </si>
  <si>
    <t>대구지방법원 서부지원</t>
    <phoneticPr fontId="64" type="noConversion"/>
  </si>
  <si>
    <t>경주지원</t>
  </si>
  <si>
    <t>포항지원</t>
  </si>
  <si>
    <t>김천지원</t>
  </si>
  <si>
    <t>안동지원</t>
  </si>
  <si>
    <t>상주지원</t>
  </si>
  <si>
    <t>영덕지원</t>
  </si>
  <si>
    <t>의성지원</t>
  </si>
  <si>
    <t>전남</t>
  </si>
  <si>
    <t>광주지방법원</t>
  </si>
  <si>
    <t>30% / 20%</t>
  </si>
  <si>
    <t>1회 30%, 2회 이후 20%</t>
  </si>
  <si>
    <t>순천지원</t>
  </si>
  <si>
    <t>해남지원</t>
  </si>
  <si>
    <t>장흥지원 2계</t>
    <phoneticPr fontId="64" type="noConversion"/>
  </si>
  <si>
    <t>장흥지원 1계</t>
    <phoneticPr fontId="64" type="noConversion"/>
  </si>
  <si>
    <t>목포지원</t>
  </si>
  <si>
    <t>전북</t>
  </si>
  <si>
    <t>전주지방법원</t>
  </si>
  <si>
    <t>군산지원</t>
  </si>
  <si>
    <t>정읍지원</t>
  </si>
  <si>
    <t>남원지원</t>
  </si>
  <si>
    <t>제주</t>
  </si>
  <si>
    <t>제주지방법원</t>
  </si>
  <si>
    <t>충주 20%</t>
    <phoneticPr fontId="64" type="noConversion"/>
  </si>
  <si>
    <t>Answer</t>
    <phoneticPr fontId="1" type="noConversion"/>
  </si>
  <si>
    <t>13. QA 등록</t>
    <phoneticPr fontId="1" type="noConversion"/>
  </si>
  <si>
    <t>DD Sheet C-1</t>
    <phoneticPr fontId="1" type="noConversion"/>
  </si>
  <si>
    <t>캡처</t>
    <phoneticPr fontId="1" type="noConversion"/>
  </si>
  <si>
    <t>&lt;주택임대차보호법&gt;</t>
    <phoneticPr fontId="4" type="noConversion"/>
  </si>
  <si>
    <t>시행일자</t>
    <phoneticPr fontId="4" type="noConversion"/>
  </si>
  <si>
    <t>지역</t>
    <phoneticPr fontId="4" type="noConversion"/>
  </si>
  <si>
    <t>조건(이하)</t>
    <phoneticPr fontId="4" type="noConversion"/>
  </si>
  <si>
    <t>최우선변제액</t>
    <phoneticPr fontId="4" type="noConversion"/>
  </si>
  <si>
    <t>1990.2.19</t>
    <phoneticPr fontId="4" type="noConversion"/>
  </si>
  <si>
    <t>서울및 광역시</t>
    <phoneticPr fontId="4" type="noConversion"/>
  </si>
  <si>
    <t>기타지역</t>
    <phoneticPr fontId="4" type="noConversion"/>
  </si>
  <si>
    <t>1995.10.19</t>
    <phoneticPr fontId="4" type="noConversion"/>
  </si>
  <si>
    <t>2001.09.15</t>
    <phoneticPr fontId="4" type="noConversion"/>
  </si>
  <si>
    <t>서울,인천광역시,수도권중 과밀억제지역</t>
    <phoneticPr fontId="4" type="noConversion"/>
  </si>
  <si>
    <t>광역시(인천,군지역제외)</t>
    <phoneticPr fontId="4" type="noConversion"/>
  </si>
  <si>
    <t>그밖의지역</t>
    <phoneticPr fontId="4" type="noConversion"/>
  </si>
  <si>
    <t>2008.08.21</t>
    <phoneticPr fontId="4" type="noConversion"/>
  </si>
  <si>
    <t>2010.07.26</t>
  </si>
  <si>
    <t>「수도권정비계획법」에 따른 과밀억제권역(서울특별시는 제외한다)</t>
  </si>
  <si>
    <t>광역시(「수도권정비계획법」에 따른 과밀억제권역에 포함된 지역과 군지역은 제외한다), 안산시, 용인시, 김포시 및 광주시</t>
  </si>
  <si>
    <t>그밖의지역</t>
  </si>
  <si>
    <t>2014.01.01</t>
    <phoneticPr fontId="4" type="noConversion"/>
  </si>
  <si>
    <t>수도권정비계획법에 따른 과밀억제권역(서울제외)</t>
  </si>
  <si>
    <t>광역시(「수도권 과밀억제권역에 포함된 지역과 군지역은 제외한다), 안산시, 용인시, 김포시 및 광주시</t>
  </si>
  <si>
    <t>그밖에 지역</t>
  </si>
  <si>
    <t>2016.03.31~</t>
    <phoneticPr fontId="4" type="noConversion"/>
  </si>
  <si>
    <t>현재</t>
    <phoneticPr fontId="4" type="noConversion"/>
  </si>
  <si>
    <t>2018. 9. 18.~</t>
    <phoneticPr fontId="4" type="noConversion"/>
  </si>
  <si>
    <t>수도권정비계획법에 따른 과밀억제권역(서울특별시 제외), 용인시, 세종특별자치시, 화성시</t>
  </si>
  <si>
    <t>현재</t>
    <phoneticPr fontId="4" type="noConversion"/>
  </si>
  <si>
    <t>광역시(수도권정비계획법에 따른 과밀억제권역에 포함된 지역과 군지역 제외), 안산시, 김포시, 광주시 및 파주시</t>
  </si>
  <si>
    <t>2021. 5. 11.~</t>
    <phoneticPr fontId="4" type="noConversion"/>
  </si>
  <si>
    <t>수도권정비계획법에 따른 과밀억제권역(서울특별시 제외), 용인시, 세종특별자치시, 화성시, 김포시</t>
    <phoneticPr fontId="1" type="noConversion"/>
  </si>
  <si>
    <t>광역시(수도권정비계획법에 따른 과밀억제권역에 포함된 지역과 군지역 제외), 안산시, 광주시 및 파주시, 이천시 및 평택시</t>
    <phoneticPr fontId="1" type="noConversion"/>
  </si>
  <si>
    <t>수도권정비계획법에 따른 과밀억제권역(서울특별시 제외), 용인시, 세종특별자치시, 화성시, 김포시</t>
  </si>
  <si>
    <t>광역시(수도권정비계획법에 따른 과밀억제권역에 포함된 지역과 군지역 제외), 안산시, 광주시 및 파주시, 이천시 및 평택시</t>
  </si>
  <si>
    <t>시행일자 이전에 담보물권을 자에 대해서는 종전의 규정이 적용됨.</t>
    <phoneticPr fontId="4" type="noConversion"/>
  </si>
  <si>
    <t>따라서 현재는 소액임차인에 해당하더라도 구 법령하에서는 소액임차인에 대항하지 않는 경우 구 법령 시행시 설정된 근저당권자에 대하여는 소액임차인의 우선변제권을 주장할 수 없음.</t>
    <phoneticPr fontId="4" type="noConversion"/>
  </si>
  <si>
    <t>→2005.9.10 근저당권이 설정된 서울소재 주택을 2008년 9.10보증금 6,000만원에 임차한 경우 임차인은 개정법령에 의하면 소액임차인이더라도 구법령하에서는 소액임차인이 아니고 근저당권은 구 법령하에서 설정된 것이므로 소액임차인에서 제외 됨.</t>
    <phoneticPr fontId="4" type="noConversion"/>
  </si>
  <si>
    <t>* 최우선 변제요건: 전입일자와 주거(점유)가 확인된자(확정일자는 없어도 됨)</t>
  </si>
  <si>
    <t>* 미전입, 미주거일 경우 등기부등본상 추택임차권자로 등기 완료한자(전세권 설정자는 제외)</t>
  </si>
  <si>
    <t>* 최우선 변제액은 경매 낙찰가의 2분의1한도내(경매비용을 제외한 낙찰가)</t>
  </si>
  <si>
    <t>&lt;상가임대차보호법&gt;</t>
    <phoneticPr fontId="4" type="noConversion"/>
  </si>
  <si>
    <t>시행일자</t>
    <phoneticPr fontId="4" type="noConversion"/>
  </si>
  <si>
    <r>
      <t>최우선</t>
    </r>
    <r>
      <rPr>
        <sz val="10"/>
        <rFont val="맑은 고딕"/>
        <family val="3"/>
        <charset val="129"/>
        <scheme val="minor"/>
      </rPr>
      <t xml:space="preserve"> 변제 보증금</t>
    </r>
    <phoneticPr fontId="4" type="noConversion"/>
  </si>
  <si>
    <t>최우선변제액</t>
    <phoneticPr fontId="4" type="noConversion"/>
  </si>
  <si>
    <t>2002.10.14</t>
    <phoneticPr fontId="4" type="noConversion"/>
  </si>
  <si>
    <t>서울특별시</t>
    <phoneticPr fontId="4" type="noConversion"/>
  </si>
  <si>
    <t>「수도권정비계획법」에 따른 수도권중 과밀억제권역(서울특별시를 제외한다)</t>
    <phoneticPr fontId="4" type="noConversion"/>
  </si>
  <si>
    <t>광역시(군지역과 인천광역시는 제외)</t>
    <phoneticPr fontId="4" type="noConversion"/>
  </si>
  <si>
    <t>그밖의 지역</t>
    <phoneticPr fontId="4" type="noConversion"/>
  </si>
  <si>
    <t>2008.08.21</t>
    <phoneticPr fontId="4" type="noConversion"/>
  </si>
  <si>
    <t>광역시(군지역과 인천광역시는 제외)</t>
    <phoneticPr fontId="4" type="noConversion"/>
  </si>
  <si>
    <t>그밖의 지역</t>
    <phoneticPr fontId="4" type="noConversion"/>
  </si>
  <si>
    <t>2010.07.26</t>
    <phoneticPr fontId="4" type="noConversion"/>
  </si>
  <si>
    <t>「수도권정비계획법」에 따른 수도권중 과밀억제권역(서울특별시를 제외한다)</t>
    <phoneticPr fontId="4" type="noConversion"/>
  </si>
  <si>
    <t>광역시(「수도권정비계획법」에 따른 과밀억제권역에 포함된 지역과 군지역은 제외한다), 안산시, 용인시, 김포시 및 광주시</t>
    <phoneticPr fontId="4" type="noConversion"/>
  </si>
  <si>
    <t>2018.01.26
~2019-04-01</t>
    <phoneticPr fontId="4" type="noConversion"/>
  </si>
  <si>
    <t>서울특별시</t>
    <phoneticPr fontId="4" type="noConversion"/>
  </si>
  <si>
    <t>수도권정비계획법에 따른 과밀억제권역(서울특별시 제외)</t>
    <phoneticPr fontId="4" type="noConversion"/>
  </si>
  <si>
    <t>부산광역시(기장군 제외)</t>
    <phoneticPr fontId="4" type="noConversion"/>
  </si>
  <si>
    <t>부산광역시(기장군)</t>
    <phoneticPr fontId="4" type="noConversion"/>
  </si>
  <si>
    <t>광역시(수도권정비계획법에 따른 과밀억제권역에 포함된 지역과 군지역, 부산광역시 제외), 안산시, 용인시, 김포시 및 광주시</t>
    <phoneticPr fontId="4" type="noConversion"/>
  </si>
  <si>
    <t>세종특별자치시, 파주시, 화성시</t>
    <phoneticPr fontId="4" type="noConversion"/>
  </si>
  <si>
    <t>그 밖의 지역</t>
    <phoneticPr fontId="4" type="noConversion"/>
  </si>
  <si>
    <t>2019.04.02
현재</t>
    <phoneticPr fontId="1" type="noConversion"/>
  </si>
  <si>
    <t>서울</t>
    <phoneticPr fontId="1" type="noConversion"/>
  </si>
  <si>
    <t>수도권/과밀억제권역/부산광역시</t>
    <phoneticPr fontId="1" type="noConversion"/>
  </si>
  <si>
    <t>광역시(인천.부산,군지역제외),세종시,파주시,화성시,안산시,용인시,김포시,경기광주시</t>
    <phoneticPr fontId="1" type="noConversion"/>
  </si>
  <si>
    <t>기타지역</t>
    <phoneticPr fontId="1" type="noConversion"/>
  </si>
  <si>
    <t>조건산정시 비율</t>
    <phoneticPr fontId="4" type="noConversion"/>
  </si>
  <si>
    <t>월세 *100</t>
    <phoneticPr fontId="4" type="noConversion"/>
  </si>
  <si>
    <t>1)상가임대차보호법 적용 대상 보증금 조건산정 보증금</t>
    <phoneticPr fontId="4" type="noConversion"/>
  </si>
  <si>
    <t>2)최우선 변제 대상 보증금 조건산정 보증금 → 월차임이 있을 경우 최우선 변제 소액임차보증금은 월차임 조건을 만족하는 보증금에 한함.</t>
    <phoneticPr fontId="4" type="noConversion"/>
  </si>
  <si>
    <t xml:space="preserve">조건은 상가 임대차 보호 대상 금액을 정하기 위한 것으로 해당금액 이하만 상가임대차 보호법의 적용대상이 되며 </t>
    <phoneticPr fontId="4" type="noConversion"/>
  </si>
  <si>
    <t>그렇지 않은 경우에는 확정일자 적용 우선변제권 및 최우선 변제 보증금을 고려할 필요없음.</t>
    <phoneticPr fontId="4" type="noConversion"/>
  </si>
  <si>
    <t>참고로 상가임대차보호법 개정으로 환산보증금이 법적용대상보증금기준을 초과하더라도 5년계약갱신권을 부여하였습니다.</t>
    <phoneticPr fontId="4" type="noConversion"/>
  </si>
  <si>
    <t>※ 2013.8.13. 이후 계약 및 갱신된 상가임대차는 임대차보호한도를 초과하더라도 계약갱신요구권 발생</t>
    <phoneticPr fontId="4" type="noConversion"/>
  </si>
  <si>
    <t>※ 2015.5.13. 이후 계약 및 갱신된 상가임대차는 임대차보호한도를 초과하더라도 대항력을 적용</t>
    <phoneticPr fontId="4" type="noConversion"/>
  </si>
  <si>
    <t>* 보증금환산: 보증금 + (월세 * 100) = 대상금액</t>
    <phoneticPr fontId="4" type="noConversion"/>
  </si>
  <si>
    <t>* 상가임대차 최우선변제액의 합계액은 경매 낙찰가의 3분의1 한도내(경매비용을 제외한 낙찰가) - 2014.1.1부터는 2분의1 한도내</t>
    <phoneticPr fontId="4" type="noConversion"/>
  </si>
  <si>
    <t>&lt;일반적인배당순위&gt;</t>
    <phoneticPr fontId="4" type="noConversion"/>
  </si>
  <si>
    <t>(당해세)</t>
    <phoneticPr fontId="4" type="noConversion"/>
  </si>
  <si>
    <t>세목</t>
  </si>
  <si>
    <t>국세</t>
  </si>
  <si>
    <t>상속세, 증여세 ,종합부동산세</t>
  </si>
  <si>
    <t>지방세</t>
  </si>
  <si>
    <t>재산세ㆍ자동차세ㆍ도시계획세ㆍ공동시설세,지방교육세(재산세와 자동차세분에 한한다)</t>
  </si>
  <si>
    <t>(임금채권, 조세채권 관련)</t>
    <phoneticPr fontId="4" type="noConversion"/>
  </si>
  <si>
    <t>임금채권</t>
    <phoneticPr fontId="4" type="noConversion"/>
  </si>
  <si>
    <t>1987-11-27 이전: 저당권이 우선</t>
    <phoneticPr fontId="4" type="noConversion"/>
  </si>
  <si>
    <t>1987-11-28 ~ 1989-03-28: 임금만 저당권에 우선</t>
    <phoneticPr fontId="4" type="noConversion"/>
  </si>
  <si>
    <t>1989-03-29 이후: 임금 및 퇴직금 모두 저당권에 우선</t>
    <phoneticPr fontId="4" type="noConversion"/>
  </si>
  <si>
    <t>1997-12-24 이전 입사자의 경우에는 1989-03-29 ~ 1997-12-23까지 발생한 퇴직금과 1997-12-24이후 발생한 최종 3년간의 퇴직금을 합산한 금액으로써 250일 분의 평균임금 이내</t>
    <phoneticPr fontId="4" type="noConversion"/>
  </si>
  <si>
    <t>조세채권</t>
    <phoneticPr fontId="4" type="noConversion"/>
  </si>
  <si>
    <t>당해세시행일: 1996-01-01</t>
    <phoneticPr fontId="4" type="noConversion"/>
  </si>
  <si>
    <t>종합부동산세 시행일: 2005-01-05</t>
    <phoneticPr fontId="4" type="noConversion"/>
  </si>
  <si>
    <t>국민건강보험 시행일: 2000-07-01</t>
    <phoneticPr fontId="4" type="noConversion"/>
  </si>
  <si>
    <t>국민연금 시행일: 2004. 1/4분기</t>
    <phoneticPr fontId="4" type="noConversion"/>
  </si>
  <si>
    <t>근로복지공단 시행일 2005.01.01</t>
    <phoneticPr fontId="4" type="noConversion"/>
  </si>
  <si>
    <r>
      <t>[</t>
    </r>
    <r>
      <rPr>
        <sz val="12"/>
        <color rgb="FF000000"/>
        <rFont val="한양신명조"/>
        <family val="3"/>
        <charset val="129"/>
      </rPr>
      <t xml:space="preserve">별표 </t>
    </r>
    <r>
      <rPr>
        <sz val="12"/>
        <color rgb="FF000000"/>
        <rFont val="맑은 고딕"/>
        <family val="3"/>
        <charset val="129"/>
        <scheme val="minor"/>
      </rPr>
      <t xml:space="preserve">1] </t>
    </r>
    <r>
      <rPr>
        <sz val="12"/>
        <color rgb="FF0000FF"/>
        <rFont val="HY신명조"/>
        <family val="1"/>
        <charset val="129"/>
      </rPr>
      <t>&lt;개정 2017. 6. 20.&gt;</t>
    </r>
  </si>
  <si>
    <r>
      <t>과밀억제권역</t>
    </r>
    <r>
      <rPr>
        <u/>
        <sz val="12"/>
        <color rgb="FF000000"/>
        <rFont val="맑은 고딕"/>
        <family val="3"/>
        <charset val="129"/>
        <scheme val="minor"/>
      </rPr>
      <t xml:space="preserve">, </t>
    </r>
    <r>
      <rPr>
        <u/>
        <sz val="12"/>
        <color rgb="FF000000"/>
        <rFont val="한양신명조"/>
        <family val="3"/>
        <charset val="129"/>
      </rPr>
      <t>성장관리권역 및 자연보전권역의 범위</t>
    </r>
    <r>
      <rPr>
        <sz val="12"/>
        <color rgb="FF000000"/>
        <rFont val="맑은 고딕"/>
        <family val="3"/>
        <charset val="129"/>
        <scheme val="minor"/>
      </rPr>
      <t>(</t>
    </r>
    <r>
      <rPr>
        <sz val="12"/>
        <color rgb="FF000000"/>
        <rFont val="한양신명조"/>
        <family val="3"/>
        <charset val="129"/>
      </rPr>
      <t>제</t>
    </r>
    <r>
      <rPr>
        <sz val="12"/>
        <color rgb="FF000000"/>
        <rFont val="맑은 고딕"/>
        <family val="3"/>
        <charset val="129"/>
        <scheme val="minor"/>
      </rPr>
      <t>9</t>
    </r>
    <r>
      <rPr>
        <sz val="12"/>
        <color rgb="FF000000"/>
        <rFont val="한양신명조"/>
        <family val="3"/>
        <charset val="129"/>
      </rPr>
      <t>조 관련</t>
    </r>
    <r>
      <rPr>
        <sz val="12"/>
        <color rgb="FF000000"/>
        <rFont val="맑은 고딕"/>
        <family val="3"/>
        <charset val="129"/>
        <scheme val="minor"/>
      </rPr>
      <t>)</t>
    </r>
  </si>
  <si>
    <t>과밀억제권역</t>
  </si>
  <si>
    <t>성장관리권역</t>
  </si>
  <si>
    <t>자연보전권역</t>
  </si>
  <si>
    <t xml:space="preserve">
1. 서울특별시
2. 인천광역시[강화군, 옹진군, 서구 대곡동ㆍ불로동ㆍ마전동ㆍ금곡동ㆍ오류동ㆍ왕길동ㆍ당하동ㆍ원당동, 인천경제자유구역(경제자유구역에서 해제된 지역을 포함한다) 및 남동 국가산업단지는 제외한다]
3. 의정부시
4. 구리시
5. 남양주시(호평동, 평내동, 금곡동, 일패동, 이패동, 삼패동, 가운동, 수석동, 지금동 및 도농동만 해당한다)
6. 하남시
7. 고양시
8. 수원시
9. 성남시
10. 안양시
11. 부천시
12. 광명시
13. 과천시
14. 의왕시
15. 군포시
16. 시흥시[반월특수지역(반월특수지역에서 해제된 지역을 포함한다)은 제외한다]
- 정왕동과 오이도 주거지역은 반월특수지역에서 해제(2011.10.21)</t>
    <phoneticPr fontId="47" type="noConversion"/>
  </si>
  <si>
    <t xml:space="preserve">
1. 인천광역시[강화군, 옹진군, 서구 대곡동ㆍ불로동ㆍ마전동ㆍ금곡동ㆍ오류동ㆍ왕길동ㆍ당하동ㆍ원당동, 인천경제자유구역(경제자유구역에서 해제된 지역을 포함한다) 및 남동 국가산업단지만 해당한다]
2. 동두천시
3. 안산시
4. 오산시
5. 평택시
6. 파주시
7. 남양주시(별내동, 와부읍, 진전읍, 별내면, 퇴계원면, 진건읍 및 오남읍만 해당한다)
8. 용인시(신갈동, 하갈동, 영덕동, 구갈동, 상갈동, 보라동, 지곡동, 공세동, 고매동, 농서동, 서천동, 언남동, 청덕동, 마북동, 동백동, 중동, 상하동, 보정동, 풍덕천동, 신봉동, 죽전동, 동천동, 고기동, 상현동, 성복동, 남사면, 이동면 및 원삼면 목신리ㆍ죽릉리ㆍ학일리ㆍ독성리ㆍ고당리ㆍ문촌리만 해당한다)
9. 연천군
10. 포천시
11. 양주시
12. 김포시
13. 화성시
14. 안성시(가사동, 가현동, 명륜동, 숭인동, 봉남동, 구포동, 동본동, 영동, 봉산동, 성남동, 창전동, 낙원동, 옥천동, 현수동, 발화동, 옥산동, 석정동, 서인동, 인지동, 아양동, 신흥동, 도기동, 계동, 중리동, 사곡동, 금석동, 당왕동, 신모산동, 신소현동, 신건지동, 금산동, 연지동, 대천동, 대덕면, 미양면, 공도읍, 원곡면, 보개면, 금광면, 서운면, 양성면, 고삼면, 죽산면 두교리ㆍ당목리ㆍ칠장리 및 삼죽면 마전리ㆍ미장리ㆍ진촌리ㆍ기솔리ㆍ내강리만 해당한다)
15. 시흥시 중 반월특수지역(반월특수지역에서 해제된 지역을 포함한다)
</t>
    <phoneticPr fontId="47" type="noConversion"/>
  </si>
  <si>
    <t xml:space="preserve">
1. 이천시
2. 남양주시(화도읍, 수동면 및 조안면만 해당한다)
3. 용인시(김량장동, 남동, 역북동, 삼가동, 유방동, 고림동, 마평동, 운학동, 호동, 해곡동, 포곡읍, 모현면, 백암면, 양지면 및 원삼면 가재월리ㆍ사암리ㆍ미평리ㆍ좌항리ㆍ맹리ㆍ두창리만 해당한다)
4. 가평군
5. 양평군
6. 여주시
7. 광주시
8. 안성시(일죽면, 죽산면 죽산리ㆍ용설리ㆍ장계리ㆍ매산리ㆍ장릉리ㆍ장원리ㆍ두현리 및 삼죽면 용월리ㆍ덕산리ㆍ율곡리ㆍ내장리ㆍ배태리만 해당한다)
</t>
    <phoneticPr fontId="47" type="noConversion"/>
  </si>
  <si>
    <t>23년 최신</t>
    <phoneticPr fontId="4" type="noConversion"/>
  </si>
  <si>
    <t>과밀억제권역</t>
    <phoneticPr fontId="1" type="noConversion"/>
  </si>
  <si>
    <t>성장관리권역</t>
    <phoneticPr fontId="1" type="noConversion"/>
  </si>
  <si>
    <t>자연보전권역</t>
    <phoneticPr fontId="1" type="noConversion"/>
  </si>
  <si>
    <t>1. 서울특별시</t>
    <phoneticPr fontId="1" type="noConversion"/>
  </si>
  <si>
    <t>1. 인천광역시[강화군, 옹진군, 서구 대곡동ᆞ불로동ᆞ마전동ᆞ금곡동ᆞ오류동ᆞ왕길동ᆞ당하동ᆞ원당동, 인천경제자유구역(경제자유구역에서해제된 지역을 포함한다) 및 남동 국가산업단지만 해당한다]</t>
    <phoneticPr fontId="1" type="noConversion"/>
  </si>
  <si>
    <t>1. 이천시</t>
    <phoneticPr fontId="1" type="noConversion"/>
  </si>
  <si>
    <t xml:space="preserve">2. 인천광역시[강화군, 옹진군, 서구 대곡동ᆞ불로동ᆞ마전동ᆞ금곡동ᆞ오류동ᆞ왕길동ᆞ당하동ᆞ원당동, 인천경제자유구역(경제자유구역에서해제된 지역을 포함한다) 및 남동 국가산업단지는 제외한다] </t>
    <phoneticPr fontId="1" type="noConversion"/>
  </si>
  <si>
    <t>2. 동두천시</t>
    <phoneticPr fontId="1" type="noConversion"/>
  </si>
  <si>
    <t>2. 남양주시(화도읍, 수동면 및 조안면만 해당한다)</t>
    <phoneticPr fontId="1" type="noConversion"/>
  </si>
  <si>
    <t>3. 의정부시</t>
    <phoneticPr fontId="1" type="noConversion"/>
  </si>
  <si>
    <t>3. 안산시</t>
    <phoneticPr fontId="1" type="noConversion"/>
  </si>
  <si>
    <t xml:space="preserve">3. 용인시(김량장동, 남동, 역북동, 삼가동, 유방동, 고림동, 마평동, 운학동, 호동, 해곡동, 포곡읍, 모현면, 백암면, 양지면 및 원삼면 가재월리ᆞ사암리ᆞ미평리ᆞ좌항리ᆞ맹리ᆞ두창리만 해당한다) </t>
    <phoneticPr fontId="1" type="noConversion"/>
  </si>
  <si>
    <t>4. 구리시</t>
    <phoneticPr fontId="1" type="noConversion"/>
  </si>
  <si>
    <t>4. 오산시</t>
    <phoneticPr fontId="1" type="noConversion"/>
  </si>
  <si>
    <t>4. 가평군</t>
    <phoneticPr fontId="1" type="noConversion"/>
  </si>
  <si>
    <t xml:space="preserve">5. 남양주시(호평동, 평내동, 금곡동, 일패동, 이패동, 삼패동, 가운동, 수석동, 지금동 및 도농동만해당한다) </t>
    <phoneticPr fontId="1" type="noConversion"/>
  </si>
  <si>
    <t>5. 평택시</t>
    <phoneticPr fontId="1" type="noConversion"/>
  </si>
  <si>
    <t>5. 양평군</t>
    <phoneticPr fontId="1" type="noConversion"/>
  </si>
  <si>
    <t>6. 하남시</t>
    <phoneticPr fontId="1" type="noConversion"/>
  </si>
  <si>
    <t>6. 파주시</t>
    <phoneticPr fontId="1" type="noConversion"/>
  </si>
  <si>
    <t>6. 여주시</t>
    <phoneticPr fontId="1" type="noConversion"/>
  </si>
  <si>
    <t>7. 고양시</t>
    <phoneticPr fontId="1" type="noConversion"/>
  </si>
  <si>
    <t>7. 남양주시(별내동, 와부읍, 진전읍, 별내면, 퇴계원면, 진건읍 및 오남읍만 해당한다)</t>
    <phoneticPr fontId="1" type="noConversion"/>
  </si>
  <si>
    <t>7. 광주시</t>
    <phoneticPr fontId="1" type="noConversion"/>
  </si>
  <si>
    <t>8. 수원시</t>
    <phoneticPr fontId="1" type="noConversion"/>
  </si>
  <si>
    <t>8. 용인시(신갈동, 하갈동, 영덕동, 구갈동, 상갈동, 보라동, 지곡동, 공세동, 고매동, 농서동, 서천동, 언남동, 청덕동, 마북동, 동백동, 중동, 상하동, 보정동, 풍덕천동, 신봉동, 죽전동, 동천동, 고기동, 상현동, 성복동, 남사면, 이동면 및 원삼면 목신리ᆞ죽릉리ᆞ학일리ᆞ독성리ᆞ고당리ᆞ문촌리만 해당한다)</t>
    <phoneticPr fontId="1" type="noConversion"/>
  </si>
  <si>
    <t>8. 안성시(일죽면, 죽산면 죽산리ᆞ용설리ᆞ장계리ᆞ매산리ᆞ장릉리ᆞ장원리ᆞ두현리 및 삼죽면 용월리ᆞ덕산리ᆞ율곡리ᆞ내장리ᆞ배태리만 해당한다)</t>
    <phoneticPr fontId="1" type="noConversion"/>
  </si>
  <si>
    <t>9. 성남시</t>
    <phoneticPr fontId="1" type="noConversion"/>
  </si>
  <si>
    <t>9. 연천군</t>
    <phoneticPr fontId="1" type="noConversion"/>
  </si>
  <si>
    <t>10. 안양시</t>
    <phoneticPr fontId="1" type="noConversion"/>
  </si>
  <si>
    <t>10. 포천시</t>
    <phoneticPr fontId="1" type="noConversion"/>
  </si>
  <si>
    <t>11. 부천시</t>
    <phoneticPr fontId="1" type="noConversion"/>
  </si>
  <si>
    <t>11. 양주시</t>
    <phoneticPr fontId="1" type="noConversion"/>
  </si>
  <si>
    <t>12. 광명시</t>
    <phoneticPr fontId="1" type="noConversion"/>
  </si>
  <si>
    <t>12. 김포시</t>
    <phoneticPr fontId="1" type="noConversion"/>
  </si>
  <si>
    <t>13. 과천시</t>
    <phoneticPr fontId="1" type="noConversion"/>
  </si>
  <si>
    <t>13. 화성시</t>
    <phoneticPr fontId="1" type="noConversion"/>
  </si>
  <si>
    <t>14. 의왕시</t>
    <phoneticPr fontId="1" type="noConversion"/>
  </si>
  <si>
    <t>14. 안성시(가사동, 가현동, 명륜동, 숭인동, 봉남동, 구포동, 동본동, 영동, 봉산동, 성남동, 창전동, 낙원동, 옥천동, 현수동, 발화동, 옥산동, 석정동, 서인동, 인지동, 아양동, 신흥동, 도기동, 계동, 중리동, 사곡동, 금석동, 당왕동, 신모산동, 신소현동, 신건지동, 금산동, 연지동, 대천동, 대덕면, 미양면, 공도읍, 원곡면, 보개면, 금광면, 서운면, 양성면, 고삼면, 죽산면 두교리ᆞ당목리ᆞ칠장리및 삼죽면 마전리ᆞ미장리ᆞ진촌리ᆞ기솔리ᆞ내강리만 해당한다)</t>
    <phoneticPr fontId="1" type="noConversion"/>
  </si>
  <si>
    <t>15. 군포시</t>
    <phoneticPr fontId="1" type="noConversion"/>
  </si>
  <si>
    <t>15. 시흥시 중 반월특수지역(반월특수지역에서 해제된 지역을 포함한다)</t>
    <phoneticPr fontId="1" type="noConversion"/>
  </si>
  <si>
    <t>16. 시흥시[반월특수지역 (반월특수지역에서 해제된 지역을 포함한다)은제외한다]</t>
    <phoneticPr fontId="1" type="noConversion"/>
  </si>
  <si>
    <t>선순위 간의 우선순위 이슈이므로, 당사 평가에 미치는 영향은 없을 것으로 판단됨</t>
    <phoneticPr fontId="1" type="noConversion"/>
  </si>
  <si>
    <t>지번일련번호</t>
    <phoneticPr fontId="4" type="noConversion"/>
  </si>
  <si>
    <t>지번주소지</t>
    <phoneticPr fontId="4" type="noConversion"/>
  </si>
  <si>
    <t>면적(평)</t>
    <phoneticPr fontId="4" type="noConversion"/>
  </si>
  <si>
    <t>평당감정가</t>
    <phoneticPr fontId="4" type="noConversion"/>
  </si>
  <si>
    <t>지번주소지</t>
    <phoneticPr fontId="4" type="noConversion"/>
  </si>
  <si>
    <t>면적(평)</t>
    <phoneticPr fontId="4" type="noConversion"/>
  </si>
  <si>
    <t>감정가</t>
    <phoneticPr fontId="4" type="noConversion"/>
  </si>
  <si>
    <t>1안</t>
    <phoneticPr fontId="4" type="noConversion"/>
  </si>
  <si>
    <t>2안</t>
    <phoneticPr fontId="4" type="noConversion"/>
  </si>
  <si>
    <t>감정평가금액</t>
    <phoneticPr fontId="4" type="noConversion"/>
  </si>
  <si>
    <t>당해시설 여부</t>
    <phoneticPr fontId="4" type="noConversion"/>
  </si>
  <si>
    <t>1안배당가능재원(AK)</t>
    <phoneticPr fontId="4" type="noConversion"/>
  </si>
  <si>
    <t>2안배당가능재원(AL)</t>
    <phoneticPr fontId="4" type="noConversion"/>
  </si>
  <si>
    <t>구분</t>
    <phoneticPr fontId="4" type="noConversion"/>
  </si>
  <si>
    <t>감정평가금액</t>
    <phoneticPr fontId="4" type="noConversion"/>
  </si>
  <si>
    <t>타행기계여부</t>
    <phoneticPr fontId="4" type="noConversion"/>
  </si>
  <si>
    <t>2안배당가능재원(AL)</t>
    <phoneticPr fontId="4" type="noConversion"/>
  </si>
  <si>
    <t>번호</t>
    <phoneticPr fontId="4" type="noConversion"/>
  </si>
  <si>
    <t>기계기구명</t>
    <phoneticPr fontId="4" type="noConversion"/>
  </si>
  <si>
    <t>제조사</t>
    <phoneticPr fontId="4" type="noConversion"/>
  </si>
  <si>
    <t>제작일자</t>
    <phoneticPr fontId="4" type="noConversion"/>
  </si>
  <si>
    <t>수량</t>
    <phoneticPr fontId="4" type="noConversion"/>
  </si>
  <si>
    <t>단가</t>
    <phoneticPr fontId="4" type="noConversion"/>
  </si>
  <si>
    <t>감정가</t>
    <phoneticPr fontId="4" type="noConversion"/>
  </si>
  <si>
    <t>공장저당1호</t>
    <phoneticPr fontId="4" type="noConversion"/>
  </si>
  <si>
    <t>공장저당2호</t>
    <phoneticPr fontId="4" type="noConversion"/>
  </si>
  <si>
    <t>공장저당3호</t>
    <phoneticPr fontId="4" type="noConversion"/>
  </si>
  <si>
    <t>공장저당 4호</t>
    <phoneticPr fontId="4" type="noConversion"/>
  </si>
  <si>
    <t>구분</t>
    <phoneticPr fontId="4" type="noConversion"/>
  </si>
  <si>
    <t>면적</t>
    <phoneticPr fontId="4" type="noConversion"/>
  </si>
  <si>
    <t>임차인</t>
    <phoneticPr fontId="4" type="noConversion"/>
  </si>
  <si>
    <t>임차개시일</t>
    <phoneticPr fontId="4" type="noConversion"/>
  </si>
  <si>
    <t>임차종료일</t>
    <phoneticPr fontId="4" type="noConversion"/>
  </si>
  <si>
    <t>전입일</t>
    <phoneticPr fontId="4" type="noConversion"/>
  </si>
  <si>
    <t>보증금</t>
    <phoneticPr fontId="4" type="noConversion"/>
  </si>
  <si>
    <t>월세</t>
    <phoneticPr fontId="4" type="noConversion"/>
  </si>
  <si>
    <t>소액보증금</t>
    <phoneticPr fontId="4" type="noConversion"/>
  </si>
  <si>
    <t>선순위 보증금</t>
    <phoneticPr fontId="4" type="noConversion"/>
  </si>
  <si>
    <t>공동주택가격조회</t>
    <phoneticPr fontId="1" type="noConversion"/>
  </si>
  <si>
    <t>관할 법원 레퍼런스</t>
    <phoneticPr fontId="1" type="noConversion"/>
  </si>
  <si>
    <t>시, 도</t>
    <phoneticPr fontId="1" type="noConversion"/>
  </si>
  <si>
    <t>시군구</t>
    <phoneticPr fontId="1" type="noConversion"/>
  </si>
  <si>
    <t>읍면동</t>
    <phoneticPr fontId="1" type="noConversion"/>
  </si>
  <si>
    <t>공장저당</t>
    <phoneticPr fontId="1" type="noConversion"/>
  </si>
  <si>
    <t>2023.02.21</t>
    <phoneticPr fontId="4" type="noConversion"/>
  </si>
  <si>
    <t>Category2</t>
    <phoneticPr fontId="1" type="noConversion"/>
  </si>
  <si>
    <t>Category3</t>
    <phoneticPr fontId="1" type="noConversion"/>
  </si>
  <si>
    <t>Category4</t>
    <phoneticPr fontId="1" type="noConversion"/>
  </si>
  <si>
    <t>Category5</t>
    <phoneticPr fontId="1" type="noConversion"/>
  </si>
  <si>
    <t>Category6</t>
    <phoneticPr fontId="1" type="noConversion"/>
  </si>
  <si>
    <t>Category7</t>
    <phoneticPr fontId="1" type="noConversion"/>
  </si>
  <si>
    <t>Category8</t>
    <phoneticPr fontId="1" type="noConversion"/>
  </si>
  <si>
    <t>Category9</t>
    <phoneticPr fontId="1" type="noConversion"/>
  </si>
  <si>
    <t>Category10</t>
    <phoneticPr fontId="1" type="noConversion"/>
  </si>
  <si>
    <t>Category11</t>
    <phoneticPr fontId="1" type="noConversion"/>
  </si>
  <si>
    <t>Category12</t>
    <phoneticPr fontId="1" type="noConversion"/>
  </si>
  <si>
    <t>Category13</t>
    <phoneticPr fontId="1" type="noConversion"/>
  </si>
  <si>
    <t>Category14</t>
    <phoneticPr fontId="1" type="noConversion"/>
  </si>
  <si>
    <t>Category15</t>
    <phoneticPr fontId="1" type="noConversion"/>
  </si>
  <si>
    <t>Category16</t>
    <phoneticPr fontId="1" type="noConversion"/>
  </si>
  <si>
    <t>서울특별시</t>
    <phoneticPr fontId="1" type="noConversion"/>
  </si>
  <si>
    <t>category8, 14, 15 외 지역</t>
    <phoneticPr fontId="1" type="noConversion"/>
  </si>
  <si>
    <t>수도권정비계획법 시행령 [별표 1]</t>
    <phoneticPr fontId="1" type="noConversion"/>
  </si>
  <si>
    <t>2. 인천광역시[강화군, 옹진군, 서구 대곡동ㆍ불로동ㆍ마전동ㆍ금곡동ㆍ오류동ㆍ왕길동ㆍ당하동ㆍ원당동, 인천경제자유구역(경제자유구역에서해제된 지역을 포함한다) 및 남동 국가산업단지는 제외한다] 3. 의정부시4. 구리시5. 남양주시(호평동, 평내동, 금곡동, 일패동, 이패동, 삼패동, 가운동, 수석동, 지금동 및 도농동만해당한다) 6. 하남시7. 고양시8. 수원시9. 성남시10. 안양시11. 부천시12. 광명시13. 과천시14. 의왕시15. 군포시16. 시흥시[반월특수지역(반월특수지역에서 해제된 지역을 포함한다)은제외한다]</t>
    <phoneticPr fontId="1" type="noConversion"/>
  </si>
  <si>
    <t xml:space="preserve"> 서울특별시
· 인천광역시[강화군, 옹진군, 중구  운남동· 운북동·운서동·중산동· 남북동·덕교동·을왕동· 무의동, 서구  대곡동· 불노동·마전동·금곡동· 오류동·왕길동·당하동· 원당동, 연수구 송도매립지(인천광역 시장이  송도신시가지 조성을  위하여  1990년 11월  12일  송도앞 공유수면매립공사면허를 받은  지역을  말한다), 남동유치지역을
제외한다]
· 의정부시
· 구리시
· 남양주시(호평동, 평내동, 금곡동·일패동·이패동· 삼패동·가운동·수석동· 지금동, 도농동에 한한다)
· 하남시
· 고양시
· 수원시
· 성남시
· 안양시
· 부천시
· 광명시
· 과천시
· 의왕시
· 군포시
· 시흥시
(반월특수지역을  제외한다)</t>
    <phoneticPr fontId="1" type="noConversion"/>
  </si>
  <si>
    <t>안산시, 김포시, 광주시, [부산광역시, 대전광역시, 울산광역시, 대구광역시, 광주광역시 중 군지역 제외]</t>
    <phoneticPr fontId="1" type="noConversion"/>
  </si>
  <si>
    <t>[부산광역시, 대전광역시, 울산광역시, 대구광역시, 광주광역시 중 군지역 제외]</t>
    <phoneticPr fontId="1" type="noConversion"/>
  </si>
  <si>
    <t>category5,6 외 지역</t>
    <phoneticPr fontId="1" type="noConversion"/>
  </si>
  <si>
    <t>서울특별시, 부산광역시, 대구광역시, 인천광역시, 광주광역시, 대전광역시, 울산광역시 (1997년 이후) 군제외</t>
    <phoneticPr fontId="1" type="noConversion"/>
  </si>
  <si>
    <t>주택임대차보호법 시행령 제10조, 11조</t>
    <phoneticPr fontId="1" type="noConversion"/>
  </si>
  <si>
    <t>Category1</t>
    <phoneticPr fontId="1" type="noConversion"/>
  </si>
  <si>
    <t>2021.05.11 부터</t>
    <phoneticPr fontId="1" type="noConversion"/>
  </si>
  <si>
    <t>2023. 02. 21 부터</t>
    <phoneticPr fontId="1" type="noConversion"/>
  </si>
  <si>
    <t>안산시,용인시,김포시 및 광주시,  [부산광역시, 대전광역시, 울산광역시, 대구광역시, 광주광역시 중 군지역 제외]</t>
    <phoneticPr fontId="1" type="noConversion"/>
  </si>
  <si>
    <t>category8, 10, 11 외 지역</t>
    <phoneticPr fontId="1" type="noConversion"/>
  </si>
  <si>
    <t>서울특별시, 부산광역시, 대구광역시, 인천광역시, 광주광역시, 대전광역시</t>
    <phoneticPr fontId="1" type="noConversion"/>
  </si>
  <si>
    <t>category1 외</t>
    <phoneticPr fontId="1" type="noConversion"/>
  </si>
  <si>
    <t>caterory 3 외</t>
    <phoneticPr fontId="1" type="noConversion"/>
  </si>
  <si>
    <t>광역시(수도권정비계획법에 따른 과밀억제권역에 포함된 지역과 군지역 제외)세종특별자치시,안산시,용인시,김포시 및 광주시</t>
    <phoneticPr fontId="1" type="noConversion"/>
  </si>
  <si>
    <t>세종특별자치시,안산시,용인시,김포시 및 광주시, [부산광역시, 대전광역시, 울산광역시, 대구광역시, 광주광역시 중 군지역 제외]</t>
    <phoneticPr fontId="1" type="noConversion"/>
  </si>
  <si>
    <t>category8, 12, 13 외 지역</t>
    <phoneticPr fontId="1" type="noConversion"/>
  </si>
  <si>
    <t>수도권정비계획법에 따른과밀억제권역(서울특별시제외),세종특별자치시,용인시 및 화성시</t>
    <phoneticPr fontId="1" type="noConversion"/>
  </si>
  <si>
    <t>법</t>
    <phoneticPr fontId="4" type="noConversion"/>
  </si>
  <si>
    <t>지역</t>
    <phoneticPr fontId="4" type="noConversion"/>
  </si>
  <si>
    <t>조건이하</t>
    <phoneticPr fontId="4" type="noConversion"/>
  </si>
  <si>
    <t>최우선변제액</t>
    <phoneticPr fontId="4" type="noConversion"/>
  </si>
  <si>
    <t>category</t>
    <phoneticPr fontId="4" type="noConversion"/>
  </si>
  <si>
    <t>최우선변제액</t>
    <phoneticPr fontId="4" type="noConversion"/>
  </si>
  <si>
    <r>
      <t>최우선</t>
    </r>
    <r>
      <rPr>
        <b/>
        <sz val="10"/>
        <rFont val="맑은 고딕"/>
        <family val="3"/>
        <charset val="129"/>
        <scheme val="minor"/>
      </rPr>
      <t xml:space="preserve"> 변제 보증금</t>
    </r>
    <phoneticPr fontId="4" type="noConversion"/>
  </si>
  <si>
    <t>확정신고일</t>
    <phoneticPr fontId="4" type="noConversion"/>
  </si>
  <si>
    <t>연임대료</t>
    <phoneticPr fontId="4" type="noConversion"/>
  </si>
  <si>
    <t>환원율</t>
    <phoneticPr fontId="4" type="noConversion"/>
  </si>
  <si>
    <t>입력정보 가져오기 (주택, 상가 입력된 정보)</t>
    <phoneticPr fontId="1" type="noConversion"/>
  </si>
  <si>
    <t>기본 : 개인사업자, 법인(주황색 평가자 입력), 개인(N/A흰색)</t>
    <phoneticPr fontId="1" type="noConversion"/>
  </si>
  <si>
    <t>Loan Cap1</t>
    <phoneticPr fontId="1" type="noConversion"/>
  </si>
  <si>
    <t>Loan cap1</t>
    <phoneticPr fontId="1" type="noConversion"/>
  </si>
  <si>
    <t>: min(선순위 차감후 배당가능재원, Mortgage cap)</t>
    <phoneticPr fontId="1" type="noConversion"/>
  </si>
  <si>
    <t>권리분석</t>
    <phoneticPr fontId="1" type="noConversion"/>
  </si>
  <si>
    <t>대출과목과 기본일치 세팅</t>
    <phoneticPr fontId="1" type="noConversion"/>
  </si>
  <si>
    <t>가지급금은 대출종류 없음</t>
    <phoneticPr fontId="1" type="noConversion"/>
  </si>
  <si>
    <t>차주No</t>
    <phoneticPr fontId="76" type="noConversion"/>
  </si>
  <si>
    <t>차주명</t>
    <phoneticPr fontId="76" type="noConversion"/>
  </si>
  <si>
    <t>Key</t>
  </si>
  <si>
    <t>시나리오</t>
  </si>
  <si>
    <t>Description</t>
    <phoneticPr fontId="76" type="noConversion"/>
  </si>
  <si>
    <t>Rate</t>
    <phoneticPr fontId="76" type="noConversion"/>
  </si>
  <si>
    <t>OPB</t>
    <phoneticPr fontId="76" type="noConversion"/>
  </si>
  <si>
    <t>할인율</t>
    <phoneticPr fontId="4" type="noConversion"/>
  </si>
  <si>
    <t>연체이자율</t>
  </si>
  <si>
    <t>Loan cap 여부</t>
  </si>
  <si>
    <t>XNPV</t>
    <phoneticPr fontId="76" type="noConversion"/>
  </si>
  <si>
    <t>SUM</t>
    <phoneticPr fontId="76" type="noConversion"/>
  </si>
  <si>
    <t>R-038</t>
  </si>
  <si>
    <t>손명갑</t>
  </si>
  <si>
    <t>R-038-1안</t>
  </si>
  <si>
    <t>1안</t>
  </si>
  <si>
    <t>낙찰사례 평가</t>
  </si>
  <si>
    <t>N/A</t>
  </si>
  <si>
    <t>R-038-2안</t>
  </si>
  <si>
    <t>2안</t>
  </si>
  <si>
    <t>부동산 탐문 적용</t>
  </si>
  <si>
    <t>R-048</t>
  </si>
  <si>
    <t>윤정희</t>
  </si>
  <si>
    <t>R-048-1안</t>
  </si>
  <si>
    <t>매매사례 반영</t>
  </si>
  <si>
    <t>R-048-2안</t>
  </si>
  <si>
    <t>부동산탐문 반영</t>
  </si>
  <si>
    <t>R-071</t>
  </si>
  <si>
    <t>박철범</t>
  </si>
  <si>
    <t>R-071-1안</t>
  </si>
  <si>
    <t>부동산 탐문 적용 (Loan Cap)</t>
  </si>
  <si>
    <t>Loan cap</t>
  </si>
  <si>
    <t>R-071-2안</t>
  </si>
  <si>
    <t>공시지가 적용 (Loan Cap)</t>
  </si>
  <si>
    <t>R-089</t>
  </si>
  <si>
    <t>김민성</t>
  </si>
  <si>
    <t>R-089-1안</t>
  </si>
  <si>
    <t>R-089-2안</t>
  </si>
  <si>
    <t>매매사례 평가</t>
  </si>
  <si>
    <t>R-092</t>
  </si>
  <si>
    <t>장순자</t>
  </si>
  <si>
    <t>R-092-1안</t>
  </si>
  <si>
    <t>낙찰사례 분석</t>
  </si>
  <si>
    <t>R-092-2안</t>
  </si>
  <si>
    <t>매매사례 분석</t>
  </si>
  <si>
    <t>R-133</t>
  </si>
  <si>
    <t>김성숙</t>
  </si>
  <si>
    <t>R-133-1안</t>
  </si>
  <si>
    <t>낙찰사례 반영</t>
  </si>
  <si>
    <t>R-133-2안</t>
  </si>
  <si>
    <t>R-134</t>
  </si>
  <si>
    <t>박혁기</t>
  </si>
  <si>
    <t>R-134-1안</t>
  </si>
  <si>
    <t>R-134-2안</t>
  </si>
  <si>
    <t>R-150</t>
  </si>
  <si>
    <t>이종주</t>
  </si>
  <si>
    <t>R-150-1안</t>
  </si>
  <si>
    <t>R-150-2안</t>
  </si>
  <si>
    <t>R-177</t>
  </si>
  <si>
    <t>이유주</t>
  </si>
  <si>
    <t>R-177-1안</t>
  </si>
  <si>
    <t>R-177-2안</t>
  </si>
  <si>
    <t>부동산 탐문 반영</t>
  </si>
  <si>
    <t>R-192</t>
  </si>
  <si>
    <t>테라바텍（주）</t>
  </si>
  <si>
    <t>R-192-1안</t>
  </si>
  <si>
    <t>R-192-2안</t>
  </si>
  <si>
    <t>R-237</t>
  </si>
  <si>
    <t>황현선</t>
  </si>
  <si>
    <t>R-237-1안</t>
  </si>
  <si>
    <t>낙찰사례 적용</t>
  </si>
  <si>
    <t>R-237-2안</t>
  </si>
  <si>
    <t>매매사례 적용</t>
  </si>
  <si>
    <t>R-238</t>
  </si>
  <si>
    <t>이준상</t>
  </si>
  <si>
    <t>R-238-1안</t>
  </si>
  <si>
    <t>낙찰사례 적용 (Loan Cap)</t>
  </si>
  <si>
    <t>R-238-2안</t>
  </si>
  <si>
    <t>매매사례 적용 (Loan Cap)</t>
  </si>
  <si>
    <t>회수전략 요약</t>
    <phoneticPr fontId="4" type="noConversion"/>
  </si>
  <si>
    <t>회수전략 요약</t>
    <phoneticPr fontId="4" type="noConversion"/>
  </si>
  <si>
    <t>구  분</t>
    <phoneticPr fontId="4" type="noConversion"/>
  </si>
  <si>
    <t>CF in date</t>
    <phoneticPr fontId="4" type="noConversion"/>
  </si>
  <si>
    <t>Cash in/out</t>
    <phoneticPr fontId="4" type="noConversion"/>
  </si>
  <si>
    <t>Ratio</t>
    <phoneticPr fontId="4" type="noConversion"/>
  </si>
  <si>
    <t>Cap 적용 여부</t>
    <phoneticPr fontId="4" type="noConversion"/>
  </si>
  <si>
    <t>신용보증서 회수</t>
  </si>
  <si>
    <t>MCI회수</t>
  </si>
  <si>
    <t>합  계</t>
    <phoneticPr fontId="4" type="noConversion"/>
  </si>
  <si>
    <t>XNPV</t>
    <phoneticPr fontId="4" type="noConversion"/>
  </si>
  <si>
    <t>OPB</t>
    <phoneticPr fontId="4" type="noConversion"/>
  </si>
  <si>
    <t>시나리오 2</t>
    <phoneticPr fontId="15" type="noConversion"/>
  </si>
  <si>
    <t>회수전략 요약</t>
    <phoneticPr fontId="4" type="noConversion"/>
  </si>
  <si>
    <t>Cap 적용 여부</t>
    <phoneticPr fontId="4" type="noConversion"/>
  </si>
  <si>
    <t>adate</t>
    <phoneticPr fontId="1" type="noConversion"/>
  </si>
  <si>
    <t>Cdate 이후 회수/지출</t>
    <phoneticPr fontId="4" type="noConversion"/>
  </si>
  <si>
    <t>Cdate 이후 경매비용</t>
    <phoneticPr fontId="4" type="noConversion"/>
  </si>
  <si>
    <t>담보1 배당회수</t>
    <phoneticPr fontId="1" type="noConversion"/>
  </si>
  <si>
    <t>담보2 배당회수</t>
    <phoneticPr fontId="1" type="noConversion"/>
  </si>
  <si>
    <t>담보3 배당회수</t>
    <phoneticPr fontId="1" type="noConversion"/>
  </si>
  <si>
    <t>담보4 배당회수</t>
    <phoneticPr fontId="1" type="noConversion"/>
  </si>
  <si>
    <t>담보5 배당회수</t>
    <phoneticPr fontId="1" type="noConversion"/>
  </si>
  <si>
    <t>물건별 배당일자</t>
    <phoneticPr fontId="1" type="noConversion"/>
  </si>
  <si>
    <t>물건별 예상회수금액</t>
    <phoneticPr fontId="1" type="noConversion"/>
  </si>
  <si>
    <t>Loan Cap</t>
    <phoneticPr fontId="1" type="noConversion"/>
  </si>
  <si>
    <t>Loan Cap 2</t>
    <phoneticPr fontId="1" type="noConversion"/>
  </si>
  <si>
    <t>Mortgage Cap</t>
    <phoneticPr fontId="1" type="noConversion"/>
  </si>
  <si>
    <t>해당사항 없음</t>
    <phoneticPr fontId="1" type="noConversion"/>
  </si>
  <si>
    <t>물건별 경매개시일 따라</t>
    <phoneticPr fontId="1" type="noConversion"/>
  </si>
  <si>
    <t>&lt; 물건1 에만 표시, 차주별 1개만&gt;</t>
    <phoneticPr fontId="1" type="noConversion"/>
  </si>
  <si>
    <t>Cap 반영후 배당액에 따라</t>
    <phoneticPr fontId="1" type="noConversion"/>
  </si>
  <si>
    <t>담당 회계법인</t>
    <phoneticPr fontId="1" type="noConversion"/>
  </si>
  <si>
    <t>QA 알람</t>
    <phoneticPr fontId="1" type="noConversion"/>
  </si>
  <si>
    <t>추가자료 알람</t>
    <phoneticPr fontId="1" type="noConversion"/>
  </si>
  <si>
    <t>권리분석 업데이트분 어떻게 반영할건지</t>
    <phoneticPr fontId="1" type="noConversion"/>
  </si>
  <si>
    <t>&gt;&gt; 알람</t>
    <phoneticPr fontId="1" type="noConversion"/>
  </si>
  <si>
    <t xml:space="preserve">SHB-2025-3_B
</t>
    <phoneticPr fontId="1" type="noConversion"/>
  </si>
  <si>
    <t xml:space="preserve"> (유효보증서 N and 기대위변제N)</t>
    <phoneticPr fontId="1" type="noConversion"/>
  </si>
  <si>
    <t>Loan Cap1</t>
    <phoneticPr fontId="1" type="noConversion"/>
  </si>
  <si>
    <t>(Loan Cap2 일치)</t>
    <phoneticPr fontId="1" type="noConversion"/>
  </si>
  <si>
    <t>가정</t>
    <phoneticPr fontId="1" type="noConversion"/>
  </si>
  <si>
    <t>대위변제일~배당일</t>
    <phoneticPr fontId="1" type="noConversion"/>
  </si>
  <si>
    <t>(피담보Y, 유효보증서N, 기대위변제N)=&gt;비보증부</t>
    <phoneticPr fontId="1" type="noConversion"/>
  </si>
  <si>
    <t>보증잔액</t>
    <phoneticPr fontId="1" type="noConversion"/>
  </si>
  <si>
    <t>(피담보Y, 유효보증서Y, 기대위변제N, 해지부N)=&gt;일반 유효보증</t>
    <phoneticPr fontId="1" type="noConversion"/>
  </si>
  <si>
    <t>보증잔액</t>
    <phoneticPr fontId="1" type="noConversion"/>
  </si>
  <si>
    <t>Loan cap1</t>
    <phoneticPr fontId="1" type="noConversion"/>
  </si>
  <si>
    <t>연체이자 계산에 따른 Loan Cap계산</t>
    <phoneticPr fontId="1" type="noConversion"/>
  </si>
  <si>
    <t>보증서</t>
    <phoneticPr fontId="1" type="noConversion"/>
  </si>
  <si>
    <t>해지부해지채권</t>
    <phoneticPr fontId="1" type="noConversion"/>
  </si>
  <si>
    <t>1. 보증기관, 보증잔액, 보증율, 대위변제여부, 대위변제일자 표시할수있도록</t>
    <phoneticPr fontId="1" type="noConversion"/>
  </si>
  <si>
    <t>해지부해지채권</t>
    <phoneticPr fontId="1" type="noConversion"/>
  </si>
  <si>
    <t>&lt;&lt; Loan cap1</t>
    <phoneticPr fontId="1" type="noConversion"/>
  </si>
  <si>
    <t>해지부 유효보증</t>
    <phoneticPr fontId="1" type="noConversion"/>
  </si>
  <si>
    <t>합계</t>
    <phoneticPr fontId="1" type="noConversion"/>
  </si>
  <si>
    <t>Loan cap2</t>
    <phoneticPr fontId="1" type="noConversion"/>
  </si>
  <si>
    <t>근저당설정액</t>
    <phoneticPr fontId="1" type="noConversion"/>
  </si>
  <si>
    <t>피담보채무범위</t>
    <phoneticPr fontId="1" type="noConversion"/>
  </si>
  <si>
    <t>채권정보</t>
    <phoneticPr fontId="1" type="noConversion"/>
  </si>
  <si>
    <t>피담보채무범위 :</t>
    <phoneticPr fontId="1" type="noConversion"/>
  </si>
  <si>
    <t>일반보증</t>
    <phoneticPr fontId="1" type="noConversion"/>
  </si>
  <si>
    <t>보증서 등</t>
    <phoneticPr fontId="1" type="noConversion"/>
  </si>
  <si>
    <t>MCI 보증</t>
    <phoneticPr fontId="1" type="noConversion"/>
  </si>
  <si>
    <t>MCI최초가입금액</t>
    <phoneticPr fontId="76" type="noConversion"/>
  </si>
  <si>
    <t>MCI가입잔액</t>
    <phoneticPr fontId="76" type="noConversion"/>
  </si>
  <si>
    <t>최종이수일</t>
    <phoneticPr fontId="76" type="noConversion"/>
  </si>
  <si>
    <t>예상배당일</t>
    <phoneticPr fontId="76" type="noConversion"/>
  </si>
  <si>
    <t>일수</t>
    <phoneticPr fontId="76" type="noConversion"/>
  </si>
  <si>
    <t>정상이자율</t>
    <phoneticPr fontId="76" type="noConversion"/>
  </si>
  <si>
    <t>인수대상원금</t>
    <phoneticPr fontId="76" type="noConversion"/>
  </si>
  <si>
    <t>유효담보가</t>
  </si>
  <si>
    <t>유효담보가의 이자</t>
  </si>
  <si>
    <t>유효담보가의 이자한도</t>
  </si>
  <si>
    <t>유효담보가 배당액</t>
  </si>
  <si>
    <t>채권번호</t>
    <phoneticPr fontId="76" type="noConversion"/>
  </si>
  <si>
    <t>DD sheetD</t>
    <phoneticPr fontId="1" type="noConversion"/>
  </si>
  <si>
    <t>DD</t>
    <phoneticPr fontId="1" type="noConversion"/>
  </si>
  <si>
    <t>보증서번호</t>
    <phoneticPr fontId="76" type="noConversion"/>
  </si>
  <si>
    <t>계좌번호</t>
    <phoneticPr fontId="76" type="noConversion"/>
  </si>
  <si>
    <t>계좌의 최종이수일</t>
    <phoneticPr fontId="1" type="noConversion"/>
  </si>
  <si>
    <t>1안 예상배당일</t>
    <phoneticPr fontId="1" type="noConversion"/>
  </si>
  <si>
    <t>예상배당일-최종이수일</t>
    <phoneticPr fontId="1" type="noConversion"/>
  </si>
  <si>
    <t>계좌정상이자율</t>
    <phoneticPr fontId="1" type="noConversion"/>
  </si>
  <si>
    <t>채권잔액</t>
    <phoneticPr fontId="1" type="noConversion"/>
  </si>
  <si>
    <t>인수대상원금-MCI 가입잔액</t>
    <phoneticPr fontId="1" type="noConversion"/>
  </si>
  <si>
    <t>(미수이자+1안연체이자)/인수대상원금*유효담보가</t>
    <phoneticPr fontId="1" type="noConversion"/>
  </si>
  <si>
    <t>유효담보가의 20%</t>
    <phoneticPr fontId="1" type="noConversion"/>
  </si>
  <si>
    <t>유효담보가+유휴담보가의 이자(Max 한도)</t>
    <phoneticPr fontId="1" type="noConversion"/>
  </si>
  <si>
    <t>예상배당금</t>
    <phoneticPr fontId="76" type="noConversion"/>
  </si>
  <si>
    <t>1안  배당가능재원</t>
    <phoneticPr fontId="1" type="noConversion"/>
  </si>
  <si>
    <t>MCI 정상이자</t>
    <phoneticPr fontId="1" type="noConversion"/>
  </si>
  <si>
    <t>MCI최초가입금액</t>
    <phoneticPr fontId="76" type="noConversion"/>
  </si>
  <si>
    <t>유효담보가*일수*정상이자율/365</t>
    <phoneticPr fontId="1" type="noConversion"/>
  </si>
  <si>
    <t>max(MCI가입잔액+MCI정상이자-(예상배당금-유효담보가 배당액),0)</t>
    <phoneticPr fontId="1" type="noConversion"/>
  </si>
  <si>
    <t>청구가능금액</t>
    <phoneticPr fontId="1" type="noConversion"/>
  </si>
  <si>
    <t>배당후 손실액</t>
    <phoneticPr fontId="1" type="noConversion"/>
  </si>
  <si>
    <t>MCI 청구액</t>
    <phoneticPr fontId="1" type="noConversion"/>
  </si>
  <si>
    <t>배당으로 충당되지 않은 MCI 잔액</t>
    <phoneticPr fontId="1" type="noConversion"/>
  </si>
  <si>
    <t>min(MCI최초가입금액, 배당으로 충당되지 않은 MCI 잔액)</t>
    <phoneticPr fontId="1" type="noConversion"/>
  </si>
  <si>
    <t>예상배당금-Loan cap1</t>
    <phoneticPr fontId="1" type="noConversion"/>
  </si>
  <si>
    <t>min(청구가능금액, 배당후 손실액)</t>
    <phoneticPr fontId="1" type="noConversion"/>
  </si>
  <si>
    <t>&gt;&gt; 1안 배당일에 MCI 회수 반영</t>
    <phoneticPr fontId="1" type="noConversion"/>
  </si>
  <si>
    <t xml:space="preserve">1안 </t>
    <phoneticPr fontId="1" type="noConversion"/>
  </si>
  <si>
    <t xml:space="preserve">2안 </t>
    <phoneticPr fontId="1" type="noConversion"/>
  </si>
  <si>
    <t>2안 예상배당일</t>
    <phoneticPr fontId="1" type="noConversion"/>
  </si>
  <si>
    <t>2안  배당가능재원</t>
    <phoneticPr fontId="1" type="noConversion"/>
  </si>
  <si>
    <t>&gt;&gt; 2안 배당일에 MCI 회수 반영</t>
    <phoneticPr fontId="1" type="noConversion"/>
  </si>
  <si>
    <t>감정평가정보</t>
    <phoneticPr fontId="1" type="noConversion"/>
  </si>
  <si>
    <t>경매사건 및 선순위</t>
    <phoneticPr fontId="1" type="noConversion"/>
  </si>
  <si>
    <t>DD</t>
    <phoneticPr fontId="1" type="noConversion"/>
  </si>
  <si>
    <t>로드뷰</t>
    <phoneticPr fontId="1" type="noConversion"/>
  </si>
  <si>
    <t>요약건축물대장</t>
    <phoneticPr fontId="1" type="noConversion"/>
  </si>
  <si>
    <t>지적도 &amp; 위치도</t>
    <phoneticPr fontId="1" type="noConversion"/>
  </si>
  <si>
    <t>지적도 &amp; 위치도</t>
    <phoneticPr fontId="1" type="noConversion"/>
  </si>
  <si>
    <t>SheetC-1(담보소재지)</t>
    <phoneticPr fontId="1" type="noConversion"/>
  </si>
  <si>
    <t>SheetC-1(담보소재지)</t>
    <phoneticPr fontId="1" type="noConversion"/>
  </si>
  <si>
    <t>적용낙찰가율</t>
    <phoneticPr fontId="1" type="noConversion"/>
  </si>
  <si>
    <t>10건이상 평균</t>
    <phoneticPr fontId="1" type="noConversion"/>
  </si>
  <si>
    <t>사례지도 (가져오기 버튼)</t>
    <phoneticPr fontId="1" type="noConversion"/>
  </si>
  <si>
    <t>사례지도 (가져오기 버튼)</t>
    <phoneticPr fontId="1" type="noConversion"/>
  </si>
  <si>
    <t>실거래가 지도  (가져오기 버튼)</t>
    <phoneticPr fontId="1" type="noConversion"/>
  </si>
  <si>
    <t>경, 공체크</t>
    <phoneticPr fontId="1" type="noConversion"/>
  </si>
  <si>
    <t>등기부등본상 중복제외 관계자+1</t>
    <phoneticPr fontId="1" type="noConversion"/>
  </si>
  <si>
    <t>3자선행경매신청</t>
    <phoneticPr fontId="4" type="noConversion"/>
  </si>
  <si>
    <t>중복경매신청</t>
    <phoneticPr fontId="4" type="noConversion"/>
  </si>
  <si>
    <t>중복경매신청금액</t>
    <phoneticPr fontId="1" type="noConversion"/>
  </si>
  <si>
    <t>본 근저당권외 후행 경매개시결정된경우</t>
    <phoneticPr fontId="1" type="noConversion"/>
  </si>
  <si>
    <t>&lt;&lt;기초사항에서 setting</t>
    <phoneticPr fontId="1" type="noConversion"/>
  </si>
  <si>
    <t>*6</t>
    <phoneticPr fontId="1" type="noConversion"/>
  </si>
  <si>
    <t>경매예납금액 예상액</t>
    <phoneticPr fontId="1" type="noConversion"/>
  </si>
  <si>
    <t>실제 경매비용</t>
    <phoneticPr fontId="1" type="noConversion"/>
  </si>
  <si>
    <t>경매예납금액 예상액+3자 경매신청금액</t>
    <phoneticPr fontId="1" type="noConversion"/>
  </si>
  <si>
    <t>실제 경매비용+중복경매신청액</t>
    <phoneticPr fontId="1" type="noConversion"/>
  </si>
  <si>
    <t>*7</t>
    <phoneticPr fontId="1" type="noConversion"/>
  </si>
  <si>
    <t>경매예납금액 예상액 *90%</t>
    <phoneticPr fontId="1" type="noConversion"/>
  </si>
  <si>
    <t>실제 경매비용 *90%</t>
    <phoneticPr fontId="1" type="noConversion"/>
  </si>
  <si>
    <t>&lt;&lt; 감정평가</t>
    <phoneticPr fontId="1" type="noConversion"/>
  </si>
  <si>
    <t>* 공매Lead time</t>
    <phoneticPr fontId="1" type="noConversion"/>
  </si>
  <si>
    <t>* 공매 저감율</t>
    <phoneticPr fontId="1" type="noConversion"/>
  </si>
  <si>
    <t>입력</t>
    <phoneticPr fontId="1" type="noConversion"/>
  </si>
  <si>
    <t>공매개시일</t>
    <phoneticPr fontId="1" type="noConversion"/>
  </si>
  <si>
    <t>공매비용</t>
    <phoneticPr fontId="4" type="noConversion"/>
  </si>
  <si>
    <t>기준</t>
    <phoneticPr fontId="4" type="noConversion"/>
  </si>
  <si>
    <t>감정평가금액</t>
    <phoneticPr fontId="4" type="noConversion"/>
  </si>
  <si>
    <t>환가처분보수</t>
    <phoneticPr fontId="4" type="noConversion"/>
  </si>
  <si>
    <t>예상매각가</t>
    <phoneticPr fontId="4" type="noConversion"/>
  </si>
  <si>
    <t>우선수익자</t>
    <phoneticPr fontId="4" type="noConversion"/>
  </si>
  <si>
    <t>입력</t>
    <phoneticPr fontId="4" type="noConversion"/>
  </si>
  <si>
    <t>입력</t>
    <phoneticPr fontId="4" type="noConversion"/>
  </si>
  <si>
    <t>비율</t>
    <phoneticPr fontId="4" type="noConversion"/>
  </si>
  <si>
    <t>낙찰가액* 비율</t>
    <phoneticPr fontId="1" type="noConversion"/>
  </si>
  <si>
    <t>LoanCap 2</t>
    <phoneticPr fontId="4" type="noConversion"/>
  </si>
  <si>
    <t>https://www.realtyprice.kr/notice/town/nfSiteLink.htm</t>
    <phoneticPr fontId="1" type="noConversion"/>
  </si>
  <si>
    <t>https://www.onbid.co.kr/sp/cmb/cmsnmn/commissionGuide.do?q=3BBA7FC3189E009DF3847C618507691319291118DEB64D&amp;charset=UTF-8</t>
    <phoneticPr fontId="1" type="noConversion"/>
  </si>
  <si>
    <t>온비드 낙찰 수수료 계산</t>
    <phoneticPr fontId="4" type="noConversion"/>
  </si>
  <si>
    <t>감정수수료:평가금액기준</t>
    <phoneticPr fontId="1" type="noConversion"/>
  </si>
  <si>
    <t>상속(농지외)</t>
    <phoneticPr fontId="1" type="noConversion"/>
  </si>
  <si>
    <t>상속(농지)</t>
    <phoneticPr fontId="1" type="noConversion"/>
  </si>
  <si>
    <t>취득세</t>
    <phoneticPr fontId="1" type="noConversion"/>
  </si>
  <si>
    <t>농어촌특별세</t>
    <phoneticPr fontId="1" type="noConversion"/>
  </si>
  <si>
    <t>지방교육세</t>
    <phoneticPr fontId="1" type="noConversion"/>
  </si>
  <si>
    <t>합계</t>
    <phoneticPr fontId="1" type="noConversion"/>
  </si>
  <si>
    <t>보증서</t>
    <phoneticPr fontId="1" type="noConversion"/>
  </si>
  <si>
    <t>담보종류</t>
    <phoneticPr fontId="1" type="noConversion"/>
  </si>
  <si>
    <t>지번번호</t>
    <phoneticPr fontId="1" type="noConversion"/>
  </si>
  <si>
    <t>지번번호</t>
    <phoneticPr fontId="1" type="noConversion"/>
  </si>
  <si>
    <t>임차일 근저당설정일 이전</t>
    <phoneticPr fontId="1" type="noConversion"/>
  </si>
  <si>
    <t>경매개시되어 배당요구종기일 미경과 물건으로 현황조사서상 선순위 임차인 확인되어 선순위보증금 반영함.</t>
    <phoneticPr fontId="1" type="noConversion"/>
  </si>
  <si>
    <t>경매개시되어 배당요구종기일 미경과 물건으로 현황조사서 제출되지 않음. 전입세대열람서상 선순위 임차인 확인되어 선순위보증금 추정 반영함.</t>
    <phoneticPr fontId="1" type="noConversion"/>
  </si>
  <si>
    <t>선순위 소액보증금, 임차보증금</t>
    <phoneticPr fontId="1" type="noConversion"/>
  </si>
  <si>
    <t>배당요구종기일 경과 물건으로 제시된 경매열람자료 현황조사서상 임차인 없음 확인반영함.</t>
    <phoneticPr fontId="1" type="noConversion"/>
  </si>
  <si>
    <t>경매개시되어 배당요구종기일 미경과 물건으로 제시된 경매열람자료 현황조사서상 임차인 없음 확인반영함.</t>
    <phoneticPr fontId="1" type="noConversion"/>
  </si>
  <si>
    <t>경매개시되어 배당요구종기일 미경과 물건으로 현황조사서 제출되지 않았으나, 토지임을 고려시 임차인 없을것으로 추정되어 미반영함.</t>
    <phoneticPr fontId="1" type="noConversion"/>
  </si>
  <si>
    <t>경매미개시 물건으로 토지임을 고려시 임차인 없을것으로 추정되어 미반영함.</t>
    <phoneticPr fontId="1" type="noConversion"/>
  </si>
  <si>
    <t>주택, 토지 외 상가, 공장</t>
    <phoneticPr fontId="1" type="noConversion"/>
  </si>
  <si>
    <t>반영금액</t>
    <phoneticPr fontId="1" type="noConversion"/>
  </si>
  <si>
    <t>임차인</t>
    <phoneticPr fontId="1" type="noConversion"/>
  </si>
  <si>
    <t>임차인 배당요구신청</t>
    <phoneticPr fontId="1" type="noConversion"/>
  </si>
  <si>
    <t>임금채권 배당요구신청</t>
    <phoneticPr fontId="1" type="noConversion"/>
  </si>
  <si>
    <t>임차인 배당요구신청O</t>
    <phoneticPr fontId="1" type="noConversion"/>
  </si>
  <si>
    <t>임차인 배당요구신청X</t>
    <phoneticPr fontId="1" type="noConversion"/>
  </si>
  <si>
    <t>배당요구종기일 경과 물건으로 현황조사서상 임차인 확인되며 임차인 배당요구신청 없어 미반영함.</t>
    <phoneticPr fontId="1" type="noConversion"/>
  </si>
  <si>
    <t>배당요구종기일 경과 물건으로 제시된 경매열람자료 현황조사서상 임차인 없어 미반영함.</t>
    <phoneticPr fontId="1" type="noConversion"/>
  </si>
  <si>
    <t>경매개시되어 배당요구종기일 미경과 물건으로 현황조사서상 임차인 확인되며 경매열람자료상 임차인 배당요구신청금액 확인 반영함.</t>
    <phoneticPr fontId="1" type="noConversion"/>
  </si>
  <si>
    <t>배당요구종기일 경과 물건으로 현황조사서상 임차인 확인되며 경매열람자료상 임차인 배당요구신청금액 확인반영함.</t>
    <phoneticPr fontId="1" type="noConversion"/>
  </si>
  <si>
    <t>경매개시되어 배당요구종기일 미경과 물건으로 현황조사서상 임차인 확인되어 선순위소액보증금 반영함.</t>
    <phoneticPr fontId="1" type="noConversion"/>
  </si>
  <si>
    <t>경매개시되어 배당요구종기일 미경과 물건으로 제시된 경매열람자료 현황조사서상 임차인 없어 미반영함.</t>
    <phoneticPr fontId="1" type="noConversion"/>
  </si>
  <si>
    <t>경매미개시 물건으로, 전입세대열람서상 전입인(임차인) 확인되며, 전입일이 근저당권설정일 이전으로 임차보증금 추정반영함.</t>
    <phoneticPr fontId="1" type="noConversion"/>
  </si>
  <si>
    <t>상가임대차열람O</t>
    <phoneticPr fontId="1" type="noConversion"/>
  </si>
  <si>
    <t>상가임대차열람X</t>
    <phoneticPr fontId="1" type="noConversion"/>
  </si>
  <si>
    <t>경매개시되어 배당요구종기일 미경과 물건으로 현황조사서 제출되지 않음. 상가임대차열람서상 임차인 확인되어 소액보증금 추정 반영함.</t>
    <phoneticPr fontId="1" type="noConversion"/>
  </si>
  <si>
    <t>경매개시되어 배당요구종기일 미경과 물건으로 현황조사서 제출되지 않음. 상가임대차열람서상 선순위 임차인 확인되어 선순위보증금 추정 반영함.</t>
    <phoneticPr fontId="1" type="noConversion"/>
  </si>
  <si>
    <t>경매개시되어 배당요구종기일 미경과 물건으로 현황조사서 제출되지 않음. 상가임대차열람서상 임차인 확인되지 않아 미반영함.</t>
    <phoneticPr fontId="1" type="noConversion"/>
  </si>
  <si>
    <t>경매개시되어 배당요구종기일 미경과 물건으로 현황조사서 제출되지 않았으며, 상가임대차열람서 제공되지 않음. 상가임대 특성상 선순위보증금 없을것으로 추정되어 미반영함.</t>
    <phoneticPr fontId="1" type="noConversion"/>
  </si>
  <si>
    <t>경매개시되어 배당요구종기일 미경과 물건으로 현황조사서 제출되지 않았으며, 상가임대차열람서 제공되지 않음. 물건지주소지와 소유자주소지 일치하여 반영하지 않음.</t>
    <phoneticPr fontId="1" type="noConversion"/>
  </si>
  <si>
    <t>경매미개시 물건으로, 상가임대차열람서상 임차인 확인되지 않아 미반영함.</t>
    <phoneticPr fontId="1" type="noConversion"/>
  </si>
  <si>
    <t>경매미개시 물건으로, 상가임대차열람서상 임차인 확인되어 소액보증금 추정 반영함.</t>
    <phoneticPr fontId="1" type="noConversion"/>
  </si>
  <si>
    <t>경매미개시 물건으로 상가임대차열람서 제공되지 않음. 상가임대 특성상 선순위보증금은 없을것으로 예상되어 미반영함.</t>
    <phoneticPr fontId="1" type="noConversion"/>
  </si>
  <si>
    <t>경매미개시 물건으로 상가임대차열람서 제공되지 않음. 물건지주소지와 소유자주소지 일치하여 미반영함.</t>
    <phoneticPr fontId="1" type="noConversion"/>
  </si>
  <si>
    <t>선순위 임금채권:</t>
    <phoneticPr fontId="1" type="noConversion"/>
  </si>
  <si>
    <t>임금채권추정</t>
    <phoneticPr fontId="1" type="noConversion"/>
  </si>
  <si>
    <t>임금채권 추정가압류</t>
    <phoneticPr fontId="1" type="noConversion"/>
  </si>
  <si>
    <t>임금채권X</t>
    <phoneticPr fontId="1" type="noConversion"/>
  </si>
  <si>
    <t>임금채권X</t>
    <phoneticPr fontId="1" type="noConversion"/>
  </si>
  <si>
    <t>임금채권 배당요구신청X</t>
    <phoneticPr fontId="1" type="noConversion"/>
  </si>
  <si>
    <t>임금채권 추정가압류</t>
    <phoneticPr fontId="1" type="noConversion"/>
  </si>
  <si>
    <t>경매개시되어 배당요구종기일 경과물건으로 임금채권 배당요구신청 확인되지 않는바, 미반영함</t>
    <phoneticPr fontId="1" type="noConversion"/>
  </si>
  <si>
    <t>경매개시되어 배당요구종기일 미경과 물건으로 현황조사서상 임금채권 확인되지 않으며, 임금채권 배당요구도 없어 미반영함.</t>
    <phoneticPr fontId="1" type="noConversion"/>
  </si>
  <si>
    <t>개인</t>
    <phoneticPr fontId="1" type="noConversion"/>
  </si>
  <si>
    <t>개인사업자, 법인</t>
    <phoneticPr fontId="1" type="noConversion"/>
  </si>
  <si>
    <t>임금채권 배당요구신청O</t>
    <phoneticPr fontId="1" type="noConversion"/>
  </si>
  <si>
    <t>임금채권 배당요구신청X</t>
    <phoneticPr fontId="1" type="noConversion"/>
  </si>
  <si>
    <t>경매개시되어 배당요구종기일 경과물건으로 임금채권 배당요구신청 확인되어 경매열람자료 확인반영함.</t>
    <phoneticPr fontId="1" type="noConversion"/>
  </si>
  <si>
    <t>임금채권 추정가압류O</t>
    <phoneticPr fontId="1" type="noConversion"/>
  </si>
  <si>
    <t>임금채권 추정가압류X</t>
    <phoneticPr fontId="1" type="noConversion"/>
  </si>
  <si>
    <t>경매개시되어 배당요구종기일 미경과물건으로 임금채권 배당요구신청 없으나, 관련 가압류 확인되는바, 근로복지공단 임금자료 등 고려하여 반영함.</t>
    <phoneticPr fontId="1" type="noConversion"/>
  </si>
  <si>
    <t>임금자료</t>
    <phoneticPr fontId="1" type="noConversion"/>
  </si>
  <si>
    <t>근로복지공단 임금자료</t>
    <phoneticPr fontId="1" type="noConversion"/>
  </si>
  <si>
    <t>경매개시되어 배당요구종기일 미경과물건으로 임금채권 배당요구신청 없으나, 관련 가압류 없으며, 임금채권 없을것으로 예상되어 미반영함.</t>
    <phoneticPr fontId="1" type="noConversion"/>
  </si>
  <si>
    <t>임금채권O</t>
    <phoneticPr fontId="1" type="noConversion"/>
  </si>
  <si>
    <t>경매미개시 물건으로, 임금채권 추정가압류 확인되는바 근로복지공단 임금자료 등 고려하여 추정반영함.</t>
    <phoneticPr fontId="1" type="noConversion"/>
  </si>
  <si>
    <t>경매미개시 물건으로, 임금채권 추정가압류 확인되지 않으며, 임금채권 없을것으로 예상되어 미반영함.</t>
    <phoneticPr fontId="1" type="noConversion"/>
  </si>
  <si>
    <t>당해세 및 선순위 조세채권</t>
    <phoneticPr fontId="1" type="noConversion"/>
  </si>
  <si>
    <t>당해세 교부청구</t>
    <phoneticPr fontId="1" type="noConversion"/>
  </si>
  <si>
    <t>선순위조세 교부청구</t>
    <phoneticPr fontId="1" type="noConversion"/>
  </si>
  <si>
    <t>경매개시되어 배당요구종기일 경과물건으로 경매열람자료상 당해세 교부청구 확인반영함.</t>
    <phoneticPr fontId="1" type="noConversion"/>
  </si>
  <si>
    <t>경매개시되어 배당요구종기일 경과물건으로 경매열람자료상 선순위조세 교부청구서 반영함.</t>
    <phoneticPr fontId="1" type="noConversion"/>
  </si>
  <si>
    <t>경매개시되어 배당요구종기일 경과물건으로 경매열람자료상 당해세 교부청구 및 선순위조세 교부청구 반영함.</t>
    <phoneticPr fontId="1" type="noConversion"/>
  </si>
  <si>
    <t>배당요구종기일 미경과</t>
    <phoneticPr fontId="1" type="noConversion"/>
  </si>
  <si>
    <t>경매개시되어 배당요구종기일 미경과물건으로 경매열람자료상 당해세 교부청구 확인반영함.</t>
    <phoneticPr fontId="1" type="noConversion"/>
  </si>
  <si>
    <t>경매개시되어 배당요구종기일 미경과물건으로 경매열람자료상 선순위조세 교부청구서 반영함.</t>
    <phoneticPr fontId="1" type="noConversion"/>
  </si>
  <si>
    <t>경매개시되어 배당요구종기일 미경과물건으로 경매열람자료상 당해세 교부청구 및 선순위조세 교부청구 반영함.</t>
    <phoneticPr fontId="1" type="noConversion"/>
  </si>
  <si>
    <t>경매개시되어 배당요구종기일 미경과물건으로 당해세 외 선순위 조세 없을것으로 예상되어 당해세 추정반영함.</t>
    <phoneticPr fontId="1" type="noConversion"/>
  </si>
  <si>
    <t>경매미개시</t>
    <phoneticPr fontId="1" type="noConversion"/>
  </si>
  <si>
    <t>경매미개시 물건으로 당해세 외 선순위 조세 없을것으로 예상되어 당해세 추정반영함.</t>
    <phoneticPr fontId="1" type="noConversion"/>
  </si>
  <si>
    <t>최초대출원금, 대출원금잔액 다르때는 주확색 표시, 체크후 컬러 변경</t>
    <phoneticPr fontId="1" type="noConversion"/>
  </si>
  <si>
    <t>Interim 정보</t>
    <phoneticPr fontId="1" type="noConversion"/>
  </si>
  <si>
    <t>Loan Cap 계산시 차감</t>
    <phoneticPr fontId="1" type="noConversion"/>
  </si>
  <si>
    <t xml:space="preserve">Loan Cap 계산시 차감, </t>
    <phoneticPr fontId="1" type="noConversion"/>
  </si>
  <si>
    <t>=&gt; Cash In 반영</t>
    <phoneticPr fontId="1" type="noConversion"/>
  </si>
  <si>
    <t>=&gt; 대위변제금액 Cash in 반영</t>
    <phoneticPr fontId="1" type="noConversion"/>
  </si>
  <si>
    <t>Category</t>
    <phoneticPr fontId="4" type="noConversion"/>
  </si>
  <si>
    <t>30% 인지 확인필요</t>
    <phoneticPr fontId="1" type="noConversion"/>
  </si>
  <si>
    <t>변경있는지 확인</t>
    <phoneticPr fontId="1" type="noConversion"/>
  </si>
  <si>
    <t>주택&gt;</t>
    <phoneticPr fontId="1" type="noConversion"/>
  </si>
  <si>
    <t>주택구분</t>
    <phoneticPr fontId="1" type="noConversion"/>
  </si>
  <si>
    <t>시가표준액</t>
    <phoneticPr fontId="1" type="noConversion"/>
  </si>
  <si>
    <t>&lt;&lt; 주택공시가격</t>
    <phoneticPr fontId="1" type="noConversion"/>
  </si>
  <si>
    <t>공정시장가액비율</t>
    <phoneticPr fontId="1" type="noConversion"/>
  </si>
  <si>
    <t>과세표준</t>
    <phoneticPr fontId="1" type="noConversion"/>
  </si>
  <si>
    <t>재산세율</t>
    <phoneticPr fontId="1" type="noConversion"/>
  </si>
  <si>
    <t>재산세율</t>
    <phoneticPr fontId="54" type="noConversion"/>
  </si>
  <si>
    <t>재산세</t>
    <phoneticPr fontId="1" type="noConversion"/>
  </si>
  <si>
    <t>도시지역분</t>
    <phoneticPr fontId="1" type="noConversion"/>
  </si>
  <si>
    <t>지역자원시설세 시가표준액</t>
    <phoneticPr fontId="1" type="noConversion"/>
  </si>
  <si>
    <t>지역자원시설세 과세표준</t>
    <phoneticPr fontId="1" type="noConversion"/>
  </si>
  <si>
    <t xml:space="preserve">지역자원시설세 </t>
    <phoneticPr fontId="1" type="noConversion"/>
  </si>
  <si>
    <t>지방교육세</t>
    <phoneticPr fontId="1" type="noConversion"/>
  </si>
  <si>
    <t>재산세율&gt;</t>
    <phoneticPr fontId="1" type="noConversion"/>
  </si>
  <si>
    <t>A</t>
    <phoneticPr fontId="1" type="noConversion"/>
  </si>
  <si>
    <t>주택 : 주택공시가격
건축물 :  건물시가표준액(지자체고시)</t>
    <phoneticPr fontId="1" type="noConversion"/>
  </si>
  <si>
    <t>주택 : 60%</t>
    <phoneticPr fontId="1" type="noConversion"/>
  </si>
  <si>
    <t>B</t>
    <phoneticPr fontId="1" type="noConversion"/>
  </si>
  <si>
    <t>A*B</t>
    <phoneticPr fontId="1" type="noConversion"/>
  </si>
  <si>
    <t>가</t>
    <phoneticPr fontId="1" type="noConversion"/>
  </si>
  <si>
    <t>C</t>
    <phoneticPr fontId="1" type="noConversion"/>
  </si>
  <si>
    <t>C</t>
    <phoneticPr fontId="1" type="noConversion"/>
  </si>
  <si>
    <t>나</t>
    <phoneticPr fontId="1" type="noConversion"/>
  </si>
  <si>
    <t>가*C</t>
    <phoneticPr fontId="1" type="noConversion"/>
  </si>
  <si>
    <t>다</t>
    <phoneticPr fontId="1" type="noConversion"/>
  </si>
  <si>
    <t>가*0.14%</t>
    <phoneticPr fontId="1" type="noConversion"/>
  </si>
  <si>
    <t>라</t>
    <phoneticPr fontId="1" type="noConversion"/>
  </si>
  <si>
    <t>마</t>
    <phoneticPr fontId="1" type="noConversion"/>
  </si>
  <si>
    <t>바</t>
    <phoneticPr fontId="1" type="noConversion"/>
  </si>
  <si>
    <t>D</t>
    <phoneticPr fontId="1" type="noConversion"/>
  </si>
  <si>
    <t>지역자원시설세 세율</t>
    <phoneticPr fontId="1" type="noConversion"/>
  </si>
  <si>
    <t>지역자원시설세 세율&gt;</t>
    <phoneticPr fontId="1" type="noConversion"/>
  </si>
  <si>
    <t>사</t>
    <phoneticPr fontId="1" type="noConversion"/>
  </si>
  <si>
    <t>아</t>
    <phoneticPr fontId="1" type="noConversion"/>
  </si>
  <si>
    <t>Total</t>
    <phoneticPr fontId="1" type="noConversion"/>
  </si>
  <si>
    <t>라*B</t>
    <phoneticPr fontId="1" type="noConversion"/>
  </si>
  <si>
    <t>마*D</t>
    <phoneticPr fontId="1" type="noConversion"/>
  </si>
  <si>
    <t>나*20%</t>
    <phoneticPr fontId="1" type="noConversion"/>
  </si>
  <si>
    <t>나+다+바+사</t>
    <phoneticPr fontId="1" type="noConversion"/>
  </si>
  <si>
    <t>건출물&gt;</t>
    <phoneticPr fontId="1" type="noConversion"/>
  </si>
  <si>
    <t>건축물: 70%</t>
    <phoneticPr fontId="1" type="noConversion"/>
  </si>
  <si>
    <t>건출물</t>
    <phoneticPr fontId="1" type="noConversion"/>
  </si>
  <si>
    <t>과세대상구분</t>
    <phoneticPr fontId="1" type="noConversion"/>
  </si>
  <si>
    <t>골프장, 고급오락장
주거지역 및 지정지역 내 공장용 건축물
기타건축물</t>
    <phoneticPr fontId="1" type="noConversion"/>
  </si>
  <si>
    <t>골프장, 고급오락장</t>
  </si>
  <si>
    <t>주거지역 및 지정지역 내 공장용 건축물</t>
  </si>
  <si>
    <t>기타건출물</t>
    <phoneticPr fontId="1" type="noConversion"/>
  </si>
  <si>
    <t>구분</t>
    <phoneticPr fontId="54" type="noConversion"/>
  </si>
  <si>
    <t>A*B</t>
    <phoneticPr fontId="1" type="noConversion"/>
  </si>
  <si>
    <t>입력</t>
    <phoneticPr fontId="1" type="noConversion"/>
  </si>
  <si>
    <t>마</t>
    <phoneticPr fontId="1" type="noConversion"/>
  </si>
  <si>
    <t>나+다+마+바</t>
    <phoneticPr fontId="1" type="noConversion"/>
  </si>
  <si>
    <t>라*D</t>
    <phoneticPr fontId="1" type="noConversion"/>
  </si>
  <si>
    <t>특정건축물</t>
    <phoneticPr fontId="1" type="noConversion"/>
  </si>
  <si>
    <t>저유장, 주유소, 정유소, 유흥장, 극장, 4층이상 10층이하의 건축물 등 대통령령으로 정하는 화재위험 건축물 : 2배 중과</t>
    <phoneticPr fontId="1" type="noConversion"/>
  </si>
  <si>
    <t>대형마트, 복합상영관(상기 극장 제외), 백화점, 호텔, 11층 이상의 건축물 등 대통령령으로 정하는 대형 화재위험 건축물 : 3배 중과</t>
    <phoneticPr fontId="1" type="noConversion"/>
  </si>
  <si>
    <t>나대지 등 (종합합산과세)
사업용토지(별도합산과세)</t>
    <phoneticPr fontId="1" type="noConversion"/>
  </si>
  <si>
    <t>토지: 개별공시지가</t>
    <phoneticPr fontId="1" type="noConversion"/>
  </si>
  <si>
    <t>토지: 70%</t>
    <phoneticPr fontId="1" type="noConversion"/>
  </si>
  <si>
    <t>나대지 등(총합합산과세)</t>
    <phoneticPr fontId="1" type="noConversion"/>
  </si>
  <si>
    <t>사업용토지(별도합산과세)</t>
    <phoneticPr fontId="1" type="noConversion"/>
  </si>
  <si>
    <t>나+다+라</t>
    <phoneticPr fontId="1" type="noConversion"/>
  </si>
  <si>
    <t>라</t>
    <phoneticPr fontId="1" type="noConversion"/>
  </si>
  <si>
    <t>마</t>
    <phoneticPr fontId="1" type="noConversion"/>
  </si>
  <si>
    <t>토지&gt;</t>
    <phoneticPr fontId="1" type="noConversion"/>
  </si>
  <si>
    <t>체크박스</t>
    <phoneticPr fontId="1" type="noConversion"/>
  </si>
  <si>
    <t>https://www.vworld.kr/dtmk/dtmk_ntads_s002.do?datIde=&amp;dsId=17&amp;pageSize=10&amp;pageUnit=10&amp;dataSetSeq=17&amp;svcCde=NA&amp;pageIndex=1&amp;datPageIndex=4&amp;datPageSize=10&amp;startDate=2024-09-22&amp;endDate=2025-09-22&amp;sidoCd=&amp;dsNm=&amp;formatSelect=</t>
  </si>
  <si>
    <t>https://www.vworld.kr/dtmk/dtmk_ntads_s002.do?searchKeyword=&amp;searchSvcCde=&amp;searchOrganization=&amp;searchBrmCode=&amp;searchTagList=&amp;searchFrm=&amp;pageIndex=1&amp;gidmCd=&amp;gidsCd=&amp;sortType=00&amp;svcCde=MK&amp;dsId=30300&amp;listPageIndex=4</t>
  </si>
  <si>
    <t>도시지역</t>
    <phoneticPr fontId="1" type="noConversion"/>
  </si>
  <si>
    <t>국토교통부_공동주택가격정보_20230813 | 공공데이터포털</t>
  </si>
  <si>
    <t>전국개별주택가격정보표준데이터 | 공공데이터포털</t>
  </si>
  <si>
    <t>공동주택가격</t>
    <phoneticPr fontId="1" type="noConversion"/>
  </si>
  <si>
    <t>개별주택가격</t>
    <phoneticPr fontId="1" type="noConversion"/>
  </si>
  <si>
    <t>기준(대출금액, 우선수익한도금액 선택)</t>
    <phoneticPr fontId="4" type="noConversion"/>
  </si>
  <si>
    <t>권리분석</t>
    <phoneticPr fontId="1" type="noConversion"/>
  </si>
  <si>
    <t>담보번호</t>
    <phoneticPr fontId="1" type="noConversion"/>
  </si>
  <si>
    <t>약정서 확인</t>
    <phoneticPr fontId="1" type="noConversion"/>
  </si>
  <si>
    <t>물건종류</t>
    <phoneticPr fontId="1" type="noConversion"/>
  </si>
  <si>
    <t>기타항목 및 전송</t>
    <phoneticPr fontId="1" type="noConversion"/>
  </si>
  <si>
    <r>
      <t xml:space="preserve">QA </t>
    </r>
    <r>
      <rPr>
        <sz val="11"/>
        <color rgb="FF000000"/>
        <rFont val="맑은 고딕"/>
        <family val="3"/>
        <charset val="129"/>
        <scheme val="minor"/>
      </rPr>
      <t>입력</t>
    </r>
  </si>
  <si>
    <r>
      <t xml:space="preserve">실사 </t>
    </r>
    <r>
      <rPr>
        <sz val="11"/>
        <color rgb="FF000000"/>
        <rFont val="Calibri"/>
        <family val="2"/>
      </rPr>
      <t xml:space="preserve">Assign </t>
    </r>
    <r>
      <rPr>
        <sz val="11"/>
        <color rgb="FF000000"/>
        <rFont val="맑은 고딕"/>
        <family val="3"/>
        <charset val="129"/>
        <scheme val="minor"/>
      </rPr>
      <t>입력</t>
    </r>
  </si>
  <si>
    <t>경매사건검색</t>
    <phoneticPr fontId="1" type="noConversion"/>
  </si>
  <si>
    <t>사례1</t>
    <phoneticPr fontId="1" type="noConversion"/>
  </si>
  <si>
    <t>사례2</t>
    <phoneticPr fontId="1" type="noConversion"/>
  </si>
  <si>
    <t>아파트</t>
    <phoneticPr fontId="1" type="noConversion"/>
  </si>
  <si>
    <t>주택</t>
    <phoneticPr fontId="1" type="noConversion"/>
  </si>
  <si>
    <t>다가구(원룸 등)</t>
    <phoneticPr fontId="1" type="noConversion"/>
  </si>
  <si>
    <t>다세대(빌라)</t>
    <phoneticPr fontId="1" type="noConversion"/>
  </si>
  <si>
    <t>근린주택</t>
    <phoneticPr fontId="1" type="noConversion"/>
  </si>
  <si>
    <t>근린상가</t>
    <phoneticPr fontId="1" type="noConversion"/>
  </si>
  <si>
    <t>근린시설</t>
    <phoneticPr fontId="1" type="noConversion"/>
  </si>
  <si>
    <t>사무실</t>
    <phoneticPr fontId="1" type="noConversion"/>
  </si>
  <si>
    <t>창고</t>
    <phoneticPr fontId="1" type="noConversion"/>
  </si>
  <si>
    <t>공장</t>
    <phoneticPr fontId="1" type="noConversion"/>
  </si>
  <si>
    <t>아파트형공장</t>
    <phoneticPr fontId="1" type="noConversion"/>
  </si>
  <si>
    <t>숙박시설</t>
    <phoneticPr fontId="1" type="noConversion"/>
  </si>
  <si>
    <t>주거용</t>
    <phoneticPr fontId="1" type="noConversion"/>
  </si>
  <si>
    <t>상업용및업무용</t>
    <phoneticPr fontId="1" type="noConversion"/>
  </si>
  <si>
    <t>숙박(콘도등)</t>
    <phoneticPr fontId="1" type="noConversion"/>
  </si>
  <si>
    <t>교육시설</t>
    <phoneticPr fontId="1" type="noConversion"/>
  </si>
  <si>
    <t>종교시설</t>
    <phoneticPr fontId="1" type="noConversion"/>
  </si>
  <si>
    <t>농가관련시설</t>
    <phoneticPr fontId="1" type="noConversion"/>
  </si>
  <si>
    <t>의료시설</t>
    <phoneticPr fontId="1" type="noConversion"/>
  </si>
  <si>
    <t>주요소(위험물)</t>
    <phoneticPr fontId="1" type="noConversion"/>
  </si>
  <si>
    <t>목욕탕</t>
    <phoneticPr fontId="1" type="noConversion"/>
  </si>
  <si>
    <t>노유자시설</t>
    <phoneticPr fontId="1" type="noConversion"/>
  </si>
  <si>
    <t>분뇨쓰레기처리</t>
    <phoneticPr fontId="1" type="noConversion"/>
  </si>
  <si>
    <t>자동차관련시설</t>
    <phoneticPr fontId="1" type="noConversion"/>
  </si>
  <si>
    <t>장례관련시설</t>
    <phoneticPr fontId="1" type="noConversion"/>
  </si>
  <si>
    <t>문화및집회시설</t>
    <phoneticPr fontId="1" type="noConversion"/>
  </si>
  <si>
    <t>대지</t>
    <phoneticPr fontId="1" type="noConversion"/>
  </si>
  <si>
    <t>농지</t>
    <phoneticPr fontId="1" type="noConversion"/>
  </si>
  <si>
    <t>임야</t>
    <phoneticPr fontId="1" type="noConversion"/>
  </si>
  <si>
    <t>잡종지</t>
    <phoneticPr fontId="1" type="noConversion"/>
  </si>
  <si>
    <t>과수원</t>
    <phoneticPr fontId="1" type="noConversion"/>
  </si>
  <si>
    <t>도로</t>
    <phoneticPr fontId="1" type="noConversion"/>
  </si>
  <si>
    <t>묘지</t>
    <phoneticPr fontId="1" type="noConversion"/>
  </si>
  <si>
    <t>목장용지</t>
    <phoneticPr fontId="1" type="noConversion"/>
  </si>
  <si>
    <t>공장용지</t>
    <phoneticPr fontId="1" type="noConversion"/>
  </si>
  <si>
    <t>학교용지</t>
    <phoneticPr fontId="1" type="noConversion"/>
  </si>
  <si>
    <t>창고용지</t>
    <phoneticPr fontId="1" type="noConversion"/>
  </si>
  <si>
    <t>체육용지</t>
    <phoneticPr fontId="1" type="noConversion"/>
  </si>
  <si>
    <t>종교용지</t>
    <phoneticPr fontId="1" type="noConversion"/>
  </si>
  <si>
    <t>기타용지</t>
    <phoneticPr fontId="1" type="noConversion"/>
  </si>
  <si>
    <t>구거</t>
    <phoneticPr fontId="1" type="noConversion"/>
  </si>
  <si>
    <t>하천</t>
    <phoneticPr fontId="1" type="noConversion"/>
  </si>
  <si>
    <t>유지</t>
    <phoneticPr fontId="1" type="noConversion"/>
  </si>
  <si>
    <t>제방</t>
    <phoneticPr fontId="1" type="noConversion"/>
  </si>
  <si>
    <t>주차장</t>
    <phoneticPr fontId="1" type="noConversion"/>
  </si>
  <si>
    <t>차량및선박</t>
    <phoneticPr fontId="1" type="noConversion"/>
  </si>
  <si>
    <t>승용차</t>
    <phoneticPr fontId="1" type="noConversion"/>
  </si>
  <si>
    <t>버스</t>
    <phoneticPr fontId="1" type="noConversion"/>
  </si>
  <si>
    <t>화물차</t>
    <phoneticPr fontId="1" type="noConversion"/>
  </si>
  <si>
    <t>중장비</t>
    <phoneticPr fontId="1" type="noConversion"/>
  </si>
  <si>
    <t>선박</t>
    <phoneticPr fontId="1" type="noConversion"/>
  </si>
  <si>
    <t>기타</t>
    <phoneticPr fontId="1" type="noConversion"/>
  </si>
  <si>
    <t>광업권</t>
    <phoneticPr fontId="1" type="noConversion"/>
  </si>
  <si>
    <t>어업권</t>
    <phoneticPr fontId="1" type="noConversion"/>
  </si>
  <si>
    <t>염전</t>
    <phoneticPr fontId="1" type="noConversion"/>
  </si>
  <si>
    <t>양어자(측양, 양식)</t>
    <phoneticPr fontId="1" type="noConversion"/>
  </si>
  <si>
    <t>기타</t>
    <phoneticPr fontId="1" type="noConversion"/>
  </si>
  <si>
    <t>1. 아파트</t>
    <phoneticPr fontId="1" type="noConversion"/>
  </si>
  <si>
    <t>3. 상가, 아파트형공장</t>
    <phoneticPr fontId="1" type="noConversion"/>
  </si>
  <si>
    <t>오피스텔</t>
    <phoneticPr fontId="1" type="noConversion"/>
  </si>
  <si>
    <t>2. 공장, 창고</t>
    <phoneticPr fontId="1" type="noConversion"/>
  </si>
  <si>
    <t>4. 주택, 근린시설, 토지 등</t>
    <phoneticPr fontId="1" type="noConversion"/>
  </si>
  <si>
    <t>기본시트</t>
    <phoneticPr fontId="1" type="noConversion"/>
  </si>
  <si>
    <t>1. 아파트</t>
    <phoneticPr fontId="1" type="noConversion"/>
  </si>
  <si>
    <t>3. 상가, 아파트형공장</t>
    <phoneticPr fontId="1" type="noConversion"/>
  </si>
  <si>
    <t>4. 주택, 근린시설, 토지 등</t>
    <phoneticPr fontId="1" type="noConversion"/>
  </si>
  <si>
    <t>체크박스</t>
    <phoneticPr fontId="1" type="noConversion"/>
  </si>
  <si>
    <t>시트적용</t>
    <phoneticPr fontId="1" type="noConversion"/>
  </si>
  <si>
    <t>사례지도</t>
    <phoneticPr fontId="1" type="noConversion"/>
  </si>
  <si>
    <t>보존등기일</t>
    <phoneticPr fontId="4" type="noConversion"/>
  </si>
  <si>
    <t>사용승인일</t>
    <phoneticPr fontId="1" type="noConversion"/>
  </si>
  <si>
    <t>제시외</t>
    <phoneticPr fontId="1" type="noConversion"/>
  </si>
  <si>
    <t>건축물대장</t>
    <phoneticPr fontId="1" type="noConversion"/>
  </si>
  <si>
    <t>https://www.data.go.kr/tcs/dss/selectDataSetList.do?dType=FILE&amp;keyword=%EA%B5%AD%ED%86%A0%EA%B5%90%ED%86%B5%EB%B6%80_%EA%B1%B4%EC%B6%95%EB%AC%BC%EB%8C%80%EC%9E%A5&amp;operator=AND&amp;detailKeyword=&amp;publicDataPk=&amp;recmSe=N&amp;detailText=&amp;relatedKeyword=&amp;commaNotInData=&amp;commaAndData=&amp;commaOrData=&amp;must_not=&amp;tabId=&amp;dataSetCoreTf=&amp;coreDataNm=&amp;sort=&amp;relRadio=&amp;orgFullName=&amp;orgFilter=&amp;org=&amp;orgSearch=&amp;currentPage=1&amp;perPage=10&amp;brm=&amp;instt=&amp;svcType=&amp;kwrdArray=&amp;extsn=&amp;coreDataNmArray=&amp;pblonsipScopeCode=PBDE07</t>
  </si>
  <si>
    <t>표제부, 총괄표제부, 전유부, 층별개요, 기본개요, 전유공용면적</t>
    <phoneticPr fontId="1" type="noConversion"/>
  </si>
  <si>
    <t>&gt;&gt; 공시지가는 3개년도 레이어</t>
    <phoneticPr fontId="1" type="noConversion"/>
  </si>
  <si>
    <t>&gt;&gt; 당해세 계산시 도시지역 반영</t>
    <phoneticPr fontId="1" type="noConversion"/>
  </si>
  <si>
    <t>토지이용계획정보</t>
    <phoneticPr fontId="1" type="noConversion"/>
  </si>
  <si>
    <t>KB시세 데이터로 공급받을수 없는지..
&gt;&gt;&gt; 공급 안하는듯, 캡처 자동화 과정이 여의치 않다면 링크만 뛰어주고 캡처할수 있도록</t>
    <phoneticPr fontId="1" type="noConversion"/>
  </si>
  <si>
    <t>https://www.data.go.kr/data/15045900/fileData.do</t>
    <phoneticPr fontId="1" type="noConversion"/>
  </si>
  <si>
    <t>적용</t>
    <phoneticPr fontId="1" type="noConversion"/>
  </si>
  <si>
    <t>문건송달내역</t>
    <phoneticPr fontId="1" type="noConversion"/>
  </si>
  <si>
    <t>캡처</t>
    <phoneticPr fontId="1" type="noConversion"/>
  </si>
  <si>
    <t>회계법인1</t>
    <phoneticPr fontId="1" type="noConversion"/>
  </si>
  <si>
    <t>PM</t>
    <phoneticPr fontId="1" type="noConversion"/>
  </si>
  <si>
    <t>평가자1</t>
    <phoneticPr fontId="1" type="noConversion"/>
  </si>
  <si>
    <t>평가자2</t>
  </si>
  <si>
    <t>평가자3</t>
  </si>
  <si>
    <t>평가자4</t>
  </si>
  <si>
    <t>사원1</t>
    <phoneticPr fontId="1" type="noConversion"/>
  </si>
  <si>
    <t>사원2</t>
  </si>
  <si>
    <t>사원3</t>
  </si>
  <si>
    <t>사원4</t>
  </si>
  <si>
    <t>사원5</t>
  </si>
  <si>
    <t>사원6</t>
  </si>
  <si>
    <t>사원7</t>
  </si>
  <si>
    <t>사원8</t>
  </si>
  <si>
    <t>사원9</t>
  </si>
  <si>
    <t>사원10</t>
  </si>
  <si>
    <t>관리자
(회사)</t>
    <phoneticPr fontId="1" type="noConversion"/>
  </si>
  <si>
    <t>PM</t>
    <phoneticPr fontId="1" type="noConversion"/>
  </si>
  <si>
    <t>회계법인3</t>
    <phoneticPr fontId="1" type="noConversion"/>
  </si>
  <si>
    <t>PM</t>
    <phoneticPr fontId="1" type="noConversion"/>
  </si>
  <si>
    <t>회계법인 4</t>
    <phoneticPr fontId="1" type="noConversion"/>
  </si>
  <si>
    <t>PM</t>
    <phoneticPr fontId="1" type="noConversion"/>
  </si>
  <si>
    <t>회계법인2</t>
    <phoneticPr fontId="1" type="noConversion"/>
  </si>
  <si>
    <t>Log in 화면</t>
    <phoneticPr fontId="1" type="noConversion"/>
  </si>
  <si>
    <t>차주수</t>
    <phoneticPr fontId="1" type="noConversion"/>
  </si>
  <si>
    <t>물건수</t>
    <phoneticPr fontId="1" type="noConversion"/>
  </si>
  <si>
    <t>cut-off</t>
    <phoneticPr fontId="1" type="noConversion"/>
  </si>
  <si>
    <t>입찰일</t>
    <phoneticPr fontId="1" type="noConversion"/>
  </si>
  <si>
    <t>SHB-2025-03</t>
    <phoneticPr fontId="1" type="noConversion"/>
  </si>
  <si>
    <t>Assign</t>
    <phoneticPr fontId="1" type="noConversion"/>
  </si>
  <si>
    <t>롤업</t>
    <phoneticPr fontId="1" type="noConversion"/>
  </si>
  <si>
    <t>Assgin, 전체</t>
    <phoneticPr fontId="1" type="noConversion"/>
  </si>
  <si>
    <t>PM화면</t>
    <phoneticPr fontId="1" type="noConversion"/>
  </si>
  <si>
    <t>체크</t>
    <phoneticPr fontId="1" type="noConversion"/>
  </si>
  <si>
    <t>링크</t>
    <phoneticPr fontId="1" type="noConversion"/>
  </si>
  <si>
    <t>DD</t>
    <phoneticPr fontId="1" type="noConversion"/>
  </si>
  <si>
    <t>평가자</t>
    <phoneticPr fontId="1" type="noConversion"/>
  </si>
  <si>
    <t>DD+ 평가자</t>
    <phoneticPr fontId="1" type="noConversion"/>
  </si>
  <si>
    <t>약정서 확인</t>
    <phoneticPr fontId="1" type="noConversion"/>
  </si>
  <si>
    <t>경매비용, 대위등기비용</t>
    <phoneticPr fontId="1" type="noConversion"/>
  </si>
  <si>
    <t>interim</t>
    <phoneticPr fontId="1" type="noConversion"/>
  </si>
  <si>
    <t>대출과목 (B)</t>
    <phoneticPr fontId="1" type="noConversion"/>
  </si>
  <si>
    <t>계좌번호 (D)</t>
    <phoneticPr fontId="1" type="noConversion"/>
  </si>
  <si>
    <t>최초대출일 (E)</t>
    <phoneticPr fontId="1" type="noConversion"/>
  </si>
  <si>
    <t>최초대출원금 (F)</t>
    <phoneticPr fontId="1" type="noConversion"/>
  </si>
  <si>
    <t>대출원금잔액 (G)</t>
    <phoneticPr fontId="1" type="noConversion"/>
  </si>
  <si>
    <t>가지급금 (H)</t>
    <phoneticPr fontId="1" type="noConversion"/>
  </si>
  <si>
    <t>미수이자 (I)</t>
    <phoneticPr fontId="1" type="noConversion"/>
  </si>
  <si>
    <t>채권액 합계 (J)</t>
    <phoneticPr fontId="1" type="noConversion"/>
  </si>
  <si>
    <t>최종이수일 (K)</t>
    <phoneticPr fontId="1" type="noConversion"/>
  </si>
  <si>
    <t>정상이자율 (L)</t>
    <phoneticPr fontId="1" type="noConversion"/>
  </si>
  <si>
    <t>연체이자율 (M)</t>
    <phoneticPr fontId="1" type="noConversion"/>
  </si>
  <si>
    <t>1순위 피담보(N)</t>
    <phoneticPr fontId="1" type="noConversion"/>
  </si>
  <si>
    <t>2순위 피담보(N2)</t>
    <phoneticPr fontId="1" type="noConversion"/>
  </si>
  <si>
    <t>3순위 피담보(N3)</t>
    <phoneticPr fontId="1" type="noConversion"/>
  </si>
  <si>
    <t>유효보증서여부(O)</t>
    <phoneticPr fontId="1" type="noConversion"/>
  </si>
  <si>
    <t>기 대위변제 (P)</t>
    <phoneticPr fontId="1" type="noConversion"/>
  </si>
  <si>
    <t>해지부보증여부 (Q)</t>
    <phoneticPr fontId="1" type="noConversion"/>
  </si>
  <si>
    <t>원금 상계 (R)</t>
    <phoneticPr fontId="1" type="noConversion"/>
  </si>
  <si>
    <t>원금회수 (S)</t>
    <phoneticPr fontId="1" type="noConversion"/>
  </si>
  <si>
    <t xml:space="preserve"> 이자 상계 (T)</t>
    <phoneticPr fontId="1" type="noConversion"/>
  </si>
  <si>
    <t>이자회수(U)</t>
    <phoneticPr fontId="1" type="noConversion"/>
  </si>
  <si>
    <t>대출종류 (C)</t>
    <phoneticPr fontId="1" type="noConversion"/>
  </si>
  <si>
    <t>1안 예상배당일(DD1)</t>
    <phoneticPr fontId="1" type="noConversion"/>
  </si>
  <si>
    <t>2안 예상배당일(DD2)</t>
    <phoneticPr fontId="1" type="noConversion"/>
  </si>
  <si>
    <t>시스템상 계산</t>
    <phoneticPr fontId="1" type="noConversion"/>
  </si>
  <si>
    <t>1안 연체이자(V)</t>
    <phoneticPr fontId="1" type="noConversion"/>
  </si>
  <si>
    <t>2안 연체이자(W)</t>
    <phoneticPr fontId="1" type="noConversion"/>
  </si>
  <si>
    <t>1안 Loan Cap(LC1)</t>
    <phoneticPr fontId="1" type="noConversion"/>
  </si>
  <si>
    <t>2안 Loan Cap(LC2)</t>
    <phoneticPr fontId="1" type="noConversion"/>
  </si>
  <si>
    <t>Loan Cap 1</t>
    <phoneticPr fontId="1" type="noConversion"/>
  </si>
  <si>
    <t>보증기관(X)</t>
    <phoneticPr fontId="1" type="noConversion"/>
  </si>
  <si>
    <t>보증잔액(Y)</t>
    <phoneticPr fontId="1" type="noConversion"/>
  </si>
  <si>
    <t>해지부 해지채권(Z)</t>
    <phoneticPr fontId="1" type="noConversion"/>
  </si>
  <si>
    <t>보증비율(AA)</t>
    <phoneticPr fontId="1" type="noConversion"/>
  </si>
  <si>
    <t>대위변제여부(AB)</t>
    <phoneticPr fontId="1" type="noConversion"/>
  </si>
  <si>
    <t>대위변제금 수령 예상일(AC)</t>
    <phoneticPr fontId="1" type="noConversion"/>
  </si>
  <si>
    <t>대위변제원금(AD)</t>
    <phoneticPr fontId="1" type="noConversion"/>
  </si>
  <si>
    <t>이자계산일수(AE)</t>
    <phoneticPr fontId="1" type="noConversion"/>
  </si>
  <si>
    <t>약정이자(AF)</t>
    <phoneticPr fontId="1" type="noConversion"/>
  </si>
  <si>
    <t>대위변제금액(AG)</t>
    <phoneticPr fontId="1" type="noConversion"/>
  </si>
  <si>
    <t>연체이자, 약정이자 차이(AH)</t>
    <phoneticPr fontId="1" type="noConversion"/>
  </si>
  <si>
    <t>1안 연체이자(AI)</t>
    <phoneticPr fontId="1" type="noConversion"/>
  </si>
  <si>
    <t>2안 연체이자(AJ)</t>
    <phoneticPr fontId="1" type="noConversion"/>
  </si>
  <si>
    <t>1안 보증기관 Loan Cap(XLC1)</t>
    <phoneticPr fontId="1" type="noConversion"/>
  </si>
  <si>
    <t>(피담보Y, 유효보증서N, 기대위변제Y, 해지부N)=&gt;일반보증</t>
    <phoneticPr fontId="1" type="noConversion"/>
  </si>
  <si>
    <t>(피담보Y, 유효보증서N, 기대위변제Y, 해지부Y)=&gt;해지부보증</t>
    <phoneticPr fontId="1" type="noConversion"/>
  </si>
  <si>
    <t>보증여부(AK)</t>
    <phoneticPr fontId="1" type="noConversion"/>
  </si>
  <si>
    <t>대출원금잔액 (AL)</t>
    <phoneticPr fontId="1" type="noConversion"/>
  </si>
  <si>
    <t>미수이자 (AM)</t>
    <phoneticPr fontId="1" type="noConversion"/>
  </si>
  <si>
    <t>1안 연체이자(AN)</t>
    <phoneticPr fontId="1" type="noConversion"/>
  </si>
  <si>
    <t>2안 연체이자(AO)</t>
    <phoneticPr fontId="1" type="noConversion"/>
  </si>
  <si>
    <t>보증서요약</t>
    <phoneticPr fontId="1" type="noConversion"/>
  </si>
  <si>
    <t>n/a</t>
    <phoneticPr fontId="1" type="noConversion"/>
  </si>
  <si>
    <t>Y  /  N</t>
    <phoneticPr fontId="1" type="noConversion"/>
  </si>
  <si>
    <t>IF 대위변제여부(AB) Y : 주황색 키인 화면, 대위변제여부(AB) N : adate-최종이수일</t>
    <phoneticPr fontId="1" type="noConversion"/>
  </si>
  <si>
    <t>IF 대위변제여부(AB) Y : 주황색 키인 화면, 대위변제여부(AB) N : adate-최종이수일</t>
    <phoneticPr fontId="1" type="noConversion"/>
  </si>
  <si>
    <t>IF 대위변제여부(AB) Y : 주황색 키인 화면, 대위변제여부(AB) N : 정상이자율(L)*대위변제원금(AD)*이자계산일수(AE)/1년일수(365일때는 365, 366 일때는 366)</t>
    <phoneticPr fontId="1" type="noConversion"/>
  </si>
  <si>
    <t>약정이자(AF)+대위변제원금(AD)</t>
    <phoneticPr fontId="1" type="noConversion"/>
  </si>
  <si>
    <t>3%*대위변제원금(AD)*이자계산일수(AE)/1년일수</t>
    <phoneticPr fontId="1" type="noConversion"/>
  </si>
  <si>
    <t>(1안 예상배당일(DD1)-대위변제금 수령 예상일(AC))*연체이자율(M)*대위변제금액(AG)/1년일수</t>
    <phoneticPr fontId="1" type="noConversion"/>
  </si>
  <si>
    <t>(2안 예상배당일(DD2)-대위변제금 수령 예상일(AC))*연체이자율(M)*대위변제금액(AG)/1년일수</t>
    <phoneticPr fontId="1" type="noConversion"/>
  </si>
  <si>
    <t>대위변제금액(AG)+1안 연체이자(AI)</t>
    <phoneticPr fontId="1" type="noConversion"/>
  </si>
  <si>
    <t>대위변제금액(AG)+2안 연체이자(AJ)</t>
    <phoneticPr fontId="1" type="noConversion"/>
  </si>
  <si>
    <t>R-101_3 (2)</t>
    <phoneticPr fontId="1" type="noConversion"/>
  </si>
  <si>
    <t>R-101_5 (2)</t>
    <phoneticPr fontId="1" type="noConversion"/>
  </si>
  <si>
    <t>G1</t>
    <phoneticPr fontId="1" type="noConversion"/>
  </si>
  <si>
    <t>G2</t>
    <phoneticPr fontId="1" type="noConversion"/>
  </si>
  <si>
    <t>I1</t>
    <phoneticPr fontId="1" type="noConversion"/>
  </si>
  <si>
    <t>I2</t>
    <phoneticPr fontId="1" type="noConversion"/>
  </si>
  <si>
    <t>대출원금잔액 (AL)</t>
    <phoneticPr fontId="1" type="noConversion"/>
  </si>
  <si>
    <t>미수이자 (AM)</t>
    <phoneticPr fontId="1" type="noConversion"/>
  </si>
  <si>
    <t>1안 연체이자(AN)</t>
    <phoneticPr fontId="1" type="noConversion"/>
  </si>
  <si>
    <t>2안 연체이자(AO)</t>
    <phoneticPr fontId="1" type="noConversion"/>
  </si>
  <si>
    <t>Z3</t>
    <phoneticPr fontId="1" type="noConversion"/>
  </si>
  <si>
    <t>I3/G3*Z3</t>
    <phoneticPr fontId="1" type="noConversion"/>
  </si>
  <si>
    <t>G3-Z3</t>
    <phoneticPr fontId="1" type="noConversion"/>
  </si>
  <si>
    <t>I3/G3*(G3-Z3)</t>
    <phoneticPr fontId="1" type="noConversion"/>
  </si>
  <si>
    <t>G4-Y4</t>
    <phoneticPr fontId="1" type="noConversion"/>
  </si>
  <si>
    <t>I4/G4*(G4-Y4)</t>
    <phoneticPr fontId="1" type="noConversion"/>
  </si>
  <si>
    <t>Z5</t>
    <phoneticPr fontId="1" type="noConversion"/>
  </si>
  <si>
    <t>G5-Y5-Z5</t>
    <phoneticPr fontId="1" type="noConversion"/>
  </si>
  <si>
    <t>I5/G5*(G5-Y5-Z5)</t>
    <phoneticPr fontId="1" type="noConversion"/>
  </si>
  <si>
    <t>I5/F5*Z5</t>
    <phoneticPr fontId="1" type="noConversion"/>
  </si>
  <si>
    <t>(1안 예상배당일(DD1)-대위변제금 수령 예상일(AC))*연체이자율(M)*대위변제금액(AG)/1년일수</t>
    <phoneticPr fontId="1" type="noConversion"/>
  </si>
  <si>
    <t>(1안 예상배당일(DD1)-CDATE)*연체이자율(M)*대출원금잔액(AL)/1년일수</t>
    <phoneticPr fontId="1" type="noConversion"/>
  </si>
  <si>
    <t>(2안 예상배당일(DD1)-CDATE)*연체이자율(M)*대출원금잔액(AL)/1년일수</t>
    <phoneticPr fontId="1" type="noConversion"/>
  </si>
  <si>
    <t>대출원금잔액(AL)+미수이자(AM)+1안 연체이자 AN</t>
    <phoneticPr fontId="1" type="noConversion"/>
  </si>
  <si>
    <t>대출원금잔액(AL)+미수이자(AM)+2안 연체이자 AD</t>
    <phoneticPr fontId="1" type="noConversion"/>
  </si>
  <si>
    <t>1안 Loan Cap(LC11)</t>
    <phoneticPr fontId="1" type="noConversion"/>
  </si>
  <si>
    <t>2안 Loan Cap(LC12)</t>
    <phoneticPr fontId="1" type="noConversion"/>
  </si>
  <si>
    <t>비보증부</t>
    <phoneticPr fontId="1" type="noConversion"/>
  </si>
  <si>
    <t>일반보증</t>
    <phoneticPr fontId="1" type="noConversion"/>
  </si>
  <si>
    <t>해지부보증</t>
    <phoneticPr fontId="1" type="noConversion"/>
  </si>
  <si>
    <t>해지부해지채권</t>
    <phoneticPr fontId="1" type="noConversion"/>
  </si>
  <si>
    <t>비보증부 LC11</t>
    <phoneticPr fontId="1" type="noConversion"/>
  </si>
  <si>
    <t>일반보증 LC11</t>
    <phoneticPr fontId="1" type="noConversion"/>
  </si>
  <si>
    <t>해지부보증 LC11</t>
    <phoneticPr fontId="1" type="noConversion"/>
  </si>
  <si>
    <t>일반 유효보증 LC11</t>
    <phoneticPr fontId="1" type="noConversion"/>
  </si>
  <si>
    <t>해지부 유효보증 LC11</t>
    <phoneticPr fontId="1" type="noConversion"/>
  </si>
  <si>
    <t>해지부 해지채권 LC11</t>
    <phoneticPr fontId="1" type="noConversion"/>
  </si>
  <si>
    <t>비보증부 LC12</t>
    <phoneticPr fontId="1" type="noConversion"/>
  </si>
  <si>
    <t>일반보증 LC12</t>
    <phoneticPr fontId="1" type="noConversion"/>
  </si>
  <si>
    <t>해지부보증 LC12</t>
    <phoneticPr fontId="1" type="noConversion"/>
  </si>
  <si>
    <t>일반 유효보증 LC12</t>
    <phoneticPr fontId="1" type="noConversion"/>
  </si>
  <si>
    <t>해지부 유효보증 LC12</t>
    <phoneticPr fontId="1" type="noConversion"/>
  </si>
  <si>
    <t>해지부 해지채권 LC12</t>
    <phoneticPr fontId="1" type="noConversion"/>
  </si>
  <si>
    <t>보증여부(AK)</t>
    <phoneticPr fontId="1" type="noConversion"/>
  </si>
  <si>
    <t>보증여부 (AK)에 따른 합계</t>
    <phoneticPr fontId="1" type="noConversion"/>
  </si>
  <si>
    <t>비보증부대출합계(AP)</t>
    <phoneticPr fontId="1" type="noConversion"/>
  </si>
  <si>
    <t>연체이자, 약정이자차이(AH)</t>
    <phoneticPr fontId="1" type="noConversion"/>
  </si>
  <si>
    <t xml:space="preserve">1안배당가능재원(DM1) </t>
    <phoneticPr fontId="1" type="noConversion"/>
  </si>
  <si>
    <t>2안배당가능재원(DM2)</t>
    <phoneticPr fontId="1" type="noConversion"/>
  </si>
  <si>
    <t>max(DM1-AP1-AH1,0)</t>
    <phoneticPr fontId="1" type="noConversion"/>
  </si>
  <si>
    <t>max(DM2-AP2-AH2,0)</t>
    <phoneticPr fontId="1" type="noConversion"/>
  </si>
  <si>
    <t>안분대상금액(AQ)</t>
    <phoneticPr fontId="1" type="noConversion"/>
  </si>
  <si>
    <t>안분비율(AR)</t>
    <phoneticPr fontId="1" type="noConversion"/>
  </si>
  <si>
    <t>보증기관(X)</t>
    <phoneticPr fontId="1" type="noConversion"/>
  </si>
  <si>
    <t>대출원금잔액 (F)-대위변제원금(AD)-비보증부 대출원금잔액</t>
    <phoneticPr fontId="1" type="noConversion"/>
  </si>
  <si>
    <t>안분비율(AR)</t>
    <phoneticPr fontId="1" type="noConversion"/>
  </si>
  <si>
    <t>AR1</t>
    <phoneticPr fontId="1" type="noConversion"/>
  </si>
  <si>
    <t>AR2</t>
    <phoneticPr fontId="1" type="noConversion"/>
  </si>
  <si>
    <t>AR3</t>
    <phoneticPr fontId="1" type="noConversion"/>
  </si>
  <si>
    <t>2안 보증기관 Loan Cap(XLC2)</t>
    <phoneticPr fontId="1" type="noConversion"/>
  </si>
  <si>
    <t>min(AQ1*AR1,XLC1)</t>
    <phoneticPr fontId="1" type="noConversion"/>
  </si>
  <si>
    <t>min(AQ2*AR2,XLC2)</t>
    <phoneticPr fontId="1" type="noConversion"/>
  </si>
  <si>
    <t>보증기관 안분액(XD)</t>
    <phoneticPr fontId="1" type="noConversion"/>
  </si>
  <si>
    <t>XD1</t>
    <phoneticPr fontId="1" type="noConversion"/>
  </si>
  <si>
    <t>XD2</t>
    <phoneticPr fontId="1" type="noConversion"/>
  </si>
  <si>
    <t>DM1-XD1</t>
    <phoneticPr fontId="1" type="noConversion"/>
  </si>
  <si>
    <t>DM2-XD2</t>
    <phoneticPr fontId="1" type="noConversion"/>
  </si>
  <si>
    <t>MCI보증 *</t>
    <phoneticPr fontId="1" type="noConversion"/>
  </si>
  <si>
    <t>MCI 보증 *</t>
    <phoneticPr fontId="1" type="noConversion"/>
  </si>
  <si>
    <t>(있는경우만 표시)</t>
    <phoneticPr fontId="1" type="noConversion"/>
  </si>
  <si>
    <t>배분대상금액 안분</t>
    <phoneticPr fontId="1" type="noConversion"/>
  </si>
  <si>
    <t>구분</t>
    <phoneticPr fontId="1" type="noConversion"/>
  </si>
  <si>
    <t>감정평가금액</t>
    <phoneticPr fontId="1" type="noConversion"/>
  </si>
  <si>
    <t>당해시설 여부</t>
    <phoneticPr fontId="1" type="noConversion"/>
  </si>
  <si>
    <t>1순위 근저당권</t>
    <phoneticPr fontId="1" type="noConversion"/>
  </si>
  <si>
    <t>2순위 근저당권</t>
    <phoneticPr fontId="1" type="noConversion"/>
  </si>
  <si>
    <t>3순위 근저당권</t>
    <phoneticPr fontId="1" type="noConversion"/>
  </si>
  <si>
    <t>토지</t>
    <phoneticPr fontId="1" type="noConversion"/>
  </si>
  <si>
    <t>체크박스</t>
    <phoneticPr fontId="1" type="noConversion"/>
  </si>
  <si>
    <t>감정평가금액으로 안분</t>
    <phoneticPr fontId="1" type="noConversion"/>
  </si>
  <si>
    <t>감정평가금액으로 안분</t>
    <phoneticPr fontId="1" type="noConversion"/>
  </si>
  <si>
    <t>체크박스</t>
    <phoneticPr fontId="1" type="noConversion"/>
  </si>
  <si>
    <t>건물</t>
    <phoneticPr fontId="1" type="noConversion"/>
  </si>
  <si>
    <t>기계</t>
    <phoneticPr fontId="1" type="noConversion"/>
  </si>
  <si>
    <t>제시외</t>
    <phoneticPr fontId="1" type="noConversion"/>
  </si>
  <si>
    <t>당해시설 (일부인경우 평가자입력)</t>
    <phoneticPr fontId="1" type="noConversion"/>
  </si>
  <si>
    <t>Total</t>
    <phoneticPr fontId="1" type="noConversion"/>
  </si>
  <si>
    <t>당해시설 외 배당가능재원(AS)</t>
    <phoneticPr fontId="1" type="noConversion"/>
  </si>
  <si>
    <t>1안배당가능재원(DM1)_당해시설 외</t>
    <phoneticPr fontId="1" type="noConversion"/>
  </si>
  <si>
    <t>2안배당가능재원(DM2)_당해시설 외</t>
    <phoneticPr fontId="1" type="noConversion"/>
  </si>
  <si>
    <t>당해시설 배당가능재원(AT)</t>
    <phoneticPr fontId="1" type="noConversion"/>
  </si>
  <si>
    <t>1안배당가능재원(DM1)_당해시설</t>
    <phoneticPr fontId="1" type="noConversion"/>
  </si>
  <si>
    <t>2안배당가능재원(DM2)_당해시설</t>
    <phoneticPr fontId="1" type="noConversion"/>
  </si>
  <si>
    <t>당해시설 외 배당가능재원 추가(AU)</t>
    <phoneticPr fontId="1" type="noConversion"/>
  </si>
  <si>
    <t>max(AS1-AP1,0)</t>
    <phoneticPr fontId="1" type="noConversion"/>
  </si>
  <si>
    <t>max(AS2-AP2,O)</t>
    <phoneticPr fontId="1" type="noConversion"/>
  </si>
  <si>
    <t>해지부 해지채권(AV)</t>
    <phoneticPr fontId="1" type="noConversion"/>
  </si>
  <si>
    <t>일반보증, 일반 유효보증연체이자, 약정이자 차이(AH)</t>
    <phoneticPr fontId="1" type="noConversion"/>
  </si>
  <si>
    <t>일반보증, 일반 유효보증연체이자, 약정이자 차이(AH)</t>
    <phoneticPr fontId="1" type="noConversion"/>
  </si>
  <si>
    <t>max(AT1+AU1-AV1-AH1,0)</t>
    <phoneticPr fontId="1" type="noConversion"/>
  </si>
  <si>
    <t>max(AT2+AU2-AV2-AH2,0)</t>
    <phoneticPr fontId="1" type="noConversion"/>
  </si>
  <si>
    <t>min(AQ1*AR2,XLC1)</t>
    <phoneticPr fontId="1" type="noConversion"/>
  </si>
  <si>
    <t>min(AQ2*AR1,XLC2)</t>
    <phoneticPr fontId="1" type="noConversion"/>
  </si>
  <si>
    <t>min(AQ1*AR2,XLC1)</t>
    <phoneticPr fontId="1" type="noConversion"/>
  </si>
  <si>
    <t>해지부보증, 해지부 유효보증 연체이자, 약정이자 차이(AH)</t>
    <phoneticPr fontId="1" type="noConversion"/>
  </si>
  <si>
    <t>안분대상금액(AQ)</t>
    <phoneticPr fontId="1" type="noConversion"/>
  </si>
  <si>
    <t>max(AS1-AP1-AH1,0)</t>
    <phoneticPr fontId="1" type="noConversion"/>
  </si>
  <si>
    <t>max(AS2-AP2-AH2,0)</t>
    <phoneticPr fontId="1" type="noConversion"/>
  </si>
  <si>
    <t>연체이자, 약정이자차이(AH')</t>
    <phoneticPr fontId="1" type="noConversion"/>
  </si>
  <si>
    <t>안분대상금액(AQ')</t>
    <phoneticPr fontId="1" type="noConversion"/>
  </si>
  <si>
    <t>max(AS1-XD1-비보증부 LC11-일반보증 LC11-일반유효보증 LC11,0)</t>
    <phoneticPr fontId="1" type="noConversion"/>
  </si>
  <si>
    <t>max(AS2-XD2-비보증부 LC12-일반보증 LC12-일반유효보증 LC12,0)</t>
    <phoneticPr fontId="1" type="noConversion"/>
  </si>
  <si>
    <t>안분비율(AR')</t>
    <phoneticPr fontId="1" type="noConversion"/>
  </si>
  <si>
    <t>보증기관 안분액(XD')</t>
    <phoneticPr fontId="1" type="noConversion"/>
  </si>
  <si>
    <t>XD'1</t>
    <phoneticPr fontId="1" type="noConversion"/>
  </si>
  <si>
    <t>XD'2</t>
    <phoneticPr fontId="1" type="noConversion"/>
  </si>
  <si>
    <t>DM1-XD1-XD'1</t>
    <phoneticPr fontId="1" type="noConversion"/>
  </si>
  <si>
    <t>DM2-XD2-XD'2</t>
    <phoneticPr fontId="1" type="noConversion"/>
  </si>
  <si>
    <t>DD와 합계검증</t>
    <phoneticPr fontId="1" type="noConversion"/>
  </si>
  <si>
    <t>없는경우 : 해당사항 없음. 있는경우 : 선순위 근저당권 반영함.(있는경우만 주황색)</t>
    <phoneticPr fontId="1" type="noConversion"/>
  </si>
  <si>
    <t>없는경우 : 해당사항 없음. 있는경우 : 유치권 확인 반영함.(있는경우만 주황색)</t>
    <phoneticPr fontId="1" type="noConversion"/>
  </si>
  <si>
    <t>&lt;&lt;건축물대장 정보</t>
    <phoneticPr fontId="1" type="noConversion"/>
  </si>
  <si>
    <t>&lt;&lt; 건축물대장정보</t>
    <phoneticPr fontId="1" type="noConversion"/>
  </si>
  <si>
    <t>&lt;&lt; 기본 세팅 20%</t>
    <phoneticPr fontId="1" type="noConversion"/>
  </si>
  <si>
    <t>&gt;&gt;기본 토지 전체면적, 평가액 입력</t>
    <phoneticPr fontId="1" type="noConversion"/>
  </si>
  <si>
    <t>1. 물건종류 체크할 수 있도록</t>
    <phoneticPr fontId="1" type="noConversion"/>
  </si>
  <si>
    <t xml:space="preserve">실거래가 정보 가지고 올때, </t>
    <phoneticPr fontId="1" type="noConversion"/>
  </si>
  <si>
    <t>2. 일정비율이 되면 체크표시 가능하도록</t>
    <phoneticPr fontId="1" type="noConversion"/>
  </si>
  <si>
    <t>&lt;&lt; 건축물 대장</t>
    <phoneticPr fontId="1" type="noConversion"/>
  </si>
  <si>
    <t>담당팀</t>
    <phoneticPr fontId="1" type="noConversion"/>
  </si>
  <si>
    <t>권한설정</t>
    <phoneticPr fontId="1" type="noConversion"/>
  </si>
  <si>
    <t>수식걸린 엑셀다운로드</t>
    <phoneticPr fontId="1" type="noConversion"/>
  </si>
  <si>
    <t>POOL별 전체차주 접근</t>
    <phoneticPr fontId="1" type="noConversion"/>
  </si>
  <si>
    <t>개별차주 접근</t>
    <phoneticPr fontId="1" type="noConversion"/>
  </si>
  <si>
    <t>관리자(회사)와 담당 회계법인 PM</t>
    <phoneticPr fontId="1" type="noConversion"/>
  </si>
  <si>
    <t>관리자(회사)와 담당 회계법인 PM. 담당 회계법인 평가자</t>
    <phoneticPr fontId="1" type="noConversion"/>
  </si>
  <si>
    <t>FIX 회차</t>
    <phoneticPr fontId="1" type="noConversion"/>
  </si>
  <si>
    <t>FIX 회차별 전후 수정사항</t>
    <phoneticPr fontId="1" type="noConversion"/>
  </si>
  <si>
    <t>&lt;&lt;건축물 대장 정보</t>
    <phoneticPr fontId="1" type="noConversion"/>
  </si>
  <si>
    <t>차주사망 아닌경우 n/a, 차주사망인경우 주황생 체크박스</t>
    <phoneticPr fontId="1" type="noConversion"/>
  </si>
  <si>
    <t>FIX 회차별 현금흐름집계</t>
    <phoneticPr fontId="1" type="noConversion"/>
  </si>
  <si>
    <t>다운로드 가능</t>
    <phoneticPr fontId="1" type="noConversion"/>
  </si>
  <si>
    <t>현금흐름 집계</t>
    <phoneticPr fontId="1" type="noConversion"/>
  </si>
  <si>
    <t>순위번호 1번 가압류의 접수일은 지번번호 01, 02, 03 각각 2025-01-03, 2025-01-03, 2025-01-09 입니다.
순위번호 1번 근저당권의 접수일은 지번번호 01, 02, 03, 04 각각 2025-01-03, 2025-01-03, 2025-01-09, 2025-01-09 입니다.
순위번호 2번 근저당권의 접수일은 지번번호 01, 02, 03, 04 각각 2025-01-03, 2025-01-03, 2025-01-09, 2025-01-09 입니다.</t>
    <phoneticPr fontId="1" type="noConversion"/>
  </si>
  <si>
    <t>아파트</t>
    <phoneticPr fontId="1" type="noConversion"/>
  </si>
  <si>
    <t>연립/다세대</t>
    <phoneticPr fontId="1" type="noConversion"/>
  </si>
  <si>
    <t>거래일자별로 오름차순</t>
    <phoneticPr fontId="1" type="noConversion"/>
  </si>
  <si>
    <t>실거래가</t>
    <phoneticPr fontId="1" type="noConversion"/>
  </si>
  <si>
    <t>오피스텔</t>
    <phoneticPr fontId="1" type="noConversion"/>
  </si>
  <si>
    <t>10건이상인 경우 동&gt;구&gt;시, 3개월 6개월 1년평균 확장</t>
    <phoneticPr fontId="1" type="noConversion"/>
  </si>
  <si>
    <t>대연동 3개월 평균 낙찰가율</t>
    <phoneticPr fontId="1" type="noConversion"/>
  </si>
  <si>
    <t>단독/다가구, 토지, 상업/업무용</t>
    <phoneticPr fontId="1" type="noConversion"/>
  </si>
  <si>
    <t>상업/업무용</t>
    <phoneticPr fontId="1" type="noConversion"/>
  </si>
  <si>
    <t>토지</t>
    <phoneticPr fontId="1" type="noConversion"/>
  </si>
  <si>
    <t>공장/창고 등</t>
    <phoneticPr fontId="1" type="noConversion"/>
  </si>
  <si>
    <t>원금회수</t>
    <phoneticPr fontId="1" type="noConversion"/>
  </si>
  <si>
    <t>원금상계</t>
    <phoneticPr fontId="1" type="noConversion"/>
  </si>
  <si>
    <t>이자회수</t>
    <phoneticPr fontId="1" type="noConversion"/>
  </si>
  <si>
    <t>이자상계</t>
    <phoneticPr fontId="1" type="noConversion"/>
  </si>
  <si>
    <t>신용보증서 회수</t>
    <phoneticPr fontId="1" type="noConversion"/>
  </si>
  <si>
    <t>대위변제금액(AG)</t>
    <phoneticPr fontId="1" type="noConversion"/>
  </si>
  <si>
    <t>대위변제금 수령 예상일(AC) = adate 인경우, 대위변제금액(AG)*신용보증서 회수율(기초정보관리)</t>
    <phoneticPr fontId="1" type="noConversion"/>
  </si>
  <si>
    <t>Cdate 이후 회수/지출</t>
    <phoneticPr fontId="4" type="noConversion"/>
  </si>
  <si>
    <t>Cdate 이후 회수/지출 = (Interim 원금회수+Interim 이자회수)*Interim 회수율-추가지출</t>
    <phoneticPr fontId="1" type="noConversion"/>
  </si>
  <si>
    <t>추가지출</t>
    <phoneticPr fontId="1" type="noConversion"/>
  </si>
  <si>
    <t>담보1 경매비용 예납일</t>
    <phoneticPr fontId="1" type="noConversion"/>
  </si>
  <si>
    <t>담보2 경매비용 예납일</t>
  </si>
  <si>
    <t>담보3 경매비용 예납일</t>
  </si>
  <si>
    <t>담보4 경매비용 예납일</t>
  </si>
  <si>
    <t>담보5 경매비용 예납일</t>
  </si>
  <si>
    <t>물건1 배당일</t>
    <phoneticPr fontId="1" type="noConversion"/>
  </si>
  <si>
    <t>물건2 배당일</t>
  </si>
  <si>
    <t>물건3 배당일</t>
  </si>
  <si>
    <t>물건4 배당일</t>
  </si>
  <si>
    <t>물건5 배당일</t>
  </si>
  <si>
    <t>배당일(MCI보증서를 피담보로하는 담보의 배당일)</t>
    <phoneticPr fontId="1" type="noConversion"/>
  </si>
  <si>
    <t>추가지출 경매비용여부</t>
    <phoneticPr fontId="1" type="noConversion"/>
  </si>
  <si>
    <t>지역소득수익률*</t>
    <phoneticPr fontId="1" type="noConversion"/>
  </si>
  <si>
    <t>공공데이터 다운어디서 하는지 확인필요</t>
    <phoneticPr fontId="1" type="noConversion"/>
  </si>
  <si>
    <t>마감</t>
    <phoneticPr fontId="1" type="noConversion"/>
  </si>
  <si>
    <t>입찰지도</t>
    <phoneticPr fontId="1" type="noConversion"/>
  </si>
  <si>
    <t>관리자(회사)와 담당 회계법인 PM</t>
    <phoneticPr fontId="1" type="noConversion"/>
  </si>
  <si>
    <t>관리자(회사)</t>
  </si>
  <si>
    <t>경매비용 체크된 금액</t>
    <phoneticPr fontId="1" type="noConversion"/>
  </si>
  <si>
    <t>공시지가, 공시가격 기준으로 산출</t>
    <phoneticPr fontId="1" type="noConversion"/>
  </si>
  <si>
    <t>차주사망 아닌경우 n/a, 차주사망인경우 Loan에서 대위등기 체크되어 있으면 해당금액, 없으면 추정</t>
    <phoneticPr fontId="1" type="noConversion"/>
  </si>
  <si>
    <t>차주사망 아닌경우 n/a, 차주사망인경우 Loan에서 대위등기 체크되어 있으면 은행명</t>
    <phoneticPr fontId="1" type="noConversion"/>
  </si>
  <si>
    <t>등기부요약, 경매추천, 지도</t>
    <phoneticPr fontId="1" type="noConversion"/>
  </si>
  <si>
    <t>Category1</t>
    <phoneticPr fontId="1" type="noConversion"/>
  </si>
  <si>
    <t>Category1</t>
    <phoneticPr fontId="1" type="noConversion"/>
  </si>
  <si>
    <t>서울특별시</t>
    <phoneticPr fontId="1" type="noConversion"/>
  </si>
  <si>
    <t>Category2</t>
    <phoneticPr fontId="1" type="noConversion"/>
  </si>
  <si>
    <t>2008. 08. 21 부터</t>
    <phoneticPr fontId="1" type="noConversion"/>
  </si>
  <si>
    <t>주택</t>
    <phoneticPr fontId="1" type="noConversion"/>
  </si>
  <si>
    <t>Category3</t>
    <phoneticPr fontId="1" type="noConversion"/>
  </si>
  <si>
    <t>Category4</t>
    <phoneticPr fontId="1" type="noConversion"/>
  </si>
  <si>
    <t>인천광역시[강화군, 옹진군, 중구  운남동· 운북동·운서동·중산동· 남북동·덕교동·을왕동· 무의동, 서구  대곡동· 불노동·마전동·금곡동· 오류동·왕길동·당하동· 원당동, 연수구 송도매립지(인천광역 시장이  송도신시가지 조성을  위하여  1990년 11월  12일  송도앞 공유수면매립공사면허를 받은  지역을  말한다), 남동유치지역을
제외한다]
· 의정부시
· 구리시
· 남양주시(호평동, 평내동, 금곡동·일패동·이패동· 삼패동·가운동·수석동· 지금동, 도농동에 한한다)
· 하남시
· 고양시
· 수원시
· 성남시
· 안양시
· 부천시
· 광명시
· 과천시
· 의왕시
· 군포시
· 시흥시
(반월특수지역을  제외한다)</t>
    <phoneticPr fontId="1" type="noConversion"/>
  </si>
  <si>
    <t>Category5</t>
    <phoneticPr fontId="1" type="noConversion"/>
  </si>
  <si>
    <t>Category6</t>
    <phoneticPr fontId="1" type="noConversion"/>
  </si>
  <si>
    <t>Category7</t>
    <phoneticPr fontId="1" type="noConversion"/>
  </si>
  <si>
    <t>category1,5,6 외 지역</t>
    <phoneticPr fontId="1" type="noConversion"/>
  </si>
  <si>
    <t>category1,2,3 외 지역</t>
    <phoneticPr fontId="1" type="noConversion"/>
  </si>
  <si>
    <t>Category8</t>
    <phoneticPr fontId="1" type="noConversion"/>
  </si>
  <si>
    <t>&gt;공공데이터 복구 후 업데이트 가능</t>
    <phoneticPr fontId="1" type="noConversion"/>
  </si>
  <si>
    <t>토지</t>
    <phoneticPr fontId="1" type="noConversion"/>
  </si>
  <si>
    <t>공시지가</t>
    <phoneticPr fontId="1" type="noConversion"/>
  </si>
  <si>
    <t>아파트</t>
    <phoneticPr fontId="1" type="noConversion"/>
  </si>
  <si>
    <t>주택</t>
    <phoneticPr fontId="1" type="noConversion"/>
  </si>
  <si>
    <t>공동주택가격</t>
    <phoneticPr fontId="1" type="noConversion"/>
  </si>
  <si>
    <t>개별주택가격</t>
    <phoneticPr fontId="1" type="noConversion"/>
  </si>
  <si>
    <t>건물</t>
    <phoneticPr fontId="1" type="noConversion"/>
  </si>
  <si>
    <t>기본 감정가의 70% 세팅 주황색 변경되도록</t>
    <phoneticPr fontId="1" type="noConversion"/>
  </si>
  <si>
    <t>경개개시여부</t>
    <phoneticPr fontId="1" type="noConversion"/>
  </si>
  <si>
    <t>선순위검토</t>
    <phoneticPr fontId="1" type="noConversion"/>
  </si>
  <si>
    <t>평가액확정</t>
    <phoneticPr fontId="1" type="noConversion"/>
  </si>
  <si>
    <t>경(공)매일정</t>
    <phoneticPr fontId="1" type="noConversion"/>
  </si>
  <si>
    <t>QA_미회신</t>
    <phoneticPr fontId="1" type="noConversion"/>
  </si>
  <si>
    <t>담보총괄</t>
    <phoneticPr fontId="1" type="noConversion"/>
  </si>
  <si>
    <t>등기부등본 요약</t>
    <phoneticPr fontId="1" type="noConversion"/>
  </si>
  <si>
    <t>위치도</t>
    <phoneticPr fontId="1" type="noConversion"/>
  </si>
  <si>
    <t>Loan의 경우</t>
    <phoneticPr fontId="1" type="noConversion"/>
  </si>
  <si>
    <t>N</t>
    <phoneticPr fontId="1" type="noConversion"/>
  </si>
  <si>
    <t>=&gt; 일반</t>
    <phoneticPr fontId="1" type="noConversion"/>
  </si>
  <si>
    <t>해지부보증</t>
    <phoneticPr fontId="1" type="noConversion"/>
  </si>
  <si>
    <t>유효 일반보증</t>
    <phoneticPr fontId="1" type="noConversion"/>
  </si>
  <si>
    <t>유효 해지부보증</t>
    <phoneticPr fontId="1" type="noConversion"/>
  </si>
  <si>
    <t>DD신용보증</t>
    <phoneticPr fontId="1" type="noConversion"/>
  </si>
  <si>
    <t>Y</t>
    <phoneticPr fontId="1" type="noConversion"/>
  </si>
  <si>
    <t>Y</t>
    <phoneticPr fontId="1" type="noConversion"/>
  </si>
  <si>
    <t>=&gt; 일반보증</t>
    <phoneticPr fontId="1" type="noConversion"/>
  </si>
  <si>
    <t>=&gt; 해지부보증</t>
    <phoneticPr fontId="1" type="noConversion"/>
  </si>
  <si>
    <t>=&gt;일반+해지부보증</t>
    <phoneticPr fontId="1" type="noConversion"/>
  </si>
  <si>
    <t xml:space="preserve">Interim </t>
    <phoneticPr fontId="1" type="noConversion"/>
  </si>
  <si>
    <t>보증서 수령</t>
    <phoneticPr fontId="1" type="noConversion"/>
  </si>
  <si>
    <t>경매일정</t>
    <phoneticPr fontId="1" type="noConversion"/>
  </si>
  <si>
    <t>경매신청여부</t>
    <phoneticPr fontId="1" type="noConversion"/>
  </si>
  <si>
    <t>*1</t>
    <phoneticPr fontId="1" type="noConversion"/>
  </si>
  <si>
    <t>*2</t>
    <phoneticPr fontId="1" type="noConversion"/>
  </si>
  <si>
    <t>경매신청금액</t>
    <phoneticPr fontId="1" type="noConversion"/>
  </si>
  <si>
    <t>금액</t>
    <phoneticPr fontId="1" type="noConversion"/>
  </si>
  <si>
    <t>일자</t>
    <phoneticPr fontId="1" type="noConversion"/>
  </si>
  <si>
    <t>일자</t>
    <phoneticPr fontId="1" type="noConversion"/>
  </si>
  <si>
    <t>Lead Time</t>
    <phoneticPr fontId="1" type="noConversion"/>
  </si>
  <si>
    <t>0 개월</t>
    <phoneticPr fontId="1" type="noConversion"/>
  </si>
  <si>
    <t>누적 : 0개월</t>
    <phoneticPr fontId="1" type="noConversion"/>
  </si>
  <si>
    <t>법사가</t>
    <phoneticPr fontId="1" type="noConversion"/>
  </si>
  <si>
    <t>예상낙찰가</t>
    <phoneticPr fontId="1" type="noConversion"/>
  </si>
  <si>
    <t>경매절차</t>
    <phoneticPr fontId="1" type="noConversion"/>
  </si>
  <si>
    <t>예상 1회차</t>
    <phoneticPr fontId="1" type="noConversion"/>
  </si>
  <si>
    <t>6개월</t>
    <phoneticPr fontId="1" type="noConversion"/>
  </si>
  <si>
    <t>저감율</t>
    <phoneticPr fontId="1" type="noConversion"/>
  </si>
  <si>
    <t>예상낙찰회차</t>
    <phoneticPr fontId="1" type="noConversion"/>
  </si>
  <si>
    <t>최저 낙찰가율</t>
    <phoneticPr fontId="1" type="noConversion"/>
  </si>
  <si>
    <t>최저 법사가</t>
    <phoneticPr fontId="1" type="noConversion"/>
  </si>
  <si>
    <t>경매수수료 및 제세</t>
    <phoneticPr fontId="1" type="noConversion"/>
  </si>
  <si>
    <t>낙찰후 배당가능재원</t>
    <phoneticPr fontId="1" type="noConversion"/>
  </si>
  <si>
    <t>선순위금액</t>
    <phoneticPr fontId="1" type="noConversion"/>
  </si>
  <si>
    <t>선순위차감후 배당가능재원</t>
    <phoneticPr fontId="1" type="noConversion"/>
  </si>
  <si>
    <t>1개월</t>
    <phoneticPr fontId="1" type="noConversion"/>
  </si>
  <si>
    <t>누적 : 개월</t>
    <phoneticPr fontId="1" type="noConversion"/>
  </si>
  <si>
    <t>Loan cap</t>
    <phoneticPr fontId="1" type="noConversion"/>
  </si>
  <si>
    <t>Loan cap 2</t>
    <phoneticPr fontId="1" type="noConversion"/>
  </si>
  <si>
    <t>Mortgage cap</t>
    <phoneticPr fontId="1" type="noConversion"/>
  </si>
  <si>
    <t>Cap 반영 배당액</t>
    <phoneticPr fontId="1" type="noConversion"/>
  </si>
  <si>
    <t>가산 : 예납경매수수료 회수</t>
    <phoneticPr fontId="1" type="noConversion"/>
  </si>
  <si>
    <t>배당 회수가능액</t>
    <phoneticPr fontId="1" type="noConversion"/>
  </si>
  <si>
    <t>*3자경매신청, 중복경매신청일때만 표시</t>
    <phoneticPr fontId="1" type="noConversion"/>
  </si>
  <si>
    <t>경매신청</t>
    <phoneticPr fontId="1" type="noConversion"/>
  </si>
  <si>
    <t>약정서</t>
    <phoneticPr fontId="1" type="noConversion"/>
  </si>
  <si>
    <t>경매열람자료</t>
    <phoneticPr fontId="1" type="noConversion"/>
  </si>
  <si>
    <t>전입/상가임대차 열람</t>
    <phoneticPr fontId="1" type="noConversion"/>
  </si>
  <si>
    <t>1. 차주개요</t>
    <phoneticPr fontId="1" type="noConversion"/>
  </si>
  <si>
    <t>회생사건번호</t>
    <phoneticPr fontId="1" type="noConversion"/>
  </si>
  <si>
    <t>업종</t>
    <phoneticPr fontId="1" type="noConversion"/>
  </si>
  <si>
    <t>종업원수</t>
    <phoneticPr fontId="1" type="noConversion"/>
  </si>
  <si>
    <t>본사</t>
    <phoneticPr fontId="1" type="noConversion"/>
  </si>
  <si>
    <t>Contact Point</t>
    <phoneticPr fontId="1" type="noConversion"/>
  </si>
  <si>
    <t>상장여부</t>
    <phoneticPr fontId="1" type="noConversion"/>
  </si>
  <si>
    <t>2. 부실화사유</t>
    <phoneticPr fontId="1" type="noConversion"/>
  </si>
  <si>
    <t>자유양식 Wording, 캡처본도 붙일수 있도록</t>
    <phoneticPr fontId="1" type="noConversion"/>
  </si>
  <si>
    <t>회생자료</t>
    <phoneticPr fontId="1" type="noConversion"/>
  </si>
  <si>
    <t>채권합계</t>
    <phoneticPr fontId="1" type="noConversion"/>
  </si>
  <si>
    <t>미수이자</t>
    <phoneticPr fontId="1" type="noConversion"/>
  </si>
  <si>
    <t>매각대상채권</t>
    <phoneticPr fontId="1" type="noConversion"/>
  </si>
  <si>
    <t>회생채권</t>
    <phoneticPr fontId="1" type="noConversion"/>
  </si>
  <si>
    <t>회생담보권</t>
    <phoneticPr fontId="1" type="noConversion"/>
  </si>
  <si>
    <t>비중</t>
    <phoneticPr fontId="1" type="noConversion"/>
  </si>
  <si>
    <t>개시신청일</t>
    <phoneticPr fontId="1" type="noConversion"/>
  </si>
  <si>
    <t>1차 관계인 집회</t>
    <phoneticPr fontId="1" type="noConversion"/>
  </si>
  <si>
    <t>조사위원</t>
    <phoneticPr fontId="1" type="noConversion"/>
  </si>
  <si>
    <t>매각주간사 열람일</t>
    <phoneticPr fontId="1" type="noConversion"/>
  </si>
  <si>
    <t>보전처분일</t>
    <phoneticPr fontId="1" type="noConversion"/>
  </si>
  <si>
    <t>2차 관계인 집회</t>
    <phoneticPr fontId="1" type="noConversion"/>
  </si>
  <si>
    <t>시부인표 제출</t>
    <phoneticPr fontId="1" type="noConversion"/>
  </si>
  <si>
    <t>개시결정일</t>
    <phoneticPr fontId="1" type="noConversion"/>
  </si>
  <si>
    <t>인가일</t>
    <phoneticPr fontId="1" type="noConversion"/>
  </si>
  <si>
    <t>조사보고서 제출</t>
    <phoneticPr fontId="1" type="noConversion"/>
  </si>
  <si>
    <t>채권신고기한</t>
    <phoneticPr fontId="1" type="noConversion"/>
  </si>
  <si>
    <t>회생절차종결 결정</t>
    <phoneticPr fontId="1" type="noConversion"/>
  </si>
  <si>
    <t>회생계획안 제출기한</t>
    <phoneticPr fontId="1" type="noConversion"/>
  </si>
  <si>
    <t>5. 변제안의 요지</t>
    <phoneticPr fontId="1" type="noConversion"/>
  </si>
  <si>
    <t>확인서류</t>
    <phoneticPr fontId="1" type="noConversion"/>
  </si>
  <si>
    <t>개시신청서, 조사보고서, 회생계획완</t>
    <phoneticPr fontId="1" type="noConversion"/>
  </si>
  <si>
    <t>자구매각여부</t>
    <phoneticPr fontId="1" type="noConversion"/>
  </si>
  <si>
    <t>매각금액</t>
    <phoneticPr fontId="1" type="noConversion"/>
  </si>
  <si>
    <t>매각시기</t>
    <phoneticPr fontId="1" type="noConversion"/>
  </si>
  <si>
    <t>개시후이자율</t>
    <phoneticPr fontId="1" type="noConversion"/>
  </si>
  <si>
    <t>잔여담보권변제</t>
    <phoneticPr fontId="1" type="noConversion"/>
  </si>
  <si>
    <t>회생채권 출자전환 비율</t>
    <phoneticPr fontId="1" type="noConversion"/>
  </si>
  <si>
    <t>잔여 회생채권 변제</t>
    <phoneticPr fontId="1" type="noConversion"/>
  </si>
  <si>
    <t>3. 채권현황 및 의결권 현황</t>
    <phoneticPr fontId="1" type="noConversion"/>
  </si>
  <si>
    <t>회생담보권_매각대상</t>
    <phoneticPr fontId="1" type="noConversion"/>
  </si>
  <si>
    <t>회생채권_매각대상</t>
    <phoneticPr fontId="1" type="noConversion"/>
  </si>
  <si>
    <t>상거래</t>
    <phoneticPr fontId="1" type="noConversion"/>
  </si>
  <si>
    <t>미확정 구상채무</t>
    <phoneticPr fontId="1" type="noConversion"/>
  </si>
  <si>
    <t>소계</t>
    <phoneticPr fontId="1" type="noConversion"/>
  </si>
  <si>
    <t>공익채권</t>
    <phoneticPr fontId="1" type="noConversion"/>
  </si>
  <si>
    <t>급여</t>
    <phoneticPr fontId="1" type="noConversion"/>
  </si>
  <si>
    <t>조세</t>
    <phoneticPr fontId="1" type="noConversion"/>
  </si>
  <si>
    <t>소계</t>
    <phoneticPr fontId="1" type="noConversion"/>
  </si>
  <si>
    <t>총 채무</t>
    <phoneticPr fontId="1" type="noConversion"/>
  </si>
  <si>
    <t>소계</t>
    <phoneticPr fontId="1" type="noConversion"/>
  </si>
  <si>
    <t>이외</t>
    <phoneticPr fontId="1" type="noConversion"/>
  </si>
  <si>
    <t>금융기관</t>
    <phoneticPr fontId="1" type="noConversion"/>
  </si>
  <si>
    <t>금귱기관 소계</t>
    <phoneticPr fontId="1" type="noConversion"/>
  </si>
  <si>
    <t>계속기업가치</t>
    <phoneticPr fontId="1" type="noConversion"/>
  </si>
  <si>
    <t>토지</t>
    <phoneticPr fontId="1" type="noConversion"/>
  </si>
  <si>
    <t>4. 회생절자 진행현황</t>
    <phoneticPr fontId="1" type="noConversion"/>
  </si>
  <si>
    <t>청산가치</t>
    <phoneticPr fontId="1" type="noConversion"/>
  </si>
  <si>
    <t>차이</t>
    <phoneticPr fontId="1" type="noConversion"/>
  </si>
  <si>
    <t>회생감정가</t>
    <phoneticPr fontId="1" type="noConversion"/>
  </si>
  <si>
    <t>건물</t>
    <phoneticPr fontId="1" type="noConversion"/>
  </si>
  <si>
    <t xml:space="preserve">DD </t>
    <phoneticPr fontId="1" type="noConversion"/>
  </si>
  <si>
    <t>DD에서 회생담보권 제외</t>
    <phoneticPr fontId="1" type="noConversion"/>
  </si>
  <si>
    <t>원금</t>
    <phoneticPr fontId="1" type="noConversion"/>
  </si>
  <si>
    <t>회생사건_일반내용</t>
    <phoneticPr fontId="1" type="noConversion"/>
  </si>
  <si>
    <t>회생사건_진행내용</t>
    <phoneticPr fontId="1" type="noConversion"/>
  </si>
  <si>
    <t>기업프로필 캡처</t>
    <phoneticPr fontId="1" type="noConversion"/>
  </si>
  <si>
    <t>6. 임금채권 추정</t>
    <phoneticPr fontId="1" type="noConversion"/>
  </si>
  <si>
    <t>공익채권</t>
    <phoneticPr fontId="1" type="noConversion"/>
  </si>
  <si>
    <t>설립일</t>
    <phoneticPr fontId="1" type="noConversion"/>
  </si>
  <si>
    <t>과거 재무제표 기준연도</t>
    <phoneticPr fontId="1" type="noConversion"/>
  </si>
  <si>
    <t>재무상태표 퇴직금여충당부채</t>
    <phoneticPr fontId="1" type="noConversion"/>
  </si>
  <si>
    <t>재무제표 추정 임금채권</t>
    <phoneticPr fontId="1" type="noConversion"/>
  </si>
  <si>
    <t>국민연금 추정 임금채권</t>
    <phoneticPr fontId="1" type="noConversion"/>
  </si>
  <si>
    <t>손익계산서 인건비</t>
    <phoneticPr fontId="1" type="noConversion"/>
  </si>
  <si>
    <t>제조원가명세서 인건비</t>
    <phoneticPr fontId="1" type="noConversion"/>
  </si>
  <si>
    <t>국민연금 등록 인원</t>
    <phoneticPr fontId="1" type="noConversion"/>
  </si>
  <si>
    <t>국민연금 월 평균 인건비</t>
    <phoneticPr fontId="1" type="noConversion"/>
  </si>
  <si>
    <t>적용 임금채권</t>
    <phoneticPr fontId="1" type="noConversion"/>
  </si>
  <si>
    <t>* 임금채권 추정 적용근거 기술</t>
    <phoneticPr fontId="1" type="noConversion"/>
  </si>
  <si>
    <t>회생개요</t>
    <phoneticPr fontId="1" type="noConversion"/>
  </si>
  <si>
    <t>1안차이</t>
    <phoneticPr fontId="1" type="noConversion"/>
  </si>
  <si>
    <t>차주번호</t>
    <phoneticPr fontId="1" type="noConversion"/>
  </si>
  <si>
    <t>차주명</t>
    <phoneticPr fontId="1" type="noConversion"/>
  </si>
  <si>
    <t>자산유형</t>
    <phoneticPr fontId="1" type="noConversion"/>
  </si>
  <si>
    <t>1안_FIX1</t>
    <phoneticPr fontId="1" type="noConversion"/>
  </si>
  <si>
    <t>2안_FIX1</t>
    <phoneticPr fontId="1" type="noConversion"/>
  </si>
  <si>
    <t>1안_FIX2</t>
    <phoneticPr fontId="1" type="noConversion"/>
  </si>
  <si>
    <t>2안_FIX2</t>
    <phoneticPr fontId="1" type="noConversion"/>
  </si>
  <si>
    <t>2안차이</t>
    <phoneticPr fontId="1" type="noConversion"/>
  </si>
  <si>
    <t>수정셀 보기</t>
    <phoneticPr fontId="1" type="noConversion"/>
  </si>
  <si>
    <t>수정사유 입력</t>
    <phoneticPr fontId="1" type="noConversion"/>
  </si>
  <si>
    <t>&lt;진행내용에서 추출되는지&gt;</t>
    <phoneticPr fontId="1" type="noConversion"/>
  </si>
  <si>
    <t>S 차주</t>
    <phoneticPr fontId="1" type="noConversion"/>
  </si>
  <si>
    <t>회생</t>
    <phoneticPr fontId="1" type="noConversion"/>
  </si>
  <si>
    <t>평가</t>
    <phoneticPr fontId="1" type="noConversion"/>
  </si>
  <si>
    <t>진행중인 프로그램</t>
    <phoneticPr fontId="1" type="noConversion"/>
  </si>
  <si>
    <t>프로그램명</t>
    <phoneticPr fontId="1" type="noConversion"/>
  </si>
  <si>
    <t>프로그램 선택</t>
    <phoneticPr fontId="1" type="noConversion"/>
  </si>
  <si>
    <t>프로그램별 진행사항</t>
    <phoneticPr fontId="1" type="noConversion"/>
  </si>
  <si>
    <t xml:space="preserve">배당요구종기일 경과 물건으로 현황조사서상 임차인 확인되며 임차인 배당요구신청 없어 미반영함. </t>
    <phoneticPr fontId="1" type="noConversion"/>
  </si>
  <si>
    <t>배당요구종기일 경과 물건으로 현황조사서상 임차인 확인되며 임차인 배당요구신청 없어 미반영함. 임차일 고려하여 선순위 임차보증금 반영함.</t>
    <phoneticPr fontId="1" type="noConversion"/>
  </si>
  <si>
    <t>선순위 임차보증금</t>
    <phoneticPr fontId="1" type="noConversion"/>
  </si>
  <si>
    <t>경매미개시 물건으로 개인채무자로 임금채권 발생여지 없어 미반영함.</t>
    <phoneticPr fontId="1" type="noConversion"/>
  </si>
  <si>
    <t>경매개시되어 배당요구종기일 미경과 물건으로 현황조사서 제출되지 않았으나, 개인채무자로 임금채권 발생여지 없어 미반영함.</t>
    <phoneticPr fontId="1" type="noConversion"/>
  </si>
  <si>
    <t>경매개시되어 배당요구종기일 미경과물건으로 임금채권자의 배당요구신청 있는바, 배당요구종기일 고려하여 반영함.</t>
    <phoneticPr fontId="1" type="noConversion"/>
  </si>
  <si>
    <t>경매개시되어 배당요구종기일 미경과물건으로 임금채권 배당요구신청 없고, 관련 가압류 없으나, 근로복지공단 임금자료 등 고려하여 반영함.</t>
    <phoneticPr fontId="1" type="noConversion"/>
  </si>
  <si>
    <t>경매미개시 물건으로, 임금채권 추정가압류 확인되지 않으나, 근로복지공단 임금자료 등 고려하여 추정반영함</t>
    <phoneticPr fontId="1" type="noConversion"/>
  </si>
  <si>
    <t>상가건물 임대차보호법 시행령 제 2조, 6조, 7조</t>
    <phoneticPr fontId="1" type="noConversion"/>
  </si>
  <si>
    <t>Category8</t>
  </si>
  <si>
    <t>Category9</t>
  </si>
  <si>
    <t>Category10</t>
  </si>
  <si>
    <t>Category11</t>
  </si>
  <si>
    <t>Category12</t>
  </si>
  <si>
    <t>2. 인천광역시[강화군, 옹진군, 서구 대곡동ㆍ불로동ㆍ마전동ㆍ금곡동ㆍ오류동ㆍ왕길동ㆍ당하동ㆍ원당동, 인천경제자유구역(경제자유구역에서해제된 지역을 포함한다) 및 남동 국가산업단지는 제외한다] 3. 의정부시4. 구리시5. 남양주시(호평동, 평내동, 금곡동, 일패동, 이패동, 삼패동, 가운동, 수석동, 지금동 및 도농동만해당한다) 6. 하남시7. 고양시8. 수원시9. 성남시10. 안양시11. 부천시12. 광명시13. 과천시14. 의왕시15. 군포시16. 시흥시[반월특수지역(반월특수지역에서 해제된 지역을 포함한다)은제외한다]</t>
    <phoneticPr fontId="1" type="noConversion"/>
  </si>
  <si>
    <t>부산광역시 (기장군 제외)</t>
    <phoneticPr fontId="1" type="noConversion"/>
  </si>
  <si>
    <t>부산광역시 기장군</t>
    <phoneticPr fontId="1" type="noConversion"/>
  </si>
  <si>
    <t>안산시,용인시,김포시 및 광주시,  [부산광역시, 대전광역시, 울산광역시, 대구광역시, 광주광역시 중 군지역 제외]</t>
    <phoneticPr fontId="1" type="noConversion"/>
  </si>
  <si>
    <t>안산시,용인시,김포시 및 광주시,  [대전광역시, 울산광역시, 대구광역시, 광주광역시 중 군지역 제외]</t>
    <phoneticPr fontId="1" type="noConversion"/>
  </si>
  <si>
    <t>Category12</t>
    <phoneticPr fontId="1" type="noConversion"/>
  </si>
  <si>
    <t>세종특별자치시, 파주시, 화성시</t>
    <phoneticPr fontId="1" type="noConversion"/>
  </si>
  <si>
    <t>Category13</t>
    <phoneticPr fontId="1" type="noConversion"/>
  </si>
  <si>
    <t>category1,8,9,10, 11, 12외 지역</t>
    <phoneticPr fontId="1" type="noConversion"/>
  </si>
  <si>
    <t>Category14</t>
    <phoneticPr fontId="1" type="noConversion"/>
  </si>
  <si>
    <t>Category15</t>
    <phoneticPr fontId="1" type="noConversion"/>
  </si>
  <si>
    <t>Category16</t>
    <phoneticPr fontId="1" type="noConversion"/>
  </si>
  <si>
    <t>Category14</t>
  </si>
  <si>
    <t>Category15</t>
  </si>
  <si>
    <t>Category16</t>
  </si>
  <si>
    <t>세종특별자치시,용인시 및 화성시, 2. 인천광역시[강화군, 옹진군, 서구 대곡동ㆍ불로동ㆍ마전동ㆍ금곡동ㆍ오류동ㆍ왕길동ㆍ당하동ㆍ원당동, 인천경제자유구역(경제자유구역에서해제된 지역을 포함한다) 및 남동 국가산업단지는 제외한다] 3. 의정부시4. 구리시5. 남양주시(호평동, 평내동, 금곡동, 일패동, 이패동, 삼패동, 가운동, 수석동, 지금동 및 도농동만해당한다) 6. 하남시7. 고양시8. 수원시9. 성남시10. 안양시11. 부천시12. 광명시13. 과천시14. 의왕시15. 군포시16. 시흥시[반월특수지역(반월특수지역에서 해제된 지역을 포함한다)은제외한다]</t>
    <phoneticPr fontId="1" type="noConversion"/>
  </si>
  <si>
    <t>광역시(인천.부산,군지역제외),세종시,파주시,화성시,안산시,용인시,김포시,경기광주시</t>
    <phoneticPr fontId="1" type="noConversion"/>
  </si>
  <si>
    <t>세종시,파주시,화성시,안산시,용인시,김포시,경기광주시, [대전광역시, 울산광역시, 대구광역시, 광주광역시 중 군지역 제외]</t>
    <phoneticPr fontId="1" type="noConversion"/>
  </si>
  <si>
    <t xml:space="preserve"> 2. 인천광역시[강화군, 옹진군, 서구 대곡동ㆍ불로동ㆍ마전동ㆍ금곡동ㆍ오류동ㆍ왕길동ㆍ당하동ㆍ원당동, 인천경제자유구역(경제자유구역에서해제된 지역을 포함한다) 및 남동 국가산업단지는 제외한다] 3. 의정부시4. 구리시5. 남양주시(호평동, 평내동, 금곡동, 일패동, 이패동, 삼패동, 가운동, 수석동, 지금동 및 도농동만해당한다) 6. 하남시7. 고양시8. 수원시9. 성남시10. 안양시11. 부천시12. 광명시13. 과천시14. 의왕시15. 군포시16. 시흥시[반월특수지역(반월특수지역에서 해제된 지역을 포함한다)은제외한다], 부산광역시</t>
    <phoneticPr fontId="1" type="noConversion"/>
  </si>
  <si>
    <t>category1,14,15외 지역</t>
    <phoneticPr fontId="1" type="noConversion"/>
  </si>
  <si>
    <t>2. 연립, 다세대</t>
    <phoneticPr fontId="1" type="noConversion"/>
  </si>
  <si>
    <t>5. 주택, 근린시설, 토지 등</t>
    <phoneticPr fontId="1" type="noConversion"/>
  </si>
  <si>
    <t>4. 상가, 아파트형공장</t>
    <phoneticPr fontId="1" type="noConversion"/>
  </si>
  <si>
    <t>3. 공장, 창고</t>
    <phoneticPr fontId="1" type="noConversion"/>
  </si>
  <si>
    <t>5. 주택, 근린시설, 토지 등</t>
    <phoneticPr fontId="1" type="noConversion"/>
  </si>
  <si>
    <t>4. 상가, 아파트형공장</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</si>
</sst>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3">
    <numFmt numFmtId="41" formatCode="_-* #,##0_-;\-* #,##0_-;_-* &quot;-&quot;_-;_-@_-"/>
    <numFmt numFmtId="44" formatCode="_-&quot;₩&quot;* #,##0.00_-;\-&quot;₩&quot;* #,##0.00_-;_-&quot;₩&quot;* &quot;-&quot;??_-;_-@_-"/>
    <numFmt numFmtId="176" formatCode="#,###\ ;[Red]\(#,###\);[Blue]\-\ "/>
    <numFmt numFmtId="177" formatCode="#,###\ ;[Red]\(#,###\);\-"/>
    <numFmt numFmtId="178" formatCode="_(* #,##0_);_(* \(#,##0\);_(* &quot;-&quot;_);_(@_)"/>
    <numFmt numFmtId="179" formatCode="0.0000%"/>
    <numFmt numFmtId="180" formatCode="#,##0&quot;순위&quot;"/>
    <numFmt numFmtId="181" formatCode="_-* #,##0.00_-;\-* #,##0.00_-;_-* &quot;-&quot;_-;_-@_-"/>
    <numFmt numFmtId="182" formatCode="#,##0_);\(#,##0\);\-_)"/>
    <numFmt numFmtId="183" formatCode="0.0%"/>
    <numFmt numFmtId="184" formatCode="0_);[Red]\(0\)"/>
    <numFmt numFmtId="185" formatCode="###\-###\-######"/>
    <numFmt numFmtId="186" formatCode="[$-F400]h:mm:ss\ AM/PM"/>
    <numFmt numFmtId="187" formatCode="#,##0;[Red]#,##0"/>
    <numFmt numFmtId="188" formatCode="General&quot;개월&quot;"/>
    <numFmt numFmtId="189" formatCode="#,###;\(#,###\);\-"/>
    <numFmt numFmtId="190" formatCode="_-* #,##0_-;\-* #,##0_-;_-* &quot;-&quot;??_-;_-@_-"/>
    <numFmt numFmtId="191" formatCode="#,##0_);[Red]\(#,##0\);\-"/>
    <numFmt numFmtId="192" formatCode="0.0%;\(\-\)0.0%;\-"/>
    <numFmt numFmtId="193" formatCode="0.00%;\(\-\)0.00%;\-"/>
    <numFmt numFmtId="194" formatCode="#,##0_);\(#,##0\)"/>
    <numFmt numFmtId="195" formatCode="#,##0;\(#,##0\);\-_)"/>
    <numFmt numFmtId="196" formatCode="0&quot;% 저감&quot;"/>
  </numFmts>
  <fonts count="87">
    <font>
      <sz val="11"/>
      <color theme="1"/>
      <name val="맑은 고딕"/>
      <family val="2"/>
      <charset val="129"/>
      <scheme val="minor"/>
    </font>
    <font>
      <sz val="8"/>
      <name val="맑은 고딕"/>
      <family val="2"/>
      <charset val="129"/>
      <scheme val="minor"/>
    </font>
    <font>
      <sz val="11"/>
      <color theme="1"/>
      <name val="맑은 고딕"/>
      <family val="2"/>
      <charset val="129"/>
      <scheme val="minor"/>
    </font>
    <font>
      <b/>
      <sz val="9"/>
      <name val="맑은 고딕"/>
      <family val="3"/>
      <charset val="129"/>
    </font>
    <font>
      <sz val="8"/>
      <name val="돋움"/>
      <family val="3"/>
      <charset val="129"/>
    </font>
    <font>
      <b/>
      <sz val="9"/>
      <color rgb="FFFF0000"/>
      <name val="맑은 고딕"/>
      <family val="3"/>
      <charset val="129"/>
    </font>
    <font>
      <sz val="9"/>
      <name val="맑은 고딕"/>
      <family val="3"/>
      <charset val="129"/>
    </font>
    <font>
      <sz val="10"/>
      <name val="Arial"/>
      <family val="2"/>
    </font>
    <font>
      <sz val="10"/>
      <name val="맑은 고딕"/>
      <family val="3"/>
      <charset val="129"/>
    </font>
    <font>
      <sz val="11"/>
      <name val="돋움"/>
      <family val="3"/>
      <charset val="129"/>
    </font>
    <font>
      <sz val="9"/>
      <color theme="1"/>
      <name val="맑은 고딕"/>
      <family val="3"/>
      <charset val="129"/>
    </font>
    <font>
      <sz val="12"/>
      <name val="바탕체"/>
      <family val="1"/>
      <charset val="129"/>
    </font>
    <font>
      <sz val="11"/>
      <name val="맑은 고딕"/>
      <family val="3"/>
      <charset val="129"/>
    </font>
    <font>
      <b/>
      <sz val="10"/>
      <color theme="0"/>
      <name val="맑은 고딕"/>
      <family val="3"/>
      <charset val="129"/>
    </font>
    <font>
      <b/>
      <sz val="10"/>
      <name val="맑은 고딕"/>
      <family val="3"/>
      <charset val="129"/>
    </font>
    <font>
      <sz val="11"/>
      <name val="μ¸¿o"/>
      <family val="1"/>
      <charset val="129"/>
    </font>
    <font>
      <sz val="8"/>
      <name val="맑은 고딕"/>
      <family val="3"/>
      <charset val="129"/>
    </font>
    <font>
      <sz val="10"/>
      <color theme="1"/>
      <name val="맑은 고딕"/>
      <family val="3"/>
      <charset val="129"/>
    </font>
    <font>
      <sz val="9"/>
      <color theme="1"/>
      <name val="맑은 고딕"/>
      <family val="2"/>
      <charset val="129"/>
    </font>
    <font>
      <u val="singleAccounting"/>
      <sz val="9"/>
      <name val="맑은 고딕"/>
      <family val="3"/>
      <charset val="129"/>
    </font>
    <font>
      <b/>
      <u val="singleAccounting"/>
      <sz val="9"/>
      <name val="맑은 고딕"/>
      <family val="3"/>
      <charset val="129"/>
    </font>
    <font>
      <sz val="10"/>
      <color rgb="FF0000FF"/>
      <name val="맑은 고딕"/>
      <family val="3"/>
      <charset val="129"/>
    </font>
    <font>
      <b/>
      <sz val="10"/>
      <color rgb="FF0000FF"/>
      <name val="맑은 고딕"/>
      <family val="3"/>
      <charset val="129"/>
    </font>
    <font>
      <b/>
      <sz val="10"/>
      <color rgb="FFFF0000"/>
      <name val="맑은 고딕"/>
      <family val="3"/>
      <charset val="129"/>
    </font>
    <font>
      <i/>
      <sz val="10"/>
      <color theme="6" tint="-0.499984740745262"/>
      <name val="맑은 고딕"/>
      <family val="3"/>
      <charset val="129"/>
    </font>
    <font>
      <sz val="10"/>
      <name val="돋움"/>
      <family val="3"/>
      <charset val="129"/>
    </font>
    <font>
      <b/>
      <u/>
      <sz val="10"/>
      <name val="맑은 고딕"/>
      <family val="3"/>
      <charset val="129"/>
    </font>
    <font>
      <sz val="11"/>
      <color theme="1"/>
      <name val="맑은 고딕"/>
      <family val="2"/>
      <scheme val="minor"/>
    </font>
    <font>
      <sz val="11"/>
      <color theme="1"/>
      <name val="맑은 고딕"/>
      <family val="3"/>
      <charset val="129"/>
      <scheme val="minor"/>
    </font>
    <font>
      <sz val="11"/>
      <color indexed="8"/>
      <name val="맑은 고딕"/>
      <family val="3"/>
      <charset val="129"/>
    </font>
    <font>
      <sz val="10"/>
      <color theme="1"/>
      <name val="맑은 고딕"/>
      <family val="3"/>
      <charset val="129"/>
      <scheme val="minor"/>
    </font>
    <font>
      <sz val="10"/>
      <color indexed="8"/>
      <name val="맑은 고딕"/>
      <family val="3"/>
      <charset val="129"/>
      <scheme val="minor"/>
    </font>
    <font>
      <b/>
      <sz val="10"/>
      <name val="맑은 고딕"/>
      <family val="3"/>
      <charset val="129"/>
      <scheme val="minor"/>
    </font>
    <font>
      <sz val="10"/>
      <name val="맑은 고딕"/>
      <family val="3"/>
      <charset val="129"/>
      <scheme val="minor"/>
    </font>
    <font>
      <b/>
      <sz val="10"/>
      <color theme="1"/>
      <name val="맑은 고딕"/>
      <family val="3"/>
      <charset val="129"/>
      <scheme val="minor"/>
    </font>
    <font>
      <b/>
      <sz val="11"/>
      <color theme="1"/>
      <name val="맑은 고딕"/>
      <family val="3"/>
      <charset val="129"/>
      <scheme val="minor"/>
    </font>
    <font>
      <b/>
      <sz val="10"/>
      <name val="나눔바른고딕"/>
      <family val="3"/>
      <charset val="129"/>
    </font>
    <font>
      <b/>
      <sz val="10"/>
      <name val="맑은 고딕"/>
      <family val="2"/>
      <charset val="129"/>
    </font>
    <font>
      <sz val="10"/>
      <color theme="1"/>
      <name val="Open Sans"/>
      <family val="2"/>
    </font>
    <font>
      <sz val="10"/>
      <color theme="1"/>
      <name val="나눔바른고딕"/>
      <family val="3"/>
      <charset val="129"/>
    </font>
    <font>
      <sz val="9"/>
      <color theme="1"/>
      <name val="맑은 고딕"/>
      <family val="2"/>
      <charset val="129"/>
      <scheme val="minor"/>
    </font>
    <font>
      <sz val="9"/>
      <color theme="1"/>
      <name val="맑은 고딕"/>
      <family val="3"/>
      <charset val="129"/>
      <scheme val="minor"/>
    </font>
    <font>
      <sz val="9"/>
      <name val="맑은 고딕"/>
      <family val="3"/>
      <charset val="129"/>
      <scheme val="minor"/>
    </font>
    <font>
      <b/>
      <sz val="9"/>
      <name val="맑은 고딕"/>
      <family val="3"/>
      <charset val="129"/>
      <scheme val="minor"/>
    </font>
    <font>
      <b/>
      <sz val="8"/>
      <name val="맑은 고딕"/>
      <family val="3"/>
      <charset val="129"/>
    </font>
    <font>
      <sz val="7"/>
      <name val="맑은 고딕"/>
      <family val="3"/>
      <charset val="129"/>
    </font>
    <font>
      <u/>
      <sz val="11"/>
      <color theme="10"/>
      <name val="맑은 고딕"/>
      <family val="2"/>
      <charset val="129"/>
      <scheme val="minor"/>
    </font>
    <font>
      <sz val="8"/>
      <name val="맑은 고딕"/>
      <family val="3"/>
      <charset val="129"/>
      <scheme val="minor"/>
    </font>
    <font>
      <sz val="9"/>
      <color rgb="FFFF0000"/>
      <name val="맑은 고딕"/>
      <family val="3"/>
      <charset val="129"/>
      <scheme val="minor"/>
    </font>
    <font>
      <sz val="11"/>
      <name val="맑은 고딕"/>
      <family val="2"/>
      <charset val="129"/>
      <scheme val="minor"/>
    </font>
    <font>
      <sz val="11"/>
      <name val="맑은 고딕"/>
      <family val="3"/>
      <charset val="129"/>
      <scheme val="minor"/>
    </font>
    <font>
      <b/>
      <sz val="11"/>
      <name val="맑은 고딕"/>
      <family val="3"/>
      <charset val="129"/>
      <scheme val="minor"/>
    </font>
    <font>
      <b/>
      <sz val="8"/>
      <name val="맑은 고딕"/>
      <family val="3"/>
      <charset val="129"/>
      <scheme val="minor"/>
    </font>
    <font>
      <b/>
      <u/>
      <sz val="10"/>
      <name val="맑은 고딕"/>
      <family val="3"/>
      <charset val="129"/>
      <scheme val="minor"/>
    </font>
    <font>
      <u/>
      <sz val="11"/>
      <color indexed="36"/>
      <name val="돋움"/>
      <family val="3"/>
      <charset val="129"/>
    </font>
    <font>
      <u val="singleAccounting"/>
      <sz val="10"/>
      <name val="맑은 고딕"/>
      <family val="3"/>
      <charset val="129"/>
      <scheme val="minor"/>
    </font>
    <font>
      <sz val="8"/>
      <color theme="1"/>
      <name val="맑은 고딕"/>
      <family val="2"/>
      <charset val="129"/>
      <scheme val="minor"/>
    </font>
    <font>
      <b/>
      <sz val="7"/>
      <color rgb="FF196D7B"/>
      <name val="NanumGothic"/>
      <family val="2"/>
    </font>
    <font>
      <sz val="7"/>
      <color rgb="FF191919"/>
      <name val="NanumGothic"/>
      <family val="2"/>
    </font>
    <font>
      <b/>
      <sz val="10"/>
      <color rgb="FF000000"/>
      <name val="맑은 고딕"/>
      <family val="3"/>
      <charset val="129"/>
      <scheme val="minor"/>
    </font>
    <font>
      <i/>
      <sz val="10"/>
      <name val="맑은 고딕"/>
      <family val="3"/>
      <charset val="129"/>
      <scheme val="minor"/>
    </font>
    <font>
      <sz val="10"/>
      <name val="맑은 고딕"/>
      <family val="3"/>
      <charset val="129"/>
      <scheme val="major"/>
    </font>
    <font>
      <sz val="10"/>
      <color rgb="FF000000"/>
      <name val="맑은 고딕"/>
      <family val="3"/>
      <charset val="129"/>
      <scheme val="minor"/>
    </font>
    <font>
      <b/>
      <sz val="10"/>
      <color theme="0"/>
      <name val="맑은 고딕"/>
      <family val="3"/>
      <charset val="129"/>
      <scheme val="minor"/>
    </font>
    <font>
      <sz val="8"/>
      <name val="Arial"/>
      <family val="2"/>
    </font>
    <font>
      <b/>
      <sz val="9"/>
      <name val="Dotum"/>
      <family val="3"/>
    </font>
    <font>
      <sz val="9"/>
      <name val="Dotum"/>
      <family val="3"/>
    </font>
    <font>
      <b/>
      <sz val="10"/>
      <color indexed="22"/>
      <name val="맑은 고딕"/>
      <family val="3"/>
      <charset val="129"/>
      <scheme val="minor"/>
    </font>
    <font>
      <sz val="12"/>
      <color rgb="FF000000"/>
      <name val="맑은 고딕"/>
      <family val="3"/>
      <charset val="129"/>
      <scheme val="minor"/>
    </font>
    <font>
      <sz val="12"/>
      <color rgb="FF000000"/>
      <name val="한양신명조"/>
      <family val="3"/>
      <charset val="129"/>
    </font>
    <font>
      <sz val="12"/>
      <color rgb="FF0000FF"/>
      <name val="HY신명조"/>
      <family val="1"/>
      <charset val="129"/>
    </font>
    <font>
      <u/>
      <sz val="12"/>
      <color rgb="FF000000"/>
      <name val="한양신명조"/>
      <family val="3"/>
      <charset val="129"/>
    </font>
    <font>
      <u/>
      <sz val="12"/>
      <color rgb="FF000000"/>
      <name val="맑은 고딕"/>
      <family val="3"/>
      <charset val="129"/>
      <scheme val="minor"/>
    </font>
    <font>
      <sz val="10"/>
      <color rgb="FFFF0000"/>
      <name val="맑은 고딕"/>
      <family val="3"/>
      <charset val="129"/>
      <scheme val="minor"/>
    </font>
    <font>
      <b/>
      <sz val="10"/>
      <color rgb="FF1C1C1C"/>
      <name val="맑은 고딕"/>
      <family val="3"/>
      <charset val="129"/>
      <scheme val="minor"/>
    </font>
    <font>
      <sz val="10"/>
      <color rgb="FF333333"/>
      <name val="맑은 고딕"/>
      <family val="3"/>
      <charset val="129"/>
      <scheme val="minor"/>
    </font>
    <font>
      <sz val="9"/>
      <name val="돋움"/>
      <family val="3"/>
      <charset val="129"/>
    </font>
    <font>
      <sz val="10"/>
      <color indexed="62"/>
      <name val="맑은 고딕"/>
      <family val="3"/>
      <charset val="129"/>
      <scheme val="minor"/>
    </font>
    <font>
      <b/>
      <sz val="9"/>
      <color theme="0"/>
      <name val="맑은 고딕"/>
      <family val="3"/>
      <charset val="129"/>
    </font>
    <font>
      <sz val="9"/>
      <color rgb="FFFF0000"/>
      <name val="맑은 고딕"/>
      <family val="3"/>
      <charset val="129"/>
    </font>
    <font>
      <sz val="11"/>
      <color rgb="FFFF0000"/>
      <name val="맑은 고딕"/>
      <family val="2"/>
      <charset val="129"/>
      <scheme val="minor"/>
    </font>
    <font>
      <sz val="10"/>
      <color theme="1"/>
      <name val="맑은 고딕"/>
      <family val="2"/>
      <charset val="129"/>
      <scheme val="minor"/>
    </font>
    <font>
      <sz val="7"/>
      <color theme="1"/>
      <name val="맑은 고딕"/>
      <family val="2"/>
      <charset val="129"/>
      <scheme val="minor"/>
    </font>
    <font>
      <b/>
      <sz val="8"/>
      <color rgb="FF000000"/>
      <name val="맑은 고딕"/>
      <family val="3"/>
      <charset val="129"/>
      <scheme val="minor"/>
    </font>
    <font>
      <sz val="11"/>
      <color rgb="FF000000"/>
      <name val="Calibri"/>
      <family val="2"/>
    </font>
    <font>
      <sz val="11"/>
      <color rgb="FF000000"/>
      <name val="맑은 고딕"/>
      <family val="3"/>
      <charset val="129"/>
      <scheme val="minor"/>
    </font>
    <font>
      <b/>
      <sz val="9.5"/>
      <name val="나눔바른고딕"/>
      <family val="3"/>
      <charset val="129"/>
    </font>
  </fonts>
  <fills count="27">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499984740745262"/>
        <bgColor indexed="64"/>
      </patternFill>
    </fill>
    <fill>
      <patternFill patternType="solid">
        <fgColor theme="2"/>
        <bgColor indexed="64"/>
      </patternFill>
    </fill>
    <fill>
      <patternFill patternType="solid">
        <fgColor rgb="FFFFC000"/>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rgb="FFFF0000"/>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rgb="FFFFFFFF"/>
        <bgColor indexed="64"/>
      </patternFill>
    </fill>
    <fill>
      <patternFill patternType="solid">
        <fgColor theme="4" tint="-0.499984740745262"/>
        <bgColor indexed="64"/>
      </patternFill>
    </fill>
    <fill>
      <patternFill patternType="solid">
        <fgColor indexed="15"/>
        <bgColor indexed="64"/>
      </patternFill>
    </fill>
    <fill>
      <patternFill patternType="solid">
        <fgColor rgb="FFEEF5F7"/>
        <bgColor indexed="64"/>
      </patternFill>
    </fill>
    <fill>
      <patternFill patternType="solid">
        <fgColor rgb="FFDAEEF3"/>
        <bgColor indexed="64"/>
      </patternFill>
    </fill>
    <fill>
      <patternFill patternType="solid">
        <fgColor theme="3" tint="0.39997558519241921"/>
        <bgColor indexed="64"/>
      </patternFill>
    </fill>
    <fill>
      <patternFill patternType="solid">
        <fgColor rgb="FFFFFFCC"/>
        <bgColor indexed="64"/>
      </patternFill>
    </fill>
    <fill>
      <patternFill patternType="solid">
        <fgColor indexed="22"/>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rgb="FF7030A0"/>
        <bgColor indexed="64"/>
      </patternFill>
    </fill>
    <fill>
      <patternFill patternType="solid">
        <fgColor theme="9" tint="0.79998168889431442"/>
        <bgColor indexed="64"/>
      </patternFill>
    </fill>
  </fills>
  <borders count="8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thin">
        <color indexed="64"/>
      </left>
      <right/>
      <top style="thin">
        <color indexed="64"/>
      </top>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auto="1"/>
      </bottom>
      <diagonal/>
    </border>
    <border>
      <left/>
      <right/>
      <top style="thin">
        <color auto="1"/>
      </top>
      <bottom style="thin">
        <color auto="1"/>
      </bottom>
      <diagonal/>
    </border>
    <border>
      <left/>
      <right/>
      <top style="medium">
        <color indexed="64"/>
      </top>
      <bottom style="thin">
        <color indexed="64"/>
      </bottom>
      <diagonal/>
    </border>
    <border>
      <left style="thin">
        <color auto="1"/>
      </left>
      <right style="thin">
        <color auto="1"/>
      </right>
      <top style="thin">
        <color auto="1"/>
      </top>
      <bottom/>
      <diagonal/>
    </border>
    <border>
      <left style="medium">
        <color indexed="64"/>
      </left>
      <right/>
      <top style="medium">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medium">
        <color indexed="64"/>
      </right>
      <top/>
      <bottom style="thin">
        <color indexed="64"/>
      </bottom>
      <diagonal/>
    </border>
    <border>
      <left style="thin">
        <color indexed="64"/>
      </left>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hair">
        <color indexed="64"/>
      </right>
      <top/>
      <bottom/>
      <diagonal/>
    </border>
    <border>
      <left style="medium">
        <color indexed="64"/>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bottom/>
      <diagonal/>
    </border>
    <border>
      <left/>
      <right/>
      <top style="thin">
        <color indexed="64"/>
      </top>
      <bottom style="double">
        <color indexed="64"/>
      </bottom>
      <diagonal/>
    </border>
    <border>
      <left/>
      <right style="thin">
        <color indexed="64"/>
      </right>
      <top/>
      <bottom style="thin">
        <color indexed="64"/>
      </bottom>
      <diagonal/>
    </border>
    <border>
      <left style="hair">
        <color indexed="64"/>
      </left>
      <right style="hair">
        <color indexed="64"/>
      </right>
      <top/>
      <bottom style="hair">
        <color indexed="64"/>
      </bottom>
      <diagonal/>
    </border>
    <border>
      <left/>
      <right style="thin">
        <color indexed="64"/>
      </right>
      <top style="medium">
        <color indexed="64"/>
      </top>
      <bottom style="thin">
        <color indexed="64"/>
      </bottom>
      <diagonal/>
    </border>
    <border>
      <left/>
      <right style="thin">
        <color auto="1"/>
      </right>
      <top style="medium">
        <color indexed="64"/>
      </top>
      <bottom style="medium">
        <color indexed="64"/>
      </bottom>
      <diagonal/>
    </border>
    <border>
      <left/>
      <right style="medium">
        <color rgb="FFC0D9DD"/>
      </right>
      <top/>
      <bottom/>
      <diagonal/>
    </border>
    <border>
      <left/>
      <right/>
      <top style="medium">
        <color rgb="FFC0D9DD"/>
      </top>
      <bottom/>
      <diagonal/>
    </border>
    <border>
      <left/>
      <right style="medium">
        <color rgb="FFC0D9DD"/>
      </right>
      <top style="medium">
        <color rgb="FFC0D9DD"/>
      </top>
      <bottom/>
      <diagonal/>
    </border>
    <border>
      <left style="medium">
        <color rgb="FFC0D9DD"/>
      </left>
      <right style="medium">
        <color rgb="FFC0D9DD"/>
      </right>
      <top/>
      <bottom/>
      <diagonal/>
    </border>
    <border>
      <left/>
      <right style="medium">
        <color rgb="FFC0D9DD"/>
      </right>
      <top style="medium">
        <color indexed="64"/>
      </top>
      <bottom style="medium">
        <color indexed="64"/>
      </bottom>
      <diagonal/>
    </border>
    <border>
      <left style="medium">
        <color indexed="64"/>
      </left>
      <right style="medium">
        <color rgb="FFC0D9DD"/>
      </right>
      <top style="medium">
        <color indexed="64"/>
      </top>
      <bottom style="medium">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diagonal/>
    </border>
    <border>
      <left style="hair">
        <color indexed="64"/>
      </left>
      <right style="thin">
        <color indexed="64"/>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style="hair">
        <color indexed="64"/>
      </bottom>
      <diagonal/>
    </border>
    <border>
      <left style="thin">
        <color indexed="64"/>
      </left>
      <right style="hair">
        <color indexed="64"/>
      </right>
      <top style="hair">
        <color indexed="64"/>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thin">
        <color rgb="FF000000"/>
      </left>
      <right style="thin">
        <color rgb="FF000000"/>
      </right>
      <top style="thin">
        <color rgb="FF000000"/>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auto="1"/>
      </right>
      <top style="medium">
        <color indexed="64"/>
      </top>
      <bottom/>
      <diagonal/>
    </border>
    <border>
      <left/>
      <right/>
      <top style="medium">
        <color indexed="64"/>
      </top>
      <bottom/>
      <diagonal/>
    </border>
    <border>
      <left style="medium">
        <color indexed="64"/>
      </left>
      <right style="thin">
        <color auto="1"/>
      </right>
      <top style="thin">
        <color auto="1"/>
      </top>
      <bottom/>
      <diagonal/>
    </border>
  </borders>
  <cellStyleXfs count="27">
    <xf numFmtId="0" fontId="0" fillId="0" borderId="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7" fillId="0" borderId="0"/>
    <xf numFmtId="0" fontId="9" fillId="0" borderId="0">
      <alignment vertical="center"/>
    </xf>
    <xf numFmtId="41" fontId="9" fillId="0" borderId="0" applyFont="0" applyFill="0" applyBorder="0" applyAlignment="0" applyProtection="0"/>
    <xf numFmtId="41" fontId="18" fillId="0" borderId="0" applyFont="0" applyFill="0" applyBorder="0" applyAlignment="0" applyProtection="0">
      <alignment vertical="center"/>
    </xf>
    <xf numFmtId="9" fontId="18" fillId="0" borderId="0" applyFont="0" applyFill="0" applyBorder="0" applyAlignment="0" applyProtection="0">
      <alignment vertical="center"/>
    </xf>
    <xf numFmtId="178" fontId="7" fillId="0" borderId="0" applyFont="0" applyFill="0" applyBorder="0" applyAlignment="0" applyProtection="0"/>
    <xf numFmtId="9" fontId="25" fillId="0" borderId="0" applyFont="0" applyFill="0" applyBorder="0" applyAlignment="0" applyProtection="0">
      <alignment vertical="center"/>
    </xf>
    <xf numFmtId="0" fontId="27" fillId="0" borderId="0"/>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8" fillId="0" borderId="0"/>
    <xf numFmtId="9" fontId="9" fillId="0" borderId="0" applyFont="0" applyFill="0" applyBorder="0" applyAlignment="0" applyProtection="0"/>
    <xf numFmtId="41" fontId="29" fillId="0" borderId="0" applyFont="0" applyFill="0" applyBorder="0" applyAlignment="0" applyProtection="0"/>
    <xf numFmtId="41" fontId="9" fillId="0" borderId="0" applyFont="0" applyFill="0" applyBorder="0" applyAlignment="0" applyProtection="0">
      <alignment vertical="center"/>
    </xf>
    <xf numFmtId="41" fontId="29" fillId="0" borderId="0" applyFont="0" applyFill="0" applyBorder="0" applyAlignment="0" applyProtection="0"/>
    <xf numFmtId="9" fontId="2" fillId="0" borderId="0" applyFont="0" applyFill="0" applyBorder="0" applyAlignment="0" applyProtection="0">
      <alignment vertical="center"/>
    </xf>
    <xf numFmtId="0" fontId="2" fillId="0" borderId="0">
      <alignment vertical="center"/>
    </xf>
    <xf numFmtId="0" fontId="28" fillId="0" borderId="0">
      <alignment vertical="center"/>
    </xf>
    <xf numFmtId="41" fontId="9" fillId="0" borderId="0" applyFont="0" applyFill="0" applyBorder="0" applyAlignment="0" applyProtection="0"/>
    <xf numFmtId="41" fontId="2" fillId="0" borderId="0" applyFont="0" applyFill="0" applyBorder="0" applyAlignment="0" applyProtection="0">
      <alignment vertical="center"/>
    </xf>
    <xf numFmtId="0" fontId="46" fillId="0" borderId="0" applyNumberFormat="0" applyFill="0" applyBorder="0" applyAlignment="0" applyProtection="0">
      <alignment vertical="center"/>
    </xf>
    <xf numFmtId="186" fontId="30" fillId="0" borderId="0">
      <alignment vertical="center"/>
    </xf>
    <xf numFmtId="41" fontId="28" fillId="0" borderId="0" applyFont="0" applyFill="0" applyBorder="0" applyAlignment="0" applyProtection="0">
      <alignment vertical="center"/>
    </xf>
    <xf numFmtId="41" fontId="25" fillId="0" borderId="0" applyFont="0" applyFill="0" applyBorder="0" applyAlignment="0" applyProtection="0">
      <alignment vertical="center"/>
    </xf>
  </cellStyleXfs>
  <cellXfs count="1018">
    <xf numFmtId="0" fontId="0" fillId="0" borderId="0" xfId="0">
      <alignment vertical="center"/>
    </xf>
    <xf numFmtId="0" fontId="8" fillId="0" borderId="7" xfId="0" applyFont="1" applyBorder="1" applyAlignment="1"/>
    <xf numFmtId="0" fontId="8" fillId="0" borderId="0" xfId="0" applyFont="1" applyBorder="1" applyAlignment="1"/>
    <xf numFmtId="0" fontId="8" fillId="0" borderId="9" xfId="0" applyFont="1" applyBorder="1" applyAlignment="1"/>
    <xf numFmtId="177" fontId="8" fillId="0" borderId="0" xfId="4" applyNumberFormat="1" applyFont="1" applyBorder="1" applyAlignment="1" applyProtection="1">
      <alignment vertical="center"/>
      <protection locked="0"/>
    </xf>
    <xf numFmtId="0" fontId="6" fillId="0" borderId="36" xfId="0" applyFont="1" applyBorder="1" applyAlignment="1" applyProtection="1">
      <alignment vertical="center"/>
      <protection hidden="1"/>
    </xf>
    <xf numFmtId="41" fontId="6" fillId="0" borderId="27" xfId="0" applyNumberFormat="1" applyFont="1" applyBorder="1" applyAlignment="1">
      <alignment horizontal="center" vertical="center" shrinkToFit="1"/>
    </xf>
    <xf numFmtId="0" fontId="6" fillId="0" borderId="27" xfId="0" applyFont="1" applyBorder="1" applyAlignment="1">
      <alignment horizontal="center" vertical="center" shrinkToFit="1"/>
    </xf>
    <xf numFmtId="14" fontId="3" fillId="0" borderId="37" xfId="0" applyNumberFormat="1" applyFont="1" applyFill="1" applyBorder="1" applyAlignment="1" applyProtection="1">
      <alignment horizontal="center" vertical="center"/>
      <protection hidden="1"/>
    </xf>
    <xf numFmtId="0" fontId="6" fillId="0" borderId="37" xfId="0" applyFont="1" applyFill="1" applyBorder="1" applyAlignment="1" applyProtection="1">
      <alignment horizontal="center" vertical="center"/>
      <protection hidden="1"/>
    </xf>
    <xf numFmtId="178" fontId="6" fillId="0" borderId="38" xfId="0" applyNumberFormat="1" applyFont="1" applyFill="1" applyBorder="1" applyAlignment="1" applyProtection="1">
      <alignment vertical="center" wrapText="1" shrinkToFit="1"/>
      <protection hidden="1"/>
    </xf>
    <xf numFmtId="0" fontId="6" fillId="9" borderId="36" xfId="0" applyFont="1" applyFill="1" applyBorder="1" applyAlignment="1" applyProtection="1">
      <alignment vertical="center"/>
      <protection hidden="1"/>
    </xf>
    <xf numFmtId="0" fontId="6" fillId="9" borderId="20" xfId="0" applyFont="1" applyFill="1" applyBorder="1" applyAlignment="1" applyProtection="1">
      <alignment vertical="center"/>
      <protection hidden="1"/>
    </xf>
    <xf numFmtId="41" fontId="6" fillId="0" borderId="37" xfId="6" applyFont="1" applyFill="1" applyBorder="1" applyAlignment="1" applyProtection="1">
      <alignment horizontal="right" vertical="center"/>
      <protection hidden="1"/>
    </xf>
    <xf numFmtId="0" fontId="6" fillId="0" borderId="36" xfId="0" applyFont="1" applyBorder="1" applyAlignment="1" applyProtection="1">
      <alignment horizontal="left" vertical="center" indent="1"/>
      <protection hidden="1"/>
    </xf>
    <xf numFmtId="182" fontId="6" fillId="0" borderId="37" xfId="0" applyNumberFormat="1" applyFont="1" applyFill="1" applyBorder="1" applyAlignment="1" applyProtection="1">
      <alignment horizontal="right" vertical="center"/>
      <protection hidden="1"/>
    </xf>
    <xf numFmtId="0" fontId="6" fillId="0" borderId="20" xfId="0" applyFont="1" applyBorder="1" applyAlignment="1" applyProtection="1">
      <alignment vertical="center"/>
      <protection hidden="1"/>
    </xf>
    <xf numFmtId="182" fontId="6" fillId="0" borderId="15" xfId="0" applyNumberFormat="1" applyFont="1" applyFill="1" applyBorder="1" applyAlignment="1" applyProtection="1">
      <alignment horizontal="right" vertical="center"/>
      <protection hidden="1"/>
    </xf>
    <xf numFmtId="182" fontId="5" fillId="0" borderId="15" xfId="0" applyNumberFormat="1" applyFont="1" applyFill="1" applyBorder="1" applyAlignment="1" applyProtection="1">
      <alignment horizontal="right" vertical="center"/>
      <protection hidden="1"/>
    </xf>
    <xf numFmtId="0" fontId="6" fillId="0" borderId="36" xfId="0" applyFont="1" applyFill="1" applyBorder="1" applyAlignment="1" applyProtection="1">
      <alignment vertical="center"/>
      <protection hidden="1"/>
    </xf>
    <xf numFmtId="0" fontId="20" fillId="0" borderId="27" xfId="0" applyFont="1" applyFill="1" applyBorder="1" applyAlignment="1" applyProtection="1">
      <alignment horizontal="center" vertical="center"/>
      <protection hidden="1"/>
    </xf>
    <xf numFmtId="10" fontId="3" fillId="0" borderId="37" xfId="2" applyNumberFormat="1" applyFont="1" applyFill="1" applyBorder="1" applyAlignment="1" applyProtection="1">
      <alignment horizontal="center" vertical="center"/>
      <protection hidden="1"/>
    </xf>
    <xf numFmtId="9" fontId="6" fillId="0" borderId="15" xfId="7" applyFont="1" applyFill="1" applyBorder="1" applyAlignment="1" applyProtection="1">
      <alignment horizontal="center" vertical="center"/>
      <protection hidden="1"/>
    </xf>
    <xf numFmtId="41" fontId="6" fillId="0" borderId="15" xfId="1" applyFont="1" applyFill="1" applyBorder="1" applyAlignment="1" applyProtection="1">
      <alignment horizontal="center" vertical="center"/>
      <protection hidden="1"/>
    </xf>
    <xf numFmtId="9" fontId="6" fillId="0" borderId="6" xfId="7" applyFont="1" applyFill="1" applyBorder="1" applyAlignment="1" applyProtection="1">
      <alignment horizontal="center" vertical="center"/>
      <protection hidden="1"/>
    </xf>
    <xf numFmtId="9" fontId="6" fillId="0" borderId="6" xfId="7" applyFont="1" applyFill="1" applyBorder="1" applyAlignment="1" applyProtection="1">
      <alignment horizontal="center" vertical="center" wrapText="1"/>
      <protection hidden="1"/>
    </xf>
    <xf numFmtId="177" fontId="8" fillId="0" borderId="9" xfId="4" applyNumberFormat="1" applyFont="1" applyBorder="1" applyAlignment="1" applyProtection="1">
      <alignment vertical="center"/>
      <protection locked="0"/>
    </xf>
    <xf numFmtId="178" fontId="8" fillId="10" borderId="0" xfId="8" applyFont="1" applyFill="1" applyBorder="1" applyAlignment="1" applyProtection="1">
      <alignment horizontal="right" vertical="center"/>
      <protection locked="0"/>
    </xf>
    <xf numFmtId="177" fontId="8" fillId="0" borderId="7" xfId="4" applyNumberFormat="1" applyFont="1" applyBorder="1" applyAlignment="1" applyProtection="1">
      <alignment vertical="center"/>
      <protection locked="0"/>
    </xf>
    <xf numFmtId="177" fontId="8" fillId="0" borderId="10" xfId="4" applyNumberFormat="1" applyFont="1" applyBorder="1" applyAlignment="1" applyProtection="1">
      <alignment horizontal="left" vertical="center"/>
      <protection locked="0"/>
    </xf>
    <xf numFmtId="178" fontId="21" fillId="0" borderId="11" xfId="8" applyFont="1" applyBorder="1" applyAlignment="1" applyProtection="1">
      <alignment vertical="center"/>
    </xf>
    <xf numFmtId="178" fontId="21" fillId="10" borderId="0" xfId="8" applyFont="1" applyFill="1" applyBorder="1" applyAlignment="1" applyProtection="1">
      <alignment horizontal="right" vertical="center"/>
    </xf>
    <xf numFmtId="177" fontId="8" fillId="0" borderId="33" xfId="4" applyNumberFormat="1" applyFont="1" applyBorder="1" applyAlignment="1" applyProtection="1">
      <alignment horizontal="left" vertical="center"/>
      <protection locked="0"/>
    </xf>
    <xf numFmtId="178" fontId="21" fillId="0" borderId="0" xfId="8" applyFont="1" applyBorder="1" applyAlignment="1" applyProtection="1">
      <alignment vertical="center"/>
    </xf>
    <xf numFmtId="177" fontId="21" fillId="0" borderId="0" xfId="4" applyNumberFormat="1" applyFont="1" applyBorder="1" applyAlignment="1" applyProtection="1">
      <alignment vertical="center"/>
    </xf>
    <xf numFmtId="178" fontId="8" fillId="10" borderId="24" xfId="8" applyFont="1" applyFill="1" applyBorder="1" applyAlignment="1" applyProtection="1">
      <alignment horizontal="right" vertical="center"/>
      <protection locked="0"/>
    </xf>
    <xf numFmtId="177" fontId="8" fillId="0" borderId="46" xfId="4" applyNumberFormat="1" applyFont="1" applyBorder="1" applyAlignment="1" applyProtection="1">
      <alignment horizontal="left" vertical="center"/>
      <protection locked="0"/>
    </xf>
    <xf numFmtId="177" fontId="8" fillId="0" borderId="33" xfId="4" applyNumberFormat="1" applyFont="1" applyBorder="1" applyAlignment="1" applyProtection="1">
      <alignment vertical="center"/>
      <protection locked="0"/>
    </xf>
    <xf numFmtId="177" fontId="8" fillId="0" borderId="46" xfId="4" applyNumberFormat="1" applyFont="1" applyBorder="1" applyAlignment="1" applyProtection="1">
      <alignment vertical="center"/>
      <protection locked="0"/>
    </xf>
    <xf numFmtId="177" fontId="14" fillId="0" borderId="0" xfId="4" applyNumberFormat="1" applyFont="1" applyBorder="1" applyAlignment="1" applyProtection="1">
      <alignment vertical="center"/>
      <protection locked="0"/>
    </xf>
    <xf numFmtId="178" fontId="8" fillId="10" borderId="32" xfId="8" applyFont="1" applyFill="1" applyBorder="1" applyAlignment="1" applyProtection="1">
      <alignment horizontal="right" vertical="center"/>
      <protection locked="0"/>
    </xf>
    <xf numFmtId="183" fontId="8" fillId="10" borderId="0" xfId="9" applyNumberFormat="1" applyFont="1" applyFill="1" applyBorder="1" applyAlignment="1" applyProtection="1">
      <alignment vertical="center"/>
      <protection locked="0"/>
    </xf>
    <xf numFmtId="178" fontId="22" fillId="0" borderId="47" xfId="8" applyFont="1" applyBorder="1" applyAlignment="1" applyProtection="1">
      <alignment vertical="center"/>
    </xf>
    <xf numFmtId="177" fontId="26" fillId="0" borderId="33" xfId="4" applyNumberFormat="1" applyFont="1" applyBorder="1" applyAlignment="1" applyProtection="1">
      <alignment horizontal="left" vertical="center"/>
      <protection locked="0"/>
    </xf>
    <xf numFmtId="178" fontId="8" fillId="0" borderId="0" xfId="8" applyFont="1" applyFill="1" applyBorder="1" applyAlignment="1" applyProtection="1">
      <alignment horizontal="right" vertical="center"/>
    </xf>
    <xf numFmtId="177" fontId="24" fillId="0" borderId="31" xfId="4" applyNumberFormat="1" applyFont="1" applyBorder="1" applyAlignment="1" applyProtection="1">
      <alignment vertical="center"/>
      <protection locked="0"/>
    </xf>
    <xf numFmtId="177" fontId="8" fillId="0" borderId="24" xfId="4" applyNumberFormat="1" applyFont="1" applyBorder="1" applyAlignment="1" applyProtection="1">
      <alignment vertical="center"/>
      <protection locked="0"/>
    </xf>
    <xf numFmtId="177" fontId="8" fillId="0" borderId="48" xfId="4" applyNumberFormat="1" applyFont="1" applyBorder="1" applyAlignment="1" applyProtection="1">
      <alignment vertical="center"/>
      <protection locked="0"/>
    </xf>
    <xf numFmtId="14" fontId="8" fillId="0" borderId="0" xfId="4" applyNumberFormat="1" applyFont="1" applyFill="1" applyBorder="1" applyAlignment="1" applyProtection="1">
      <alignment horizontal="left" vertical="center"/>
      <protection locked="0"/>
    </xf>
    <xf numFmtId="178" fontId="22" fillId="0" borderId="29" xfId="8" applyFont="1" applyBorder="1" applyAlignment="1" applyProtection="1">
      <alignment vertical="center"/>
    </xf>
    <xf numFmtId="0" fontId="0" fillId="0" borderId="0" xfId="0" quotePrefix="1">
      <alignment vertical="center"/>
    </xf>
    <xf numFmtId="0" fontId="0" fillId="0" borderId="6" xfId="0" applyBorder="1">
      <alignment vertical="center"/>
    </xf>
    <xf numFmtId="0" fontId="0" fillId="0" borderId="0" xfId="0" applyBorder="1">
      <alignment vertical="center"/>
    </xf>
    <xf numFmtId="0" fontId="30" fillId="0" borderId="0" xfId="0" applyFont="1">
      <alignment vertical="center"/>
    </xf>
    <xf numFmtId="0" fontId="31" fillId="0" borderId="6" xfId="0" applyFont="1" applyBorder="1" applyAlignment="1">
      <alignment horizontal="center" vertical="center" wrapText="1"/>
    </xf>
    <xf numFmtId="14" fontId="33" fillId="0" borderId="6" xfId="0" applyNumberFormat="1" applyFont="1" applyFill="1" applyBorder="1" applyAlignment="1">
      <alignment horizontal="left" vertical="center"/>
    </xf>
    <xf numFmtId="14" fontId="33" fillId="0" borderId="6" xfId="0" applyNumberFormat="1" applyFont="1" applyFill="1" applyBorder="1" applyAlignment="1">
      <alignment horizontal="center" vertical="center"/>
    </xf>
    <xf numFmtId="10" fontId="33" fillId="2" borderId="6" xfId="0" applyNumberFormat="1" applyFont="1" applyFill="1" applyBorder="1" applyAlignment="1">
      <alignment vertical="center"/>
    </xf>
    <xf numFmtId="14" fontId="33" fillId="2" borderId="6" xfId="0" applyNumberFormat="1" applyFont="1" applyFill="1" applyBorder="1" applyAlignment="1">
      <alignment horizontal="center" vertical="center"/>
    </xf>
    <xf numFmtId="0" fontId="33" fillId="2" borderId="6" xfId="0" applyFont="1" applyFill="1" applyBorder="1" applyAlignment="1">
      <alignment vertical="center"/>
    </xf>
    <xf numFmtId="41" fontId="33" fillId="2" borderId="6" xfId="1" applyFont="1" applyFill="1" applyBorder="1" applyAlignment="1">
      <alignment vertical="center"/>
    </xf>
    <xf numFmtId="180" fontId="33" fillId="2" borderId="6" xfId="0" applyNumberFormat="1" applyFont="1" applyFill="1" applyBorder="1" applyAlignment="1">
      <alignment horizontal="center" vertical="center"/>
    </xf>
    <xf numFmtId="0" fontId="32" fillId="13" borderId="6" xfId="0" applyFont="1" applyFill="1" applyBorder="1" applyAlignment="1">
      <alignment horizontal="center" vertical="center" wrapText="1"/>
    </xf>
    <xf numFmtId="0" fontId="34" fillId="0" borderId="0" xfId="0" applyFont="1">
      <alignment vertical="center"/>
    </xf>
    <xf numFmtId="0" fontId="32" fillId="0" borderId="24" xfId="0" applyFont="1" applyFill="1" applyBorder="1" applyAlignment="1">
      <alignment horizontal="left" vertical="center"/>
    </xf>
    <xf numFmtId="0" fontId="30" fillId="0" borderId="6" xfId="0" quotePrefix="1" applyFont="1" applyBorder="1" applyAlignment="1">
      <alignment horizontal="center" vertical="center"/>
    </xf>
    <xf numFmtId="0" fontId="30" fillId="2" borderId="6" xfId="0" applyFont="1" applyFill="1" applyBorder="1">
      <alignment vertical="center"/>
    </xf>
    <xf numFmtId="14" fontId="33" fillId="2" borderId="6" xfId="1" applyNumberFormat="1" applyFont="1" applyFill="1" applyBorder="1" applyAlignment="1">
      <alignment horizontal="center" vertical="center"/>
    </xf>
    <xf numFmtId="0" fontId="35" fillId="0" borderId="0" xfId="0" applyFont="1">
      <alignment vertical="center"/>
    </xf>
    <xf numFmtId="0" fontId="36" fillId="13" borderId="6" xfId="0" applyFont="1" applyFill="1" applyBorder="1" applyAlignment="1">
      <alignment horizontal="center" vertical="center" wrapText="1"/>
    </xf>
    <xf numFmtId="14" fontId="0" fillId="0" borderId="6" xfId="0" applyNumberFormat="1" applyBorder="1">
      <alignment vertical="center"/>
    </xf>
    <xf numFmtId="41" fontId="0" fillId="0" borderId="6" xfId="1" applyFont="1" applyBorder="1">
      <alignment vertical="center"/>
    </xf>
    <xf numFmtId="183" fontId="0" fillId="0" borderId="6" xfId="2" applyNumberFormat="1" applyFont="1" applyBorder="1">
      <alignment vertical="center"/>
    </xf>
    <xf numFmtId="14" fontId="0" fillId="0" borderId="0" xfId="0" applyNumberFormat="1">
      <alignment vertical="center"/>
    </xf>
    <xf numFmtId="41" fontId="0" fillId="0" borderId="6" xfId="0" applyNumberFormat="1" applyBorder="1">
      <alignment vertical="center"/>
    </xf>
    <xf numFmtId="0" fontId="36" fillId="13" borderId="6" xfId="0" quotePrefix="1" applyFont="1" applyFill="1" applyBorder="1" applyAlignment="1">
      <alignment horizontal="center" vertical="center" wrapText="1"/>
    </xf>
    <xf numFmtId="0" fontId="37" fillId="13" borderId="6" xfId="0" quotePrefix="1" applyFont="1" applyFill="1" applyBorder="1" applyAlignment="1">
      <alignment horizontal="center" vertical="center" wrapText="1"/>
    </xf>
    <xf numFmtId="0" fontId="32" fillId="13" borderId="6" xfId="0" quotePrefix="1" applyFont="1" applyFill="1" applyBorder="1" applyAlignment="1">
      <alignment horizontal="center" vertical="center" wrapText="1"/>
    </xf>
    <xf numFmtId="0" fontId="35" fillId="0" borderId="6" xfId="0" applyFont="1" applyBorder="1">
      <alignment vertical="center"/>
    </xf>
    <xf numFmtId="41" fontId="35" fillId="0" borderId="6" xfId="0" applyNumberFormat="1" applyFont="1" applyBorder="1">
      <alignment vertical="center"/>
    </xf>
    <xf numFmtId="9" fontId="0" fillId="0" borderId="6" xfId="0" applyNumberFormat="1" applyBorder="1">
      <alignment vertical="center"/>
    </xf>
    <xf numFmtId="0" fontId="30" fillId="0" borderId="6" xfId="0" applyFont="1" applyBorder="1" applyAlignment="1">
      <alignment horizontal="center" vertical="center"/>
    </xf>
    <xf numFmtId="0" fontId="32" fillId="0" borderId="6" xfId="0" applyFont="1" applyFill="1" applyBorder="1" applyAlignment="1">
      <alignment horizontal="center" vertical="center" shrinkToFit="1"/>
    </xf>
    <xf numFmtId="0" fontId="32" fillId="13" borderId="6" xfId="0" applyFont="1" applyFill="1" applyBorder="1" applyAlignment="1">
      <alignment horizontal="center" vertical="center"/>
    </xf>
    <xf numFmtId="0" fontId="40" fillId="0" borderId="6" xfId="0" applyFont="1" applyBorder="1">
      <alignment vertical="center"/>
    </xf>
    <xf numFmtId="0" fontId="41" fillId="0" borderId="6" xfId="0" applyFont="1" applyBorder="1">
      <alignment vertical="center"/>
    </xf>
    <xf numFmtId="0" fontId="36" fillId="7" borderId="6" xfId="0" applyFont="1" applyFill="1" applyBorder="1" applyAlignment="1">
      <alignment horizontal="center" vertical="center" wrapText="1"/>
    </xf>
    <xf numFmtId="41" fontId="0" fillId="0" borderId="0" xfId="0" applyNumberFormat="1">
      <alignment vertical="center"/>
    </xf>
    <xf numFmtId="0" fontId="0" fillId="0" borderId="6" xfId="0" applyBorder="1" applyAlignment="1">
      <alignment horizontal="center" vertical="center"/>
    </xf>
    <xf numFmtId="0" fontId="32" fillId="0" borderId="6" xfId="0" applyFont="1" applyFill="1" applyBorder="1" applyAlignment="1">
      <alignment horizontal="center" vertical="center" shrinkToFit="1"/>
    </xf>
    <xf numFmtId="0" fontId="32" fillId="13" borderId="6" xfId="0" applyFont="1" applyFill="1" applyBorder="1" applyAlignment="1">
      <alignment horizontal="center" vertical="center"/>
    </xf>
    <xf numFmtId="41" fontId="30" fillId="0" borderId="0" xfId="1" applyFont="1">
      <alignment vertical="center"/>
    </xf>
    <xf numFmtId="0" fontId="32" fillId="0" borderId="0" xfId="0" applyFont="1" applyFill="1" applyBorder="1" applyAlignment="1">
      <alignment horizontal="center" vertical="center" shrinkToFit="1"/>
    </xf>
    <xf numFmtId="0" fontId="30" fillId="2" borderId="6" xfId="0" applyFont="1" applyFill="1" applyBorder="1" applyAlignment="1">
      <alignment horizontal="center" vertical="center"/>
    </xf>
    <xf numFmtId="14" fontId="33" fillId="2" borderId="6" xfId="0" applyNumberFormat="1" applyFont="1" applyFill="1" applyBorder="1" applyAlignment="1">
      <alignment horizontal="left" vertical="center"/>
    </xf>
    <xf numFmtId="41" fontId="42" fillId="0" borderId="0" xfId="21" applyFont="1" applyFill="1" applyBorder="1" applyAlignment="1">
      <alignment horizontal="center" vertical="center" shrinkToFit="1"/>
    </xf>
    <xf numFmtId="14" fontId="42" fillId="0" borderId="0" xfId="21" applyNumberFormat="1" applyFont="1" applyFill="1" applyBorder="1" applyAlignment="1">
      <alignment horizontal="center" vertical="center" shrinkToFit="1"/>
    </xf>
    <xf numFmtId="41" fontId="42" fillId="0" borderId="6" xfId="21" applyFont="1" applyFill="1" applyBorder="1" applyAlignment="1">
      <alignment horizontal="center" vertical="center" shrinkToFit="1"/>
    </xf>
    <xf numFmtId="41" fontId="43" fillId="13" borderId="6" xfId="21" applyFont="1" applyFill="1" applyBorder="1" applyAlignment="1">
      <alignment horizontal="center" vertical="center" shrinkToFit="1"/>
    </xf>
    <xf numFmtId="0" fontId="3" fillId="0" borderId="6" xfId="0" applyFont="1" applyFill="1" applyBorder="1" applyAlignment="1">
      <alignment horizontal="center" vertical="center"/>
    </xf>
    <xf numFmtId="14" fontId="42" fillId="0" borderId="6" xfId="21" applyNumberFormat="1" applyFont="1" applyFill="1" applyBorder="1" applyAlignment="1">
      <alignment horizontal="center" vertical="center" shrinkToFit="1"/>
    </xf>
    <xf numFmtId="41" fontId="3" fillId="0" borderId="6" xfId="1" applyFont="1" applyFill="1" applyBorder="1" applyAlignment="1">
      <alignment horizontal="center" vertical="center"/>
    </xf>
    <xf numFmtId="41" fontId="6" fillId="0" borderId="6" xfId="1" applyFont="1" applyFill="1" applyBorder="1" applyAlignment="1">
      <alignment vertical="center" shrinkToFit="1"/>
    </xf>
    <xf numFmtId="41" fontId="42" fillId="0" borderId="6" xfId="21" applyFont="1" applyFill="1" applyBorder="1" applyAlignment="1">
      <alignment horizontal="center" vertical="center"/>
    </xf>
    <xf numFmtId="0" fontId="3" fillId="13" borderId="16" xfId="0" applyFont="1" applyFill="1" applyBorder="1" applyAlignment="1" applyProtection="1">
      <alignment horizontal="center" vertical="center"/>
      <protection hidden="1"/>
    </xf>
    <xf numFmtId="0" fontId="3" fillId="13" borderId="6" xfId="0" applyFont="1" applyFill="1" applyBorder="1" applyAlignment="1" applyProtection="1">
      <alignment horizontal="center" vertical="center"/>
      <protection hidden="1"/>
    </xf>
    <xf numFmtId="0" fontId="3" fillId="0" borderId="27" xfId="0" applyFont="1" applyFill="1" applyBorder="1" applyAlignment="1" applyProtection="1">
      <alignment horizontal="center" vertical="center"/>
      <protection hidden="1"/>
    </xf>
    <xf numFmtId="0" fontId="3" fillId="0" borderId="16" xfId="0" applyFont="1" applyFill="1" applyBorder="1" applyAlignment="1" applyProtection="1">
      <alignment horizontal="left" vertical="center"/>
      <protection hidden="1"/>
    </xf>
    <xf numFmtId="0" fontId="0" fillId="0" borderId="6" xfId="0" applyBorder="1" applyAlignment="1">
      <alignment horizontal="center" vertical="center"/>
    </xf>
    <xf numFmtId="0" fontId="46" fillId="0" borderId="0" xfId="23">
      <alignment vertical="center"/>
    </xf>
    <xf numFmtId="0" fontId="30" fillId="13" borderId="6" xfId="0" applyFont="1" applyFill="1" applyBorder="1">
      <alignment vertical="center"/>
    </xf>
    <xf numFmtId="0" fontId="30" fillId="13" borderId="6" xfId="0" applyFont="1" applyFill="1" applyBorder="1" applyAlignment="1">
      <alignment horizontal="center" vertical="center"/>
    </xf>
    <xf numFmtId="0" fontId="6" fillId="13" borderId="36" xfId="0" applyFont="1" applyFill="1" applyBorder="1" applyAlignment="1" applyProtection="1">
      <alignment vertical="center"/>
      <protection hidden="1"/>
    </xf>
    <xf numFmtId="14" fontId="6" fillId="13" borderId="37" xfId="0" applyNumberFormat="1" applyFont="1" applyFill="1" applyBorder="1" applyAlignment="1" applyProtection="1">
      <alignment horizontal="center" vertical="center"/>
      <protection hidden="1"/>
    </xf>
    <xf numFmtId="0" fontId="6" fillId="13" borderId="39" xfId="0" applyFont="1" applyFill="1" applyBorder="1" applyAlignment="1" applyProtection="1">
      <alignment horizontal="left" vertical="center" indent="1"/>
      <protection hidden="1"/>
    </xf>
    <xf numFmtId="14" fontId="10" fillId="13" borderId="15" xfId="0" applyNumberFormat="1" applyFont="1" applyFill="1" applyBorder="1" applyAlignment="1">
      <alignment horizontal="center" vertical="center"/>
    </xf>
    <xf numFmtId="0" fontId="3" fillId="13" borderId="20" xfId="0" applyFont="1" applyFill="1" applyBorder="1" applyAlignment="1" applyProtection="1">
      <alignment vertical="center" wrapText="1"/>
      <protection hidden="1"/>
    </xf>
    <xf numFmtId="0" fontId="6" fillId="3" borderId="36" xfId="0" applyFont="1" applyFill="1" applyBorder="1" applyAlignment="1" applyProtection="1">
      <alignment vertical="center"/>
      <protection hidden="1"/>
    </xf>
    <xf numFmtId="181" fontId="6" fillId="3" borderId="37" xfId="0" applyNumberFormat="1" applyFont="1" applyFill="1" applyBorder="1" applyAlignment="1" applyProtection="1">
      <alignment horizontal="right" vertical="center"/>
      <protection hidden="1"/>
    </xf>
    <xf numFmtId="181" fontId="6" fillId="3" borderId="37" xfId="0" applyNumberFormat="1" applyFont="1" applyFill="1" applyBorder="1" applyAlignment="1" applyProtection="1">
      <alignment horizontal="center" vertical="center"/>
      <protection hidden="1"/>
    </xf>
    <xf numFmtId="182" fontId="6" fillId="3" borderId="37" xfId="0" applyNumberFormat="1" applyFont="1" applyFill="1" applyBorder="1" applyAlignment="1" applyProtection="1">
      <alignment horizontal="right" vertical="center"/>
      <protection hidden="1"/>
    </xf>
    <xf numFmtId="176" fontId="6" fillId="3" borderId="37" xfId="0" applyNumberFormat="1" applyFont="1" applyFill="1" applyBorder="1" applyAlignment="1" applyProtection="1">
      <alignment horizontal="right" vertical="center"/>
      <protection hidden="1"/>
    </xf>
    <xf numFmtId="183" fontId="6" fillId="3" borderId="37" xfId="0" applyNumberFormat="1" applyFont="1" applyFill="1" applyBorder="1" applyAlignment="1" applyProtection="1">
      <alignment horizontal="right" vertical="center"/>
      <protection hidden="1"/>
    </xf>
    <xf numFmtId="184" fontId="19" fillId="3" borderId="37" xfId="0" applyNumberFormat="1" applyFont="1" applyFill="1" applyBorder="1" applyAlignment="1" applyProtection="1">
      <alignment horizontal="right" vertical="center"/>
      <protection hidden="1"/>
    </xf>
    <xf numFmtId="0" fontId="14" fillId="13" borderId="6" xfId="3" applyFont="1" applyFill="1" applyBorder="1" applyAlignment="1" applyProtection="1">
      <alignment horizontal="centerContinuous" vertical="center"/>
      <protection hidden="1"/>
    </xf>
    <xf numFmtId="0" fontId="14" fillId="13" borderId="6" xfId="3" applyFont="1" applyFill="1" applyBorder="1" applyAlignment="1" applyProtection="1">
      <alignment horizontal="center" vertical="center"/>
      <protection hidden="1"/>
    </xf>
    <xf numFmtId="0" fontId="14" fillId="13" borderId="6" xfId="3" applyFont="1" applyFill="1" applyBorder="1" applyAlignment="1" applyProtection="1">
      <alignment horizontal="left" vertical="center"/>
      <protection hidden="1"/>
    </xf>
    <xf numFmtId="0" fontId="13" fillId="5" borderId="6" xfId="3" applyFont="1" applyFill="1" applyBorder="1" applyAlignment="1" applyProtection="1">
      <alignment horizontal="center" vertical="center"/>
      <protection hidden="1"/>
    </xf>
    <xf numFmtId="0" fontId="0" fillId="0" borderId="0" xfId="0" applyBorder="1" applyAlignment="1">
      <alignment horizontal="center" vertical="center"/>
    </xf>
    <xf numFmtId="0" fontId="6" fillId="0" borderId="7" xfId="0" applyFont="1" applyBorder="1" applyAlignment="1" applyProtection="1">
      <alignment horizontal="left" vertical="center" indent="1"/>
      <protection hidden="1"/>
    </xf>
    <xf numFmtId="0" fontId="5" fillId="0" borderId="36" xfId="0" applyFont="1" applyBorder="1" applyAlignment="1" applyProtection="1">
      <alignment vertical="center"/>
      <protection hidden="1"/>
    </xf>
    <xf numFmtId="9" fontId="19" fillId="13" borderId="37" xfId="0" applyNumberFormat="1" applyFont="1" applyFill="1" applyBorder="1" applyAlignment="1" applyProtection="1">
      <alignment horizontal="right" vertical="center"/>
      <protection hidden="1"/>
    </xf>
    <xf numFmtId="0" fontId="42" fillId="0" borderId="6" xfId="24" applyNumberFormat="1" applyFont="1" applyBorder="1" applyAlignment="1">
      <alignment horizontal="center" vertical="center"/>
    </xf>
    <xf numFmtId="0" fontId="42" fillId="0" borderId="6" xfId="24" applyNumberFormat="1" applyFont="1" applyBorder="1" applyAlignment="1">
      <alignment horizontal="center" vertical="center" wrapText="1"/>
    </xf>
    <xf numFmtId="0" fontId="48" fillId="0" borderId="27" xfId="24" applyNumberFormat="1" applyFont="1" applyBorder="1" applyAlignment="1">
      <alignment horizontal="center" vertical="center" wrapText="1"/>
    </xf>
    <xf numFmtId="14" fontId="48" fillId="0" borderId="27" xfId="24" applyNumberFormat="1" applyFont="1" applyBorder="1" applyAlignment="1">
      <alignment horizontal="center" vertical="center" shrinkToFit="1"/>
    </xf>
    <xf numFmtId="41" fontId="48" fillId="0" borderId="6" xfId="25" applyFont="1" applyBorder="1" applyAlignment="1">
      <alignment horizontal="right" vertical="center" shrinkToFit="1"/>
    </xf>
    <xf numFmtId="14" fontId="48" fillId="0" borderId="23" xfId="24" applyNumberFormat="1" applyFont="1" applyBorder="1" applyAlignment="1">
      <alignment horizontal="center" vertical="center" shrinkToFit="1"/>
    </xf>
    <xf numFmtId="41" fontId="48" fillId="0" borderId="16" xfId="25" applyFont="1" applyBorder="1" applyAlignment="1">
      <alignment horizontal="center" vertical="center" shrinkToFit="1"/>
    </xf>
    <xf numFmtId="41" fontId="48" fillId="0" borderId="6" xfId="25" applyFont="1" applyBorder="1" applyAlignment="1">
      <alignment horizontal="center" vertical="center" shrinkToFit="1"/>
    </xf>
    <xf numFmtId="41" fontId="48" fillId="0" borderId="17" xfId="25" applyFont="1" applyBorder="1" applyAlignment="1">
      <alignment horizontal="center" vertical="center" shrinkToFit="1"/>
    </xf>
    <xf numFmtId="41" fontId="48" fillId="0" borderId="16" xfId="25" applyFont="1" applyFill="1" applyBorder="1" applyAlignment="1">
      <alignment horizontal="right" vertical="center" shrinkToFit="1"/>
    </xf>
    <xf numFmtId="41" fontId="48" fillId="0" borderId="22" xfId="25" applyFont="1" applyFill="1" applyBorder="1" applyAlignment="1">
      <alignment horizontal="right" vertical="center" shrinkToFit="1"/>
    </xf>
    <xf numFmtId="41" fontId="48" fillId="0" borderId="6" xfId="25" applyFont="1" applyFill="1" applyBorder="1" applyAlignment="1">
      <alignment horizontal="right" vertical="center" shrinkToFit="1"/>
    </xf>
    <xf numFmtId="41" fontId="48" fillId="0" borderId="17" xfId="25" applyFont="1" applyFill="1" applyBorder="1" applyAlignment="1">
      <alignment horizontal="right" vertical="center" shrinkToFit="1"/>
    </xf>
    <xf numFmtId="0" fontId="48" fillId="0" borderId="22" xfId="24" applyNumberFormat="1" applyFont="1" applyBorder="1" applyAlignment="1">
      <alignment horizontal="left" vertical="center" shrinkToFit="1"/>
    </xf>
    <xf numFmtId="0" fontId="48" fillId="0" borderId="27" xfId="24" applyNumberFormat="1" applyFont="1" applyBorder="1" applyAlignment="1">
      <alignment horizontal="center" vertical="center"/>
    </xf>
    <xf numFmtId="0" fontId="48" fillId="0" borderId="22" xfId="24" applyNumberFormat="1" applyFont="1" applyBorder="1" applyAlignment="1">
      <alignment horizontal="center" vertical="center" shrinkToFit="1"/>
    </xf>
    <xf numFmtId="0" fontId="42" fillId="0" borderId="27" xfId="24" applyNumberFormat="1" applyFont="1" applyBorder="1" applyAlignment="1">
      <alignment horizontal="center" vertical="center"/>
    </xf>
    <xf numFmtId="14" fontId="42" fillId="0" borderId="27" xfId="24" applyNumberFormat="1" applyFont="1" applyBorder="1" applyAlignment="1">
      <alignment horizontal="center" vertical="center" shrinkToFit="1"/>
    </xf>
    <xf numFmtId="41" fontId="42" fillId="0" borderId="6" xfId="25" applyFont="1" applyBorder="1" applyAlignment="1">
      <alignment horizontal="right" vertical="center" shrinkToFit="1"/>
    </xf>
    <xf numFmtId="14" fontId="42" fillId="0" borderId="23" xfId="24" applyNumberFormat="1" applyFont="1" applyBorder="1" applyAlignment="1">
      <alignment horizontal="center" vertical="center" shrinkToFit="1"/>
    </xf>
    <xf numFmtId="41" fontId="42" fillId="0" borderId="16" xfId="25" applyFont="1" applyBorder="1" applyAlignment="1">
      <alignment horizontal="center" vertical="center" shrinkToFit="1"/>
    </xf>
    <xf numFmtId="41" fontId="42" fillId="0" borderId="6" xfId="25" applyFont="1" applyBorder="1" applyAlignment="1">
      <alignment horizontal="center" vertical="center" shrinkToFit="1"/>
    </xf>
    <xf numFmtId="41" fontId="42" fillId="0" borderId="17" xfId="25" applyFont="1" applyBorder="1" applyAlignment="1">
      <alignment horizontal="center" vertical="center" shrinkToFit="1"/>
    </xf>
    <xf numFmtId="41" fontId="42" fillId="0" borderId="16" xfId="25" applyFont="1" applyFill="1" applyBorder="1" applyAlignment="1">
      <alignment horizontal="right" vertical="center" shrinkToFit="1"/>
    </xf>
    <xf numFmtId="41" fontId="42" fillId="0" borderId="22" xfId="25" applyFont="1" applyFill="1" applyBorder="1" applyAlignment="1">
      <alignment horizontal="right" vertical="center" shrinkToFit="1"/>
    </xf>
    <xf numFmtId="41" fontId="42" fillId="0" borderId="6" xfId="25" applyFont="1" applyFill="1" applyBorder="1" applyAlignment="1">
      <alignment horizontal="right" vertical="center" shrinkToFit="1"/>
    </xf>
    <xf numFmtId="41" fontId="42" fillId="0" borderId="17" xfId="25" applyFont="1" applyFill="1" applyBorder="1" applyAlignment="1">
      <alignment horizontal="right" vertical="center" shrinkToFit="1"/>
    </xf>
    <xf numFmtId="0" fontId="42" fillId="0" borderId="22" xfId="24" applyNumberFormat="1" applyFont="1" applyBorder="1" applyAlignment="1">
      <alignment horizontal="center" vertical="center" shrinkToFit="1"/>
    </xf>
    <xf numFmtId="41" fontId="42" fillId="0" borderId="34" xfId="25" applyFont="1" applyBorder="1" applyAlignment="1">
      <alignment horizontal="right" vertical="center"/>
    </xf>
    <xf numFmtId="41" fontId="42" fillId="0" borderId="19" xfId="25" applyFont="1" applyBorder="1" applyAlignment="1">
      <alignment horizontal="center" vertical="center"/>
    </xf>
    <xf numFmtId="41" fontId="42" fillId="0" borderId="18" xfId="25" applyFont="1" applyBorder="1" applyAlignment="1">
      <alignment horizontal="center" vertical="center"/>
    </xf>
    <xf numFmtId="41" fontId="42" fillId="0" borderId="34" xfId="25" applyFont="1" applyBorder="1" applyAlignment="1">
      <alignment horizontal="center" vertical="center"/>
    </xf>
    <xf numFmtId="41" fontId="42" fillId="0" borderId="35" xfId="25" applyFont="1" applyBorder="1" applyAlignment="1">
      <alignment horizontal="center" vertical="center"/>
    </xf>
    <xf numFmtId="41" fontId="42" fillId="0" borderId="1" xfId="25" applyFont="1" applyBorder="1" applyAlignment="1">
      <alignment horizontal="center" vertical="center"/>
    </xf>
    <xf numFmtId="41" fontId="42" fillId="0" borderId="2" xfId="25" applyFont="1" applyBorder="1" applyAlignment="1">
      <alignment horizontal="center" vertical="center"/>
    </xf>
    <xf numFmtId="0" fontId="42" fillId="0" borderId="8" xfId="24" applyNumberFormat="1" applyFont="1" applyBorder="1" applyAlignment="1">
      <alignment horizontal="center" vertical="center"/>
    </xf>
    <xf numFmtId="187" fontId="43" fillId="13" borderId="16" xfId="24" applyNumberFormat="1" applyFont="1" applyFill="1" applyBorder="1" applyAlignment="1">
      <alignment horizontal="center" vertical="center" shrinkToFit="1"/>
    </xf>
    <xf numFmtId="187" fontId="43" fillId="13" borderId="6" xfId="24" applyNumberFormat="1" applyFont="1" applyFill="1" applyBorder="1" applyAlignment="1">
      <alignment horizontal="center" vertical="center" shrinkToFit="1"/>
    </xf>
    <xf numFmtId="187" fontId="43" fillId="13" borderId="17" xfId="24" applyNumberFormat="1" applyFont="1" applyFill="1" applyBorder="1" applyAlignment="1">
      <alignment horizontal="center" vertical="center" shrinkToFit="1"/>
    </xf>
    <xf numFmtId="41" fontId="43" fillId="13" borderId="17" xfId="25" applyFont="1" applyFill="1" applyBorder="1" applyAlignment="1">
      <alignment horizontal="center" vertical="center" shrinkToFit="1"/>
    </xf>
    <xf numFmtId="182" fontId="5" fillId="13" borderId="37" xfId="0" applyNumberFormat="1" applyFont="1" applyFill="1" applyBorder="1" applyAlignment="1" applyProtection="1">
      <alignment horizontal="right" vertical="center"/>
      <protection hidden="1"/>
    </xf>
    <xf numFmtId="0" fontId="0" fillId="13" borderId="6" xfId="0" applyFill="1" applyBorder="1" applyAlignment="1">
      <alignment horizontal="center" vertical="center"/>
    </xf>
    <xf numFmtId="0" fontId="49" fillId="13" borderId="6" xfId="0" applyFont="1" applyFill="1" applyBorder="1" applyAlignment="1">
      <alignment horizontal="center" vertical="center"/>
    </xf>
    <xf numFmtId="0" fontId="50" fillId="13" borderId="6" xfId="0" applyFont="1" applyFill="1" applyBorder="1" applyAlignment="1">
      <alignment horizontal="center" vertical="center"/>
    </xf>
    <xf numFmtId="182" fontId="6" fillId="13" borderId="37" xfId="0" applyNumberFormat="1" applyFont="1" applyFill="1" applyBorder="1" applyAlignment="1" applyProtection="1">
      <alignment horizontal="right" vertical="center"/>
      <protection hidden="1"/>
    </xf>
    <xf numFmtId="0" fontId="13" fillId="5" borderId="27" xfId="3" applyFont="1" applyFill="1" applyBorder="1" applyAlignment="1" applyProtection="1">
      <alignment horizontal="center" vertical="center"/>
      <protection hidden="1"/>
    </xf>
    <xf numFmtId="0" fontId="52" fillId="13" borderId="6" xfId="0" applyFont="1" applyFill="1" applyBorder="1" applyAlignment="1">
      <alignment horizontal="center" vertical="center" wrapText="1"/>
    </xf>
    <xf numFmtId="41" fontId="6" fillId="0" borderId="6" xfId="1" applyFont="1" applyFill="1" applyBorder="1" applyAlignment="1" applyProtection="1">
      <alignment horizontal="center" vertical="center" wrapText="1"/>
      <protection hidden="1"/>
    </xf>
    <xf numFmtId="41" fontId="6" fillId="0" borderId="6" xfId="1" applyFont="1" applyFill="1" applyBorder="1" applyAlignment="1" applyProtection="1">
      <alignment horizontal="center" vertical="center"/>
      <protection hidden="1"/>
    </xf>
    <xf numFmtId="0" fontId="6" fillId="13" borderId="20" xfId="0" applyFont="1" applyFill="1" applyBorder="1" applyAlignment="1" applyProtection="1">
      <alignment vertical="center" wrapText="1"/>
      <protection hidden="1"/>
    </xf>
    <xf numFmtId="0" fontId="12" fillId="0" borderId="0" xfId="10" applyFont="1"/>
    <xf numFmtId="0" fontId="0" fillId="13" borderId="6" xfId="0" applyFill="1" applyBorder="1">
      <alignment vertical="center"/>
    </xf>
    <xf numFmtId="0" fontId="14" fillId="0" borderId="6" xfId="10" applyFont="1" applyBorder="1" applyAlignment="1">
      <alignment horizontal="center"/>
    </xf>
    <xf numFmtId="41" fontId="34" fillId="0" borderId="6" xfId="21" applyFont="1" applyBorder="1" applyAlignment="1">
      <alignment horizontal="center"/>
    </xf>
    <xf numFmtId="0" fontId="8" fillId="13" borderId="6" xfId="10" applyFont="1" applyFill="1" applyBorder="1" applyAlignment="1">
      <alignment vertical="center"/>
    </xf>
    <xf numFmtId="188" fontId="30" fillId="13" borderId="6" xfId="0" applyNumberFormat="1" applyFont="1" applyFill="1" applyBorder="1" applyAlignment="1">
      <alignment horizontal="center" vertical="center"/>
    </xf>
    <xf numFmtId="0" fontId="8" fillId="0" borderId="6" xfId="10" applyFont="1" applyBorder="1" applyAlignment="1">
      <alignment vertical="center"/>
    </xf>
    <xf numFmtId="0" fontId="8" fillId="0" borderId="6" xfId="21" applyNumberFormat="1" applyFont="1" applyBorder="1" applyAlignment="1">
      <alignment vertical="center"/>
    </xf>
    <xf numFmtId="41" fontId="8" fillId="0" borderId="6" xfId="21" applyFont="1" applyBorder="1" applyAlignment="1">
      <alignment vertical="center"/>
    </xf>
    <xf numFmtId="41" fontId="8" fillId="13" borderId="6" xfId="21" applyFont="1" applyFill="1" applyBorder="1" applyAlignment="1">
      <alignment vertical="center"/>
    </xf>
    <xf numFmtId="0" fontId="14" fillId="13" borderId="6" xfId="10" applyFont="1" applyFill="1" applyBorder="1" applyAlignment="1">
      <alignment vertical="center"/>
    </xf>
    <xf numFmtId="0" fontId="8" fillId="0" borderId="6" xfId="10" applyFont="1" applyBorder="1"/>
    <xf numFmtId="41" fontId="8" fillId="0" borderId="6" xfId="21" applyFont="1" applyBorder="1" applyAlignment="1"/>
    <xf numFmtId="0" fontId="12" fillId="0" borderId="6" xfId="10" applyFont="1" applyBorder="1"/>
    <xf numFmtId="0" fontId="0" fillId="0" borderId="6" xfId="0" applyFill="1" applyBorder="1">
      <alignment vertical="center"/>
    </xf>
    <xf numFmtId="0" fontId="51" fillId="13" borderId="6" xfId="0" applyFont="1" applyFill="1" applyBorder="1">
      <alignment vertical="center"/>
    </xf>
    <xf numFmtId="10" fontId="0" fillId="0" borderId="6" xfId="0" applyNumberFormat="1" applyBorder="1">
      <alignment vertical="center"/>
    </xf>
    <xf numFmtId="183" fontId="0" fillId="13" borderId="6" xfId="2" applyNumberFormat="1" applyFont="1" applyFill="1" applyBorder="1">
      <alignment vertical="center"/>
    </xf>
    <xf numFmtId="0" fontId="20" fillId="0" borderId="37" xfId="0" applyFont="1" applyFill="1" applyBorder="1" applyAlignment="1" applyProtection="1">
      <alignment horizontal="center" vertical="center"/>
      <protection hidden="1"/>
    </xf>
    <xf numFmtId="41" fontId="0" fillId="0" borderId="0" xfId="1" applyFont="1">
      <alignment vertical="center"/>
    </xf>
    <xf numFmtId="177" fontId="53" fillId="0" borderId="0" xfId="4" applyNumberFormat="1" applyFont="1" applyBorder="1" applyAlignment="1" applyProtection="1">
      <alignment vertical="center"/>
      <protection hidden="1"/>
    </xf>
    <xf numFmtId="177" fontId="33" fillId="0" borderId="0" xfId="4" applyNumberFormat="1" applyFont="1" applyBorder="1" applyAlignment="1" applyProtection="1">
      <alignment horizontal="center" vertical="center"/>
      <protection hidden="1"/>
    </xf>
    <xf numFmtId="177" fontId="33" fillId="0" borderId="0" xfId="4" applyNumberFormat="1" applyFont="1" applyBorder="1" applyAlignment="1" applyProtection="1">
      <alignment vertical="center"/>
      <protection hidden="1"/>
    </xf>
    <xf numFmtId="177" fontId="33" fillId="16" borderId="47" xfId="4" applyNumberFormat="1" applyFont="1" applyFill="1" applyBorder="1" applyAlignment="1" applyProtection="1">
      <alignment vertical="center"/>
      <protection hidden="1"/>
    </xf>
    <xf numFmtId="177" fontId="33" fillId="16" borderId="47" xfId="4" applyNumberFormat="1" applyFont="1" applyFill="1" applyBorder="1" applyAlignment="1" applyProtection="1">
      <alignment horizontal="right" vertical="center"/>
      <protection hidden="1"/>
    </xf>
    <xf numFmtId="178" fontId="33" fillId="0" borderId="0" xfId="8" applyFont="1" applyBorder="1" applyAlignment="1" applyProtection="1">
      <alignment vertical="center"/>
      <protection hidden="1"/>
    </xf>
    <xf numFmtId="0" fontId="55" fillId="0" borderId="0" xfId="8" applyNumberFormat="1" applyFont="1" applyBorder="1" applyAlignment="1" applyProtection="1">
      <alignment horizontal="centerContinuous" vertical="center"/>
      <protection hidden="1"/>
    </xf>
    <xf numFmtId="177" fontId="55" fillId="0" borderId="0" xfId="4" applyNumberFormat="1" applyFont="1" applyBorder="1" applyAlignment="1" applyProtection="1">
      <alignment horizontal="center" vertical="center"/>
      <protection hidden="1"/>
    </xf>
    <xf numFmtId="10" fontId="33" fillId="0" borderId="0" xfId="4" applyNumberFormat="1" applyFont="1" applyBorder="1" applyAlignment="1" applyProtection="1">
      <alignment vertical="center"/>
      <protection hidden="1"/>
    </xf>
    <xf numFmtId="0" fontId="55" fillId="0" borderId="0" xfId="8" applyNumberFormat="1" applyFont="1" applyFill="1" applyBorder="1" applyAlignment="1" applyProtection="1">
      <alignment horizontal="centerContinuous" vertical="center"/>
      <protection hidden="1"/>
    </xf>
    <xf numFmtId="41" fontId="33" fillId="0" borderId="0" xfId="1" applyFont="1" applyBorder="1" applyAlignment="1" applyProtection="1">
      <alignment vertical="center"/>
      <protection hidden="1"/>
    </xf>
    <xf numFmtId="41" fontId="30" fillId="0" borderId="0" xfId="0" applyNumberFormat="1" applyFont="1">
      <alignment vertical="center"/>
    </xf>
    <xf numFmtId="177" fontId="33" fillId="0" borderId="0" xfId="4" applyNumberFormat="1" applyFont="1" applyFill="1" applyBorder="1" applyAlignment="1" applyProtection="1">
      <alignment vertical="center"/>
      <protection hidden="1"/>
    </xf>
    <xf numFmtId="41" fontId="33" fillId="0" borderId="0" xfId="26" applyFont="1" applyBorder="1" applyAlignment="1" applyProtection="1">
      <alignment vertical="center"/>
      <protection hidden="1"/>
    </xf>
    <xf numFmtId="10" fontId="33" fillId="0" borderId="24" xfId="4" applyNumberFormat="1" applyFont="1" applyBorder="1" applyAlignment="1" applyProtection="1">
      <alignment vertical="center"/>
      <protection hidden="1"/>
    </xf>
    <xf numFmtId="41" fontId="33" fillId="0" borderId="0" xfId="26" applyFont="1" applyFill="1" applyBorder="1" applyAlignment="1" applyProtection="1">
      <alignment vertical="center"/>
      <protection hidden="1"/>
    </xf>
    <xf numFmtId="0" fontId="57" fillId="17" borderId="52" xfId="0" applyFont="1" applyFill="1" applyBorder="1" applyAlignment="1">
      <alignment horizontal="center" vertical="center" wrapText="1"/>
    </xf>
    <xf numFmtId="9" fontId="58" fillId="14" borderId="52" xfId="0" applyNumberFormat="1" applyFont="1" applyFill="1" applyBorder="1" applyAlignment="1">
      <alignment horizontal="center" vertical="center" wrapText="1"/>
    </xf>
    <xf numFmtId="10" fontId="0" fillId="0" borderId="0" xfId="0" applyNumberFormat="1">
      <alignment vertical="center"/>
    </xf>
    <xf numFmtId="10" fontId="58" fillId="14" borderId="52" xfId="0" applyNumberFormat="1" applyFont="1" applyFill="1" applyBorder="1" applyAlignment="1">
      <alignment horizontal="center" vertical="center" wrapText="1"/>
    </xf>
    <xf numFmtId="10" fontId="58" fillId="14" borderId="0" xfId="0" applyNumberFormat="1" applyFont="1" applyFill="1" applyAlignment="1">
      <alignment horizontal="center" vertical="center" wrapText="1"/>
    </xf>
    <xf numFmtId="0" fontId="58" fillId="14" borderId="52" xfId="0" applyFont="1" applyFill="1" applyBorder="1" applyAlignment="1">
      <alignment horizontal="center" vertical="center" wrapText="1"/>
    </xf>
    <xf numFmtId="0" fontId="57" fillId="17" borderId="53" xfId="0" applyFont="1" applyFill="1" applyBorder="1" applyAlignment="1">
      <alignment horizontal="center" vertical="center" wrapText="1"/>
    </xf>
    <xf numFmtId="0" fontId="57" fillId="17" borderId="54" xfId="0" applyFont="1" applyFill="1" applyBorder="1" applyAlignment="1">
      <alignment horizontal="center" vertical="center" wrapText="1"/>
    </xf>
    <xf numFmtId="10" fontId="58" fillId="14" borderId="56" xfId="0" applyNumberFormat="1" applyFont="1" applyFill="1" applyBorder="1" applyAlignment="1">
      <alignment horizontal="center" vertical="center" wrapText="1"/>
    </xf>
    <xf numFmtId="10" fontId="58" fillId="14" borderId="3" xfId="0" applyNumberFormat="1" applyFont="1" applyFill="1" applyBorder="1" applyAlignment="1">
      <alignment horizontal="center" vertical="center" wrapText="1"/>
    </xf>
    <xf numFmtId="0" fontId="57" fillId="17" borderId="57" xfId="0" applyFont="1" applyFill="1" applyBorder="1" applyAlignment="1">
      <alignment horizontal="center" vertical="center" wrapText="1"/>
    </xf>
    <xf numFmtId="0" fontId="57" fillId="17" borderId="56" xfId="0" applyFont="1" applyFill="1" applyBorder="1" applyAlignment="1">
      <alignment horizontal="center" vertical="center" wrapText="1"/>
    </xf>
    <xf numFmtId="0" fontId="33" fillId="4" borderId="0" xfId="3" applyFont="1" applyFill="1" applyAlignment="1" applyProtection="1">
      <alignment vertical="center"/>
      <protection hidden="1"/>
    </xf>
    <xf numFmtId="41" fontId="33" fillId="4" borderId="25" xfId="1" applyFont="1" applyFill="1" applyBorder="1" applyAlignment="1" applyProtection="1">
      <alignment horizontal="center" vertical="center"/>
      <protection hidden="1"/>
    </xf>
    <xf numFmtId="0" fontId="60" fillId="4" borderId="0" xfId="3" applyFont="1" applyFill="1" applyAlignment="1" applyProtection="1">
      <alignment vertical="center"/>
      <protection hidden="1"/>
    </xf>
    <xf numFmtId="14" fontId="33" fillId="4" borderId="0" xfId="3" applyNumberFormat="1" applyFont="1" applyFill="1" applyAlignment="1" applyProtection="1">
      <alignment vertical="center"/>
      <protection hidden="1"/>
    </xf>
    <xf numFmtId="0" fontId="59" fillId="18" borderId="25" xfId="3" applyFont="1" applyFill="1" applyBorder="1" applyAlignment="1" applyProtection="1">
      <alignment horizontal="center" vertical="center"/>
      <protection hidden="1"/>
    </xf>
    <xf numFmtId="190" fontId="33" fillId="4" borderId="0" xfId="3" applyNumberFormat="1" applyFont="1" applyFill="1" applyAlignment="1" applyProtection="1">
      <alignment vertical="center"/>
      <protection hidden="1"/>
    </xf>
    <xf numFmtId="0" fontId="32" fillId="0" borderId="25" xfId="3" applyFont="1" applyFill="1" applyBorder="1" applyAlignment="1" applyProtection="1">
      <alignment horizontal="center" vertical="center"/>
      <protection hidden="1"/>
    </xf>
    <xf numFmtId="41" fontId="33" fillId="4" borderId="25" xfId="1" applyFont="1" applyFill="1" applyBorder="1" applyAlignment="1" applyProtection="1">
      <alignment horizontal="left" vertical="center"/>
      <protection hidden="1"/>
    </xf>
    <xf numFmtId="0" fontId="59" fillId="18" borderId="25" xfId="3" applyFont="1" applyFill="1" applyBorder="1" applyAlignment="1" applyProtection="1">
      <alignment horizontal="left" vertical="center"/>
      <protection hidden="1"/>
    </xf>
    <xf numFmtId="41" fontId="59" fillId="18" borderId="25" xfId="3" applyNumberFormat="1" applyFont="1" applyFill="1" applyBorder="1" applyAlignment="1" applyProtection="1">
      <alignment horizontal="center" vertical="center"/>
      <protection hidden="1"/>
    </xf>
    <xf numFmtId="41" fontId="33" fillId="4" borderId="0" xfId="1" applyFont="1" applyFill="1" applyAlignment="1" applyProtection="1">
      <alignment vertical="center"/>
      <protection hidden="1"/>
    </xf>
    <xf numFmtId="0" fontId="33" fillId="0" borderId="0" xfId="0" applyFont="1" applyAlignment="1">
      <alignment horizontal="center" vertical="center"/>
    </xf>
    <xf numFmtId="0" fontId="32" fillId="4" borderId="0" xfId="3" applyFont="1" applyFill="1" applyAlignment="1" applyProtection="1">
      <alignment vertical="center"/>
      <protection hidden="1"/>
    </xf>
    <xf numFmtId="0" fontId="59" fillId="18" borderId="25" xfId="0" applyFont="1" applyFill="1" applyBorder="1" applyAlignment="1">
      <alignment horizontal="centerContinuous" vertical="center"/>
    </xf>
    <xf numFmtId="41" fontId="59" fillId="18" borderId="25" xfId="3" applyNumberFormat="1" applyFont="1" applyFill="1" applyBorder="1" applyAlignment="1" applyProtection="1">
      <alignment horizontal="centerContinuous" vertical="center"/>
      <protection hidden="1"/>
    </xf>
    <xf numFmtId="41" fontId="59" fillId="18" borderId="6" xfId="3" applyNumberFormat="1" applyFont="1" applyFill="1" applyBorder="1" applyAlignment="1" applyProtection="1">
      <alignment horizontal="centerContinuous" vertical="center"/>
      <protection hidden="1"/>
    </xf>
    <xf numFmtId="0" fontId="59" fillId="18" borderId="6" xfId="0" applyFont="1" applyFill="1" applyBorder="1" applyAlignment="1">
      <alignment horizontal="centerContinuous" vertical="center"/>
    </xf>
    <xf numFmtId="190" fontId="33" fillId="4" borderId="0" xfId="3" applyNumberFormat="1" applyFont="1" applyFill="1" applyBorder="1" applyAlignment="1" applyProtection="1">
      <alignment vertical="center"/>
      <protection hidden="1"/>
    </xf>
    <xf numFmtId="0" fontId="61" fillId="0" borderId="0" xfId="0" applyFont="1" applyProtection="1">
      <alignment vertical="center"/>
      <protection hidden="1"/>
    </xf>
    <xf numFmtId="0" fontId="61" fillId="0" borderId="0" xfId="0" applyFont="1">
      <alignment vertical="center"/>
    </xf>
    <xf numFmtId="191" fontId="61" fillId="0" borderId="37" xfId="0" applyNumberFormat="1" applyFont="1" applyBorder="1" applyProtection="1">
      <alignment vertical="center"/>
      <protection hidden="1"/>
    </xf>
    <xf numFmtId="191" fontId="61" fillId="0" borderId="0" xfId="0" applyNumberFormat="1" applyFont="1" applyProtection="1">
      <alignment vertical="center"/>
      <protection hidden="1"/>
    </xf>
    <xf numFmtId="192" fontId="61" fillId="0" borderId="37" xfId="0" applyNumberFormat="1" applyFont="1" applyBorder="1" applyProtection="1">
      <alignment vertical="center"/>
      <protection hidden="1"/>
    </xf>
    <xf numFmtId="193" fontId="61" fillId="0" borderId="37" xfId="0" applyNumberFormat="1" applyFont="1" applyBorder="1" applyProtection="1">
      <alignment vertical="center"/>
      <protection hidden="1"/>
    </xf>
    <xf numFmtId="10" fontId="61" fillId="0" borderId="37" xfId="0" applyNumberFormat="1" applyFont="1" applyBorder="1" applyProtection="1">
      <alignment vertical="center"/>
      <protection hidden="1"/>
    </xf>
    <xf numFmtId="0" fontId="61" fillId="0" borderId="24" xfId="0" applyFont="1" applyBorder="1" applyProtection="1">
      <alignment vertical="center"/>
      <protection hidden="1"/>
    </xf>
    <xf numFmtId="191" fontId="61" fillId="0" borderId="24" xfId="0" applyNumberFormat="1" applyFont="1" applyBorder="1" applyProtection="1">
      <alignment vertical="center"/>
      <protection hidden="1"/>
    </xf>
    <xf numFmtId="191" fontId="61" fillId="0" borderId="15" xfId="0" applyNumberFormat="1" applyFont="1" applyBorder="1" applyProtection="1">
      <alignment vertical="center"/>
      <protection hidden="1"/>
    </xf>
    <xf numFmtId="192" fontId="61" fillId="0" borderId="15" xfId="0" applyNumberFormat="1" applyFont="1" applyBorder="1" applyProtection="1">
      <alignment vertical="center"/>
      <protection hidden="1"/>
    </xf>
    <xf numFmtId="191" fontId="61" fillId="0" borderId="24" xfId="1" applyNumberFormat="1" applyFont="1" applyFill="1" applyBorder="1" applyProtection="1">
      <alignment vertical="center"/>
      <protection hidden="1"/>
    </xf>
    <xf numFmtId="9" fontId="33" fillId="4" borderId="0" xfId="3" applyNumberFormat="1" applyFont="1" applyFill="1" applyAlignment="1" applyProtection="1">
      <alignment vertical="center"/>
      <protection hidden="1"/>
    </xf>
    <xf numFmtId="14" fontId="33" fillId="0" borderId="0" xfId="0" applyNumberFormat="1" applyFont="1">
      <alignment vertical="center"/>
    </xf>
    <xf numFmtId="41" fontId="33" fillId="0" borderId="0" xfId="0" applyNumberFormat="1" applyFont="1">
      <alignment vertical="center"/>
    </xf>
    <xf numFmtId="41" fontId="33" fillId="0" borderId="0" xfId="1" applyFont="1">
      <alignment vertical="center"/>
    </xf>
    <xf numFmtId="41" fontId="59" fillId="18" borderId="30" xfId="1" applyFont="1" applyFill="1" applyBorder="1">
      <alignment vertical="center"/>
    </xf>
    <xf numFmtId="41" fontId="33" fillId="0" borderId="11" xfId="1" applyFont="1" applyBorder="1">
      <alignment vertical="center"/>
    </xf>
    <xf numFmtId="41" fontId="59" fillId="18" borderId="22" xfId="1" applyFont="1" applyFill="1" applyBorder="1">
      <alignment vertical="center"/>
    </xf>
    <xf numFmtId="14" fontId="59" fillId="18" borderId="25" xfId="1" applyNumberFormat="1" applyFont="1" applyFill="1" applyBorder="1">
      <alignment vertical="center"/>
    </xf>
    <xf numFmtId="41" fontId="59" fillId="18" borderId="25" xfId="1" applyFont="1" applyFill="1" applyBorder="1">
      <alignment vertical="center"/>
    </xf>
    <xf numFmtId="41" fontId="59" fillId="18" borderId="46" xfId="1" applyFont="1" applyFill="1" applyBorder="1">
      <alignment vertical="center"/>
    </xf>
    <xf numFmtId="14" fontId="33" fillId="0" borderId="0" xfId="1" applyNumberFormat="1" applyFont="1" applyBorder="1">
      <alignment vertical="center"/>
    </xf>
    <xf numFmtId="194" fontId="33" fillId="0" borderId="0" xfId="1" applyNumberFormat="1" applyFont="1" applyBorder="1">
      <alignment vertical="center"/>
    </xf>
    <xf numFmtId="41" fontId="33" fillId="0" borderId="0" xfId="1" applyFont="1" applyBorder="1">
      <alignment vertical="center"/>
    </xf>
    <xf numFmtId="14" fontId="33" fillId="0" borderId="0" xfId="1" applyNumberFormat="1" applyFont="1" applyFill="1" applyBorder="1">
      <alignment vertical="center"/>
    </xf>
    <xf numFmtId="194" fontId="33" fillId="0" borderId="0" xfId="1" applyNumberFormat="1" applyFont="1" applyFill="1" applyBorder="1">
      <alignment vertical="center"/>
    </xf>
    <xf numFmtId="41" fontId="59" fillId="18" borderId="48" xfId="1" applyFont="1" applyFill="1" applyBorder="1">
      <alignment vertical="center"/>
    </xf>
    <xf numFmtId="14" fontId="33" fillId="0" borderId="24" xfId="1" applyNumberFormat="1" applyFont="1" applyBorder="1">
      <alignment vertical="center"/>
    </xf>
    <xf numFmtId="41" fontId="33" fillId="0" borderId="24" xfId="1" applyFont="1" applyBorder="1">
      <alignment vertical="center"/>
    </xf>
    <xf numFmtId="0" fontId="33" fillId="0" borderId="0" xfId="0" applyFont="1" applyProtection="1">
      <alignment vertical="center"/>
      <protection hidden="1"/>
    </xf>
    <xf numFmtId="0" fontId="33" fillId="0" borderId="0" xfId="0" applyFont="1" applyFill="1" applyAlignment="1">
      <alignment horizontal="center" vertical="center"/>
    </xf>
    <xf numFmtId="14" fontId="33" fillId="0" borderId="0" xfId="0" applyNumberFormat="1" applyFont="1" applyFill="1">
      <alignment vertical="center"/>
    </xf>
    <xf numFmtId="14" fontId="33" fillId="0" borderId="6" xfId="0" applyNumberFormat="1" applyFont="1" applyBorder="1" applyAlignment="1" applyProtection="1">
      <alignment horizontal="center" vertical="center" wrapText="1"/>
      <protection hidden="1"/>
    </xf>
    <xf numFmtId="41" fontId="33" fillId="0" borderId="6" xfId="1" quotePrefix="1" applyFont="1" applyBorder="1" applyAlignment="1" applyProtection="1">
      <alignment horizontal="center" vertical="center" wrapText="1"/>
      <protection hidden="1"/>
    </xf>
    <xf numFmtId="0" fontId="65" fillId="0" borderId="58" xfId="0" applyFont="1" applyBorder="1" applyAlignment="1">
      <alignment horizontal="center" wrapText="1"/>
    </xf>
    <xf numFmtId="0" fontId="65" fillId="0" borderId="59" xfId="0" applyFont="1" applyBorder="1" applyAlignment="1">
      <alignment horizontal="center" wrapText="1"/>
    </xf>
    <xf numFmtId="0" fontId="65" fillId="0" borderId="60" xfId="0" applyFont="1" applyBorder="1" applyAlignment="1">
      <alignment horizontal="center" wrapText="1"/>
    </xf>
    <xf numFmtId="0" fontId="33" fillId="0" borderId="22" xfId="0" applyFont="1" applyBorder="1" applyAlignment="1" applyProtection="1">
      <alignment horizontal="right"/>
      <protection hidden="1"/>
    </xf>
    <xf numFmtId="0" fontId="33" fillId="0" borderId="25" xfId="0" applyFont="1" applyBorder="1" applyAlignment="1" applyProtection="1">
      <alignment horizontal="right"/>
      <protection hidden="1"/>
    </xf>
    <xf numFmtId="0" fontId="33" fillId="0" borderId="23" xfId="0" applyFont="1" applyBorder="1" applyAlignment="1" applyProtection="1">
      <alignment horizontal="left"/>
      <protection hidden="1"/>
    </xf>
    <xf numFmtId="9" fontId="33" fillId="0" borderId="25" xfId="0" applyNumberFormat="1" applyFont="1" applyBorder="1" applyAlignment="1" applyProtection="1">
      <alignment horizontal="right"/>
      <protection hidden="1"/>
    </xf>
    <xf numFmtId="0" fontId="33" fillId="0" borderId="22" xfId="0" applyFont="1" applyBorder="1" applyProtection="1">
      <alignment vertical="center"/>
      <protection hidden="1"/>
    </xf>
    <xf numFmtId="0" fontId="65" fillId="0" borderId="61" xfId="0" applyFont="1" applyBorder="1" applyAlignment="1">
      <alignment wrapText="1"/>
    </xf>
    <xf numFmtId="0" fontId="66" fillId="0" borderId="49" xfId="0" applyFont="1" applyBorder="1" applyAlignment="1">
      <alignment horizontal="center" wrapText="1"/>
    </xf>
    <xf numFmtId="9" fontId="65" fillId="0" borderId="62" xfId="0" applyNumberFormat="1" applyFont="1" applyBorder="1" applyAlignment="1">
      <alignment horizontal="center" wrapText="1"/>
    </xf>
    <xf numFmtId="183" fontId="33" fillId="0" borderId="33" xfId="2" applyNumberFormat="1" applyFont="1" applyBorder="1" applyAlignment="1" applyProtection="1">
      <protection hidden="1"/>
    </xf>
    <xf numFmtId="0" fontId="33" fillId="8" borderId="46" xfId="0" applyFont="1" applyFill="1" applyBorder="1" applyProtection="1">
      <alignment vertical="center"/>
      <protection hidden="1"/>
    </xf>
    <xf numFmtId="0" fontId="33" fillId="8" borderId="0" xfId="0" applyFont="1" applyFill="1" applyProtection="1">
      <alignment vertical="center"/>
      <protection hidden="1"/>
    </xf>
    <xf numFmtId="183" fontId="33" fillId="0" borderId="0" xfId="2" applyNumberFormat="1" applyFont="1" applyBorder="1" applyAlignment="1" applyProtection="1">
      <protection hidden="1"/>
    </xf>
    <xf numFmtId="0" fontId="65" fillId="0" borderId="38" xfId="0" applyFont="1" applyBorder="1" applyAlignment="1">
      <alignment wrapText="1"/>
    </xf>
    <xf numFmtId="0" fontId="66" fillId="0" borderId="63" xfId="0" applyFont="1" applyBorder="1" applyAlignment="1">
      <alignment horizontal="center" wrapText="1"/>
    </xf>
    <xf numFmtId="9" fontId="65" fillId="0" borderId="64" xfId="0" applyNumberFormat="1" applyFont="1" applyBorder="1" applyAlignment="1">
      <alignment horizontal="center" wrapText="1"/>
    </xf>
    <xf numFmtId="0" fontId="65" fillId="0" borderId="65" xfId="0" applyFont="1" applyBorder="1" applyAlignment="1">
      <alignment wrapText="1"/>
    </xf>
    <xf numFmtId="0" fontId="65" fillId="0" borderId="66" xfId="0" applyFont="1" applyBorder="1" applyAlignment="1">
      <alignment wrapText="1"/>
    </xf>
    <xf numFmtId="183" fontId="33" fillId="0" borderId="31" xfId="2" applyNumberFormat="1" applyFont="1" applyBorder="1" applyAlignment="1" applyProtection="1">
      <protection hidden="1"/>
    </xf>
    <xf numFmtId="0" fontId="33" fillId="8" borderId="48" xfId="0" applyFont="1" applyFill="1" applyBorder="1" applyProtection="1">
      <alignment vertical="center"/>
      <protection hidden="1"/>
    </xf>
    <xf numFmtId="0" fontId="33" fillId="8" borderId="24" xfId="0" applyFont="1" applyFill="1" applyBorder="1" applyProtection="1">
      <alignment vertical="center"/>
      <protection hidden="1"/>
    </xf>
    <xf numFmtId="183" fontId="33" fillId="0" borderId="24" xfId="2" applyNumberFormat="1" applyFont="1" applyBorder="1" applyAlignment="1" applyProtection="1">
      <protection hidden="1"/>
    </xf>
    <xf numFmtId="0" fontId="0" fillId="0" borderId="65" xfId="0" applyBorder="1" applyAlignment="1">
      <alignment wrapText="1"/>
    </xf>
    <xf numFmtId="0" fontId="33" fillId="0" borderId="10" xfId="0" applyFont="1" applyBorder="1" applyProtection="1">
      <alignment vertical="center"/>
      <protection hidden="1"/>
    </xf>
    <xf numFmtId="0" fontId="33" fillId="0" borderId="30" xfId="0" applyFont="1" applyBorder="1" applyProtection="1">
      <alignment vertical="center"/>
      <protection hidden="1"/>
    </xf>
    <xf numFmtId="0" fontId="33" fillId="0" borderId="33" xfId="0" applyFont="1" applyBorder="1" applyProtection="1">
      <alignment vertical="center"/>
      <protection hidden="1"/>
    </xf>
    <xf numFmtId="0" fontId="33" fillId="0" borderId="46" xfId="0" applyFont="1" applyBorder="1" applyProtection="1">
      <alignment vertical="center"/>
      <protection hidden="1"/>
    </xf>
    <xf numFmtId="0" fontId="33" fillId="0" borderId="31" xfId="0" applyFont="1" applyBorder="1" applyProtection="1">
      <alignment vertical="center"/>
      <protection hidden="1"/>
    </xf>
    <xf numFmtId="0" fontId="33" fillId="0" borderId="48" xfId="0" applyFont="1" applyBorder="1" applyProtection="1">
      <alignment vertical="center"/>
      <protection hidden="1"/>
    </xf>
    <xf numFmtId="0" fontId="33" fillId="0" borderId="0" xfId="2" applyNumberFormat="1" applyFont="1" applyAlignment="1" applyProtection="1">
      <protection hidden="1"/>
    </xf>
    <xf numFmtId="0" fontId="65" fillId="0" borderId="64" xfId="0" applyFont="1" applyBorder="1" applyAlignment="1">
      <alignment horizontal="center" wrapText="1"/>
    </xf>
    <xf numFmtId="0" fontId="65" fillId="0" borderId="67" xfId="0" applyFont="1" applyBorder="1" applyAlignment="1">
      <alignment horizontal="left" wrapText="1"/>
    </xf>
    <xf numFmtId="0" fontId="66" fillId="0" borderId="68" xfId="0" applyFont="1" applyBorder="1" applyAlignment="1">
      <alignment horizontal="center" wrapText="1"/>
    </xf>
    <xf numFmtId="9" fontId="65" fillId="0" borderId="69" xfId="0" applyNumberFormat="1" applyFont="1" applyBorder="1" applyAlignment="1">
      <alignment horizontal="center" wrapText="1"/>
    </xf>
    <xf numFmtId="0" fontId="63" fillId="15" borderId="6" xfId="0" applyFont="1" applyFill="1" applyBorder="1" applyAlignment="1" applyProtection="1">
      <alignment horizontal="center" vertical="center" wrapText="1"/>
      <protection hidden="1"/>
    </xf>
    <xf numFmtId="0" fontId="63" fillId="15" borderId="6" xfId="0" applyFont="1" applyFill="1" applyBorder="1" applyAlignment="1" applyProtection="1">
      <alignment horizontal="center" vertical="center" wrapText="1"/>
      <protection hidden="1"/>
    </xf>
    <xf numFmtId="41" fontId="33" fillId="0" borderId="6" xfId="1" applyFont="1" applyBorder="1" applyAlignment="1" applyProtection="1">
      <alignment horizontal="center" vertical="center" wrapText="1"/>
      <protection hidden="1"/>
    </xf>
    <xf numFmtId="0" fontId="32" fillId="0" borderId="0" xfId="0" applyFont="1" applyProtection="1">
      <alignment vertical="center"/>
      <protection hidden="1"/>
    </xf>
    <xf numFmtId="0" fontId="67" fillId="19" borderId="37" xfId="0" applyFont="1" applyFill="1" applyBorder="1" applyAlignment="1" applyProtection="1">
      <alignment horizontal="center"/>
      <protection hidden="1"/>
    </xf>
    <xf numFmtId="0" fontId="33" fillId="0" borderId="37" xfId="0" applyFont="1" applyBorder="1" applyProtection="1">
      <alignment vertical="center"/>
      <protection hidden="1"/>
    </xf>
    <xf numFmtId="0" fontId="33" fillId="0" borderId="15" xfId="0" applyFont="1" applyBorder="1" applyProtection="1">
      <alignment vertical="center"/>
      <protection hidden="1"/>
    </xf>
    <xf numFmtId="0" fontId="33" fillId="0" borderId="27" xfId="0" applyFont="1" applyBorder="1" applyProtection="1">
      <alignment vertical="center"/>
      <protection hidden="1"/>
    </xf>
    <xf numFmtId="0" fontId="33" fillId="0" borderId="27" xfId="0" applyFont="1" applyBorder="1" applyAlignment="1" applyProtection="1">
      <alignment vertical="center" wrapText="1"/>
      <protection hidden="1"/>
    </xf>
    <xf numFmtId="0" fontId="30" fillId="0" borderId="43" xfId="0" applyFont="1" applyBorder="1" applyAlignment="1" applyProtection="1">
      <alignment horizontal="left"/>
      <protection hidden="1"/>
    </xf>
    <xf numFmtId="0" fontId="30" fillId="0" borderId="41" xfId="0" applyFont="1" applyBorder="1" applyAlignment="1" applyProtection="1">
      <alignment horizontal="left" vertical="center" wrapText="1"/>
      <protection hidden="1"/>
    </xf>
    <xf numFmtId="41" fontId="30" fillId="0" borderId="41" xfId="1" applyFont="1" applyBorder="1" applyAlignment="1" applyProtection="1">
      <alignment horizontal="left"/>
      <protection hidden="1"/>
    </xf>
    <xf numFmtId="0" fontId="30" fillId="0" borderId="44" xfId="0" applyFont="1" applyBorder="1" applyAlignment="1" applyProtection="1">
      <alignment horizontal="left"/>
      <protection hidden="1"/>
    </xf>
    <xf numFmtId="0" fontId="30" fillId="0" borderId="9" xfId="0" applyFont="1" applyBorder="1" applyAlignment="1" applyProtection="1">
      <alignment horizontal="left" vertical="center" wrapText="1"/>
      <protection hidden="1"/>
    </xf>
    <xf numFmtId="41" fontId="30" fillId="0" borderId="9" xfId="1" applyFont="1" applyBorder="1" applyAlignment="1" applyProtection="1">
      <alignment horizontal="left"/>
      <protection hidden="1"/>
    </xf>
    <xf numFmtId="0" fontId="30" fillId="0" borderId="9" xfId="0" applyFont="1" applyBorder="1" applyAlignment="1" applyProtection="1">
      <alignment horizontal="left" wrapText="1"/>
      <protection hidden="1"/>
    </xf>
    <xf numFmtId="0" fontId="30" fillId="0" borderId="45" xfId="0" applyFont="1" applyBorder="1" applyAlignment="1" applyProtection="1">
      <alignment horizontal="left"/>
      <protection hidden="1"/>
    </xf>
    <xf numFmtId="0" fontId="30" fillId="0" borderId="5" xfId="0" applyFont="1" applyBorder="1" applyAlignment="1" applyProtection="1">
      <alignment horizontal="left"/>
      <protection hidden="1"/>
    </xf>
    <xf numFmtId="41" fontId="30" fillId="0" borderId="5" xfId="1" applyFont="1" applyBorder="1" applyAlignment="1" applyProtection="1">
      <alignment horizontal="left"/>
      <protection hidden="1"/>
    </xf>
    <xf numFmtId="10" fontId="33" fillId="0" borderId="0" xfId="2" applyNumberFormat="1" applyFont="1" applyAlignment="1" applyProtection="1">
      <protection hidden="1"/>
    </xf>
    <xf numFmtId="41" fontId="30" fillId="0" borderId="41" xfId="1" applyFont="1" applyFill="1" applyBorder="1" applyAlignment="1" applyProtection="1">
      <alignment horizontal="left"/>
      <protection hidden="1"/>
    </xf>
    <xf numFmtId="41" fontId="30" fillId="0" borderId="9" xfId="1" applyFont="1" applyFill="1" applyBorder="1" applyAlignment="1" applyProtection="1">
      <alignment horizontal="left"/>
      <protection hidden="1"/>
    </xf>
    <xf numFmtId="0" fontId="30" fillId="0" borderId="44" xfId="0" applyFont="1" applyBorder="1" applyAlignment="1" applyProtection="1">
      <alignment horizontal="left" vertical="center"/>
      <protection hidden="1"/>
    </xf>
    <xf numFmtId="41" fontId="30" fillId="0" borderId="5" xfId="1" applyFont="1" applyFill="1" applyBorder="1" applyAlignment="1" applyProtection="1">
      <alignment horizontal="left"/>
      <protection hidden="1"/>
    </xf>
    <xf numFmtId="0" fontId="33" fillId="0" borderId="40" xfId="0" applyFont="1" applyBorder="1" applyProtection="1">
      <alignment vertical="center"/>
      <protection hidden="1"/>
    </xf>
    <xf numFmtId="0" fontId="33" fillId="0" borderId="43" xfId="0" applyFont="1" applyBorder="1" applyAlignment="1" applyProtection="1">
      <alignment wrapText="1"/>
      <protection hidden="1"/>
    </xf>
    <xf numFmtId="0" fontId="33" fillId="0" borderId="43" xfId="0" applyFont="1" applyBorder="1" applyProtection="1">
      <alignment vertical="center"/>
      <protection hidden="1"/>
    </xf>
    <xf numFmtId="0" fontId="33" fillId="0" borderId="41" xfId="0" applyFont="1" applyBorder="1" applyProtection="1">
      <alignment vertical="center"/>
      <protection hidden="1"/>
    </xf>
    <xf numFmtId="0" fontId="33" fillId="0" borderId="7" xfId="0" applyFont="1" applyBorder="1" applyProtection="1">
      <alignment vertical="center"/>
      <protection hidden="1"/>
    </xf>
    <xf numFmtId="0" fontId="33" fillId="0" borderId="44" xfId="0" applyFont="1" applyBorder="1" applyAlignment="1" applyProtection="1">
      <alignment wrapText="1"/>
      <protection hidden="1"/>
    </xf>
    <xf numFmtId="0" fontId="33" fillId="0" borderId="44" xfId="0" applyFont="1" applyBorder="1" applyProtection="1">
      <alignment vertical="center"/>
      <protection hidden="1"/>
    </xf>
    <xf numFmtId="0" fontId="33" fillId="0" borderId="9" xfId="0" applyFont="1" applyBorder="1" applyProtection="1">
      <alignment vertical="center"/>
      <protection hidden="1"/>
    </xf>
    <xf numFmtId="0" fontId="33" fillId="0" borderId="7" xfId="0" applyFont="1" applyBorder="1" applyAlignment="1" applyProtection="1">
      <alignment vertical="top"/>
      <protection hidden="1"/>
    </xf>
    <xf numFmtId="0" fontId="33" fillId="0" borderId="4" xfId="0" applyFont="1" applyBorder="1" applyProtection="1">
      <alignment vertical="center"/>
      <protection hidden="1"/>
    </xf>
    <xf numFmtId="0" fontId="33" fillId="0" borderId="45" xfId="0" applyFont="1" applyBorder="1" applyAlignment="1" applyProtection="1">
      <alignment wrapText="1"/>
      <protection hidden="1"/>
    </xf>
    <xf numFmtId="0" fontId="33" fillId="0" borderId="45" xfId="0" applyFont="1" applyBorder="1" applyProtection="1">
      <alignment vertical="center"/>
      <protection hidden="1"/>
    </xf>
    <xf numFmtId="0" fontId="33" fillId="0" borderId="5" xfId="0" applyFont="1" applyBorder="1" applyProtection="1">
      <alignment vertical="center"/>
      <protection hidden="1"/>
    </xf>
    <xf numFmtId="0" fontId="33" fillId="20" borderId="40" xfId="0" applyFont="1" applyFill="1" applyBorder="1" applyProtection="1">
      <alignment vertical="center"/>
      <protection hidden="1"/>
    </xf>
    <xf numFmtId="0" fontId="33" fillId="20" borderId="43" xfId="0" applyFont="1" applyFill="1" applyBorder="1" applyAlignment="1" applyProtection="1">
      <alignment wrapText="1"/>
      <protection hidden="1"/>
    </xf>
    <xf numFmtId="0" fontId="33" fillId="20" borderId="43" xfId="0" applyFont="1" applyFill="1" applyBorder="1" applyProtection="1">
      <alignment vertical="center"/>
      <protection hidden="1"/>
    </xf>
    <xf numFmtId="0" fontId="33" fillId="20" borderId="41" xfId="0" applyFont="1" applyFill="1" applyBorder="1" applyProtection="1">
      <alignment vertical="center"/>
      <protection hidden="1"/>
    </xf>
    <xf numFmtId="0" fontId="33" fillId="20" borderId="7" xfId="0" applyFont="1" applyFill="1" applyBorder="1" applyProtection="1">
      <alignment vertical="center"/>
      <protection hidden="1"/>
    </xf>
    <xf numFmtId="0" fontId="33" fillId="20" borderId="44" xfId="0" applyFont="1" applyFill="1" applyBorder="1" applyAlignment="1" applyProtection="1">
      <alignment wrapText="1"/>
      <protection hidden="1"/>
    </xf>
    <xf numFmtId="0" fontId="33" fillId="20" borderId="44" xfId="0" applyFont="1" applyFill="1" applyBorder="1" applyProtection="1">
      <alignment vertical="center"/>
      <protection hidden="1"/>
    </xf>
    <xf numFmtId="0" fontId="33" fillId="20" borderId="9" xfId="0" applyFont="1" applyFill="1" applyBorder="1" applyProtection="1">
      <alignment vertical="center"/>
      <protection hidden="1"/>
    </xf>
    <xf numFmtId="0" fontId="33" fillId="20" borderId="7" xfId="0" applyFont="1" applyFill="1" applyBorder="1" applyAlignment="1" applyProtection="1">
      <alignment vertical="top"/>
      <protection hidden="1"/>
    </xf>
    <xf numFmtId="0" fontId="33" fillId="20" borderId="4" xfId="0" applyFont="1" applyFill="1" applyBorder="1" applyProtection="1">
      <alignment vertical="center"/>
      <protection hidden="1"/>
    </xf>
    <xf numFmtId="0" fontId="33" fillId="20" borderId="45" xfId="0" applyFont="1" applyFill="1" applyBorder="1" applyAlignment="1" applyProtection="1">
      <alignment wrapText="1"/>
      <protection hidden="1"/>
    </xf>
    <xf numFmtId="0" fontId="33" fillId="20" borderId="45" xfId="0" applyFont="1" applyFill="1" applyBorder="1" applyProtection="1">
      <alignment vertical="center"/>
      <protection hidden="1"/>
    </xf>
    <xf numFmtId="0" fontId="33" fillId="20" borderId="5" xfId="0" applyFont="1" applyFill="1" applyBorder="1" applyProtection="1">
      <alignment vertical="center"/>
      <protection hidden="1"/>
    </xf>
    <xf numFmtId="0" fontId="33" fillId="2" borderId="40" xfId="0" quotePrefix="1" applyFont="1" applyFill="1" applyBorder="1" applyProtection="1">
      <alignment vertical="center"/>
      <protection hidden="1"/>
    </xf>
    <xf numFmtId="0" fontId="33" fillId="2" borderId="43" xfId="0" applyFont="1" applyFill="1" applyBorder="1" applyAlignment="1" applyProtection="1">
      <alignment wrapText="1"/>
      <protection hidden="1"/>
    </xf>
    <xf numFmtId="0" fontId="33" fillId="2" borderId="43" xfId="0" applyFont="1" applyFill="1" applyBorder="1" applyProtection="1">
      <alignment vertical="center"/>
      <protection hidden="1"/>
    </xf>
    <xf numFmtId="0" fontId="33" fillId="2" borderId="41" xfId="0" applyFont="1" applyFill="1" applyBorder="1" applyProtection="1">
      <alignment vertical="center"/>
      <protection hidden="1"/>
    </xf>
    <xf numFmtId="0" fontId="33" fillId="2" borderId="7" xfId="0" applyFont="1" applyFill="1" applyBorder="1" applyProtection="1">
      <alignment vertical="center"/>
      <protection hidden="1"/>
    </xf>
    <xf numFmtId="0" fontId="33" fillId="2" borderId="44" xfId="0" applyFont="1" applyFill="1" applyBorder="1" applyAlignment="1" applyProtection="1">
      <alignment wrapText="1"/>
      <protection hidden="1"/>
    </xf>
    <xf numFmtId="0" fontId="33" fillId="2" borderId="44" xfId="0" applyFont="1" applyFill="1" applyBorder="1" applyProtection="1">
      <alignment vertical="center"/>
      <protection hidden="1"/>
    </xf>
    <xf numFmtId="0" fontId="33" fillId="2" borderId="9" xfId="0" applyFont="1" applyFill="1" applyBorder="1" applyProtection="1">
      <alignment vertical="center"/>
      <protection hidden="1"/>
    </xf>
    <xf numFmtId="0" fontId="33" fillId="2" borderId="7" xfId="0" applyFont="1" applyFill="1" applyBorder="1" applyAlignment="1" applyProtection="1">
      <alignment vertical="top"/>
      <protection hidden="1"/>
    </xf>
    <xf numFmtId="0" fontId="33" fillId="2" borderId="4" xfId="0" applyFont="1" applyFill="1" applyBorder="1" applyProtection="1">
      <alignment vertical="center"/>
      <protection hidden="1"/>
    </xf>
    <xf numFmtId="0" fontId="33" fillId="2" borderId="45" xfId="0" applyFont="1" applyFill="1" applyBorder="1" applyAlignment="1" applyProtection="1">
      <alignment wrapText="1"/>
      <protection hidden="1"/>
    </xf>
    <xf numFmtId="0" fontId="33" fillId="2" borderId="45" xfId="0" applyFont="1" applyFill="1" applyBorder="1" applyProtection="1">
      <alignment vertical="center"/>
      <protection hidden="1"/>
    </xf>
    <xf numFmtId="0" fontId="33" fillId="2" borderId="5" xfId="0" applyFont="1" applyFill="1" applyBorder="1" applyProtection="1">
      <alignment vertical="center"/>
      <protection hidden="1"/>
    </xf>
    <xf numFmtId="0" fontId="33" fillId="0" borderId="0" xfId="0" applyFont="1" applyAlignment="1" applyProtection="1">
      <alignment wrapText="1"/>
      <protection hidden="1"/>
    </xf>
    <xf numFmtId="0" fontId="67" fillId="19" borderId="6" xfId="0" applyFont="1" applyFill="1" applyBorder="1" applyAlignment="1" applyProtection="1">
      <alignment horizontal="center" vertical="center" wrapText="1"/>
      <protection hidden="1"/>
    </xf>
    <xf numFmtId="0" fontId="67" fillId="19" borderId="6" xfId="0" applyFont="1" applyFill="1" applyBorder="1" applyAlignment="1" applyProtection="1">
      <alignment horizontal="center" vertical="center"/>
      <protection hidden="1"/>
    </xf>
    <xf numFmtId="0" fontId="33" fillId="0" borderId="42" xfId="0" applyFont="1" applyBorder="1" applyAlignment="1" applyProtection="1">
      <alignment vertical="center" wrapText="1"/>
      <protection hidden="1"/>
    </xf>
    <xf numFmtId="0" fontId="33" fillId="0" borderId="42" xfId="0" applyFont="1" applyBorder="1" applyProtection="1">
      <alignment vertical="center"/>
      <protection hidden="1"/>
    </xf>
    <xf numFmtId="0" fontId="33" fillId="0" borderId="70" xfId="0" applyFont="1" applyBorder="1" applyAlignment="1" applyProtection="1">
      <alignment vertical="center" wrapText="1"/>
      <protection hidden="1"/>
    </xf>
    <xf numFmtId="0" fontId="33" fillId="0" borderId="70" xfId="0" applyFont="1" applyBorder="1" applyProtection="1">
      <alignment vertical="center"/>
      <protection hidden="1"/>
    </xf>
    <xf numFmtId="0" fontId="33" fillId="0" borderId="71" xfId="0" applyFont="1" applyBorder="1" applyProtection="1">
      <alignment vertical="center"/>
      <protection hidden="1"/>
    </xf>
    <xf numFmtId="14" fontId="33" fillId="0" borderId="27" xfId="0" applyNumberFormat="1" applyFont="1" applyBorder="1" applyAlignment="1" applyProtection="1">
      <alignment horizontal="left"/>
      <protection hidden="1"/>
    </xf>
    <xf numFmtId="0" fontId="0" fillId="0" borderId="0" xfId="0" applyProtection="1">
      <alignment vertical="center"/>
      <protection hidden="1"/>
    </xf>
    <xf numFmtId="0" fontId="33" fillId="0" borderId="72" xfId="0" applyFont="1" applyBorder="1" applyProtection="1">
      <alignment vertical="center"/>
      <protection hidden="1"/>
    </xf>
    <xf numFmtId="14" fontId="33" fillId="0" borderId="27" xfId="0" applyNumberFormat="1" applyFont="1" applyBorder="1" applyAlignment="1" applyProtection="1">
      <alignment horizontal="left" wrapText="1"/>
      <protection hidden="1"/>
    </xf>
    <xf numFmtId="183" fontId="33" fillId="0" borderId="0" xfId="2" applyNumberFormat="1" applyFont="1" applyAlignment="1" applyProtection="1">
      <protection hidden="1"/>
    </xf>
    <xf numFmtId="0" fontId="42" fillId="0" borderId="42" xfId="0" applyFont="1" applyBorder="1">
      <alignment vertical="center"/>
    </xf>
    <xf numFmtId="41" fontId="42" fillId="0" borderId="42" xfId="1" applyFont="1" applyBorder="1">
      <alignment vertical="center"/>
    </xf>
    <xf numFmtId="0" fontId="42" fillId="0" borderId="70" xfId="0" applyFont="1" applyBorder="1">
      <alignment vertical="center"/>
    </xf>
    <xf numFmtId="41" fontId="42" fillId="0" borderId="70" xfId="1" applyFont="1" applyBorder="1">
      <alignment vertical="center"/>
    </xf>
    <xf numFmtId="0" fontId="42" fillId="0" borderId="70" xfId="0" applyFont="1" applyBorder="1" applyAlignment="1">
      <alignment vertical="center" wrapText="1"/>
    </xf>
    <xf numFmtId="41" fontId="42" fillId="0" borderId="70" xfId="1" applyFont="1" applyBorder="1" applyAlignment="1">
      <alignment vertical="center" wrapText="1"/>
    </xf>
    <xf numFmtId="41" fontId="42" fillId="0" borderId="70" xfId="1" applyFont="1" applyBorder="1" applyAlignment="1">
      <alignment horizontal="right" vertical="center"/>
    </xf>
    <xf numFmtId="0" fontId="42" fillId="0" borderId="71" xfId="0" applyFont="1" applyBorder="1">
      <alignment vertical="center"/>
    </xf>
    <xf numFmtId="41" fontId="42" fillId="0" borderId="71" xfId="1" applyFont="1" applyBorder="1">
      <alignment vertical="center"/>
    </xf>
    <xf numFmtId="0" fontId="31" fillId="21" borderId="8" xfId="0" applyFont="1" applyFill="1" applyBorder="1" applyAlignment="1" applyProtection="1">
      <alignment horizontal="center" vertical="top" wrapText="1"/>
      <protection hidden="1"/>
    </xf>
    <xf numFmtId="0" fontId="31" fillId="21" borderId="3" xfId="0" applyFont="1" applyFill="1" applyBorder="1" applyAlignment="1" applyProtection="1">
      <alignment horizontal="center" vertical="top" wrapText="1"/>
      <protection hidden="1"/>
    </xf>
    <xf numFmtId="0" fontId="31" fillId="0" borderId="45" xfId="0" applyFont="1" applyBorder="1" applyAlignment="1" applyProtection="1">
      <alignment horizontal="justify" vertical="top" wrapText="1"/>
      <protection hidden="1"/>
    </xf>
    <xf numFmtId="0" fontId="31" fillId="0" borderId="5" xfId="0" applyFont="1" applyBorder="1" applyAlignment="1" applyProtection="1">
      <alignment horizontal="justify" vertical="top" wrapText="1"/>
      <protection hidden="1"/>
    </xf>
    <xf numFmtId="0" fontId="33" fillId="0" borderId="5" xfId="0" applyFont="1" applyBorder="1" applyAlignment="1" applyProtection="1">
      <alignment horizontal="justify" vertical="top" wrapText="1"/>
      <protection hidden="1"/>
    </xf>
    <xf numFmtId="0" fontId="68" fillId="0" borderId="0" xfId="0" applyFont="1" applyAlignment="1">
      <alignment horizontal="justify" vertical="center" wrapText="1"/>
    </xf>
    <xf numFmtId="0" fontId="69" fillId="0" borderId="73" xfId="0" applyFont="1" applyBorder="1" applyAlignment="1">
      <alignment horizontal="center" vertical="center" wrapText="1"/>
    </xf>
    <xf numFmtId="0" fontId="33" fillId="2" borderId="0" xfId="0" quotePrefix="1" applyFont="1" applyFill="1" applyProtection="1">
      <alignment vertical="center"/>
      <protection hidden="1"/>
    </xf>
    <xf numFmtId="0" fontId="0" fillId="6" borderId="6" xfId="0" applyFill="1" applyBorder="1">
      <alignment vertical="center"/>
    </xf>
    <xf numFmtId="0" fontId="0" fillId="0" borderId="6" xfId="0" applyBorder="1" applyAlignment="1">
      <alignment vertical="center" wrapText="1"/>
    </xf>
    <xf numFmtId="0" fontId="30" fillId="0" borderId="6" xfId="0" applyFont="1" applyBorder="1" applyAlignment="1">
      <alignment horizontal="justify" vertical="center" wrapText="1"/>
    </xf>
    <xf numFmtId="0" fontId="73" fillId="0" borderId="0" xfId="0" applyFont="1" applyProtection="1">
      <alignment vertical="center"/>
      <protection hidden="1"/>
    </xf>
    <xf numFmtId="0" fontId="63" fillId="15" borderId="27" xfId="0" applyFont="1" applyFill="1" applyBorder="1" applyAlignment="1" applyProtection="1">
      <alignment horizontal="center" vertical="center" wrapText="1"/>
      <protection hidden="1"/>
    </xf>
    <xf numFmtId="0" fontId="74" fillId="0" borderId="0" xfId="0" applyFont="1" applyAlignment="1">
      <alignment horizontal="left" vertical="center"/>
    </xf>
    <xf numFmtId="0" fontId="75" fillId="14" borderId="6" xfId="0" applyFont="1" applyFill="1" applyBorder="1" applyAlignment="1">
      <alignment horizontal="center" vertical="center" wrapText="1"/>
    </xf>
    <xf numFmtId="41" fontId="75" fillId="14" borderId="6" xfId="1" applyFont="1" applyFill="1" applyBorder="1" applyAlignment="1">
      <alignment horizontal="center" vertical="center" wrapText="1"/>
    </xf>
    <xf numFmtId="41" fontId="75" fillId="14" borderId="6" xfId="1" applyFont="1" applyFill="1" applyBorder="1" applyAlignment="1">
      <alignment vertical="center" wrapText="1"/>
    </xf>
    <xf numFmtId="0" fontId="30" fillId="0" borderId="0" xfId="0" applyFont="1" applyAlignment="1">
      <alignment vertical="center"/>
    </xf>
    <xf numFmtId="0" fontId="75" fillId="14" borderId="0" xfId="0" applyFont="1" applyFill="1" applyBorder="1" applyAlignment="1">
      <alignment horizontal="left" vertical="center"/>
    </xf>
    <xf numFmtId="41" fontId="33" fillId="0" borderId="42" xfId="1" applyFont="1" applyBorder="1" applyProtection="1">
      <alignment vertical="center"/>
      <protection hidden="1"/>
    </xf>
    <xf numFmtId="41" fontId="33" fillId="0" borderId="70" xfId="1" applyFont="1" applyBorder="1" applyProtection="1">
      <alignment vertical="center"/>
      <protection hidden="1"/>
    </xf>
    <xf numFmtId="41" fontId="33" fillId="0" borderId="71" xfId="1" applyFont="1" applyBorder="1" applyProtection="1">
      <alignment vertical="center"/>
      <protection hidden="1"/>
    </xf>
    <xf numFmtId="41" fontId="33" fillId="0" borderId="72" xfId="1" applyFont="1" applyBorder="1" applyProtection="1">
      <alignment vertical="center"/>
      <protection hidden="1"/>
    </xf>
    <xf numFmtId="0" fontId="33" fillId="2" borderId="72" xfId="0" applyFont="1" applyFill="1" applyBorder="1" applyProtection="1">
      <alignment vertical="center"/>
      <protection hidden="1"/>
    </xf>
    <xf numFmtId="41" fontId="33" fillId="2" borderId="70" xfId="1" applyFont="1" applyFill="1" applyBorder="1" applyProtection="1">
      <alignment vertical="center"/>
      <protection hidden="1"/>
    </xf>
    <xf numFmtId="41" fontId="33" fillId="2" borderId="72" xfId="1" applyFont="1" applyFill="1" applyBorder="1" applyProtection="1">
      <alignment vertical="center"/>
      <protection hidden="1"/>
    </xf>
    <xf numFmtId="0" fontId="33" fillId="0" borderId="15" xfId="0" applyFont="1" applyFill="1" applyBorder="1" applyProtection="1">
      <alignment vertical="center"/>
      <protection hidden="1"/>
    </xf>
    <xf numFmtId="14" fontId="33" fillId="0" borderId="27" xfId="0" applyNumberFormat="1" applyFont="1" applyFill="1" applyBorder="1" applyAlignment="1" applyProtection="1">
      <alignment horizontal="left"/>
      <protection hidden="1"/>
    </xf>
    <xf numFmtId="0" fontId="33" fillId="0" borderId="37" xfId="0" applyFont="1" applyFill="1" applyBorder="1" applyProtection="1">
      <alignment vertical="center"/>
      <protection hidden="1"/>
    </xf>
    <xf numFmtId="0" fontId="3" fillId="7" borderId="6" xfId="0" applyFont="1" applyFill="1" applyBorder="1" applyAlignment="1">
      <alignment horizontal="center" vertical="center" shrinkToFit="1"/>
    </xf>
    <xf numFmtId="0" fontId="32" fillId="0" borderId="6" xfId="0" applyFont="1" applyFill="1" applyBorder="1" applyAlignment="1">
      <alignment horizontal="center" vertical="center" shrinkToFit="1"/>
    </xf>
    <xf numFmtId="0" fontId="32" fillId="13" borderId="6" xfId="0" applyFont="1" applyFill="1" applyBorder="1" applyAlignment="1">
      <alignment horizontal="center" vertical="center"/>
    </xf>
    <xf numFmtId="0" fontId="0" fillId="0" borderId="0" xfId="0" applyBorder="1" applyAlignment="1">
      <alignment horizontal="center" vertical="center"/>
    </xf>
    <xf numFmtId="0" fontId="0" fillId="0" borderId="31" xfId="0" applyBorder="1" applyAlignment="1">
      <alignment horizontal="center" vertical="center"/>
    </xf>
    <xf numFmtId="0" fontId="0" fillId="0" borderId="24" xfId="0" applyBorder="1" applyAlignment="1">
      <alignment horizontal="center" vertical="center"/>
    </xf>
    <xf numFmtId="0" fontId="32" fillId="13" borderId="6" xfId="0" applyFont="1" applyFill="1" applyBorder="1" applyAlignment="1">
      <alignment horizontal="center" vertical="center" wrapText="1"/>
    </xf>
    <xf numFmtId="0" fontId="35" fillId="13" borderId="6" xfId="0" applyFont="1" applyFill="1" applyBorder="1" applyAlignment="1">
      <alignment horizontal="center" vertical="center"/>
    </xf>
    <xf numFmtId="41" fontId="43" fillId="13" borderId="6" xfId="21" applyFont="1" applyFill="1" applyBorder="1" applyAlignment="1">
      <alignment horizontal="center" vertical="center"/>
    </xf>
    <xf numFmtId="41" fontId="42" fillId="0" borderId="33" xfId="21" applyFont="1" applyFill="1" applyBorder="1" applyAlignment="1">
      <alignment horizontal="center" vertical="center"/>
    </xf>
    <xf numFmtId="0" fontId="3" fillId="13" borderId="6" xfId="0" applyFont="1" applyFill="1" applyBorder="1" applyAlignment="1">
      <alignment horizontal="center" vertical="center"/>
    </xf>
    <xf numFmtId="0" fontId="44" fillId="13" borderId="6" xfId="0" applyFont="1" applyFill="1" applyBorder="1" applyAlignment="1">
      <alignment horizontal="center" vertical="center"/>
    </xf>
    <xf numFmtId="0" fontId="32" fillId="8" borderId="24" xfId="3" applyFont="1" applyFill="1" applyBorder="1" applyAlignment="1" applyProtection="1">
      <alignment horizontal="center"/>
      <protection hidden="1"/>
    </xf>
    <xf numFmtId="0" fontId="32" fillId="8" borderId="31" xfId="3" applyFont="1" applyFill="1" applyBorder="1" applyAlignment="1" applyProtection="1">
      <alignment horizontal="left"/>
      <protection hidden="1"/>
    </xf>
    <xf numFmtId="14" fontId="32" fillId="8" borderId="24" xfId="3" applyNumberFormat="1" applyFont="1" applyFill="1" applyBorder="1" applyAlignment="1" applyProtection="1">
      <alignment horizontal="center"/>
      <protection hidden="1"/>
    </xf>
    <xf numFmtId="0" fontId="14" fillId="4" borderId="75" xfId="3" applyFont="1" applyFill="1" applyBorder="1" applyAlignment="1" applyProtection="1">
      <alignment vertical="center"/>
      <protection locked="0"/>
    </xf>
    <xf numFmtId="0" fontId="14" fillId="3" borderId="74" xfId="3" applyFont="1" applyFill="1" applyBorder="1" applyAlignment="1" applyProtection="1">
      <alignment vertical="center"/>
      <protection locked="0"/>
    </xf>
    <xf numFmtId="0" fontId="14" fillId="3" borderId="23" xfId="3" applyFont="1" applyFill="1" applyBorder="1" applyAlignment="1" applyProtection="1">
      <alignment vertical="center"/>
      <protection locked="0"/>
    </xf>
    <xf numFmtId="0" fontId="8" fillId="4" borderId="74" xfId="3" applyFont="1" applyFill="1" applyBorder="1" applyAlignment="1" applyProtection="1">
      <alignment vertical="center"/>
      <protection locked="0"/>
    </xf>
    <xf numFmtId="14" fontId="8" fillId="0" borderId="23" xfId="3" applyNumberFormat="1" applyFont="1" applyBorder="1" applyAlignment="1" applyProtection="1">
      <alignment vertical="center"/>
    </xf>
    <xf numFmtId="0" fontId="8" fillId="0" borderId="74" xfId="3" applyFont="1" applyBorder="1" applyAlignment="1" applyProtection="1">
      <alignment vertical="center"/>
      <protection locked="0"/>
    </xf>
    <xf numFmtId="0" fontId="14" fillId="0" borderId="74" xfId="3" applyFont="1" applyBorder="1" applyAlignment="1" applyProtection="1">
      <alignment vertical="center"/>
      <protection locked="0"/>
    </xf>
    <xf numFmtId="0" fontId="8" fillId="0" borderId="23" xfId="3" applyFont="1" applyBorder="1" applyAlignment="1" applyProtection="1">
      <alignment vertical="center"/>
      <protection locked="0"/>
    </xf>
    <xf numFmtId="0" fontId="0" fillId="2" borderId="6" xfId="0" applyFill="1" applyBorder="1">
      <alignment vertical="center"/>
    </xf>
    <xf numFmtId="0" fontId="35" fillId="0" borderId="0" xfId="0" applyFont="1" applyAlignment="1">
      <alignment vertical="center"/>
    </xf>
    <xf numFmtId="0" fontId="0" fillId="0" borderId="0" xfId="0" applyAlignment="1">
      <alignment horizontal="center" vertical="center"/>
    </xf>
    <xf numFmtId="0" fontId="32" fillId="13" borderId="0" xfId="0" applyFont="1" applyFill="1" applyBorder="1" applyAlignment="1">
      <alignment horizontal="left" vertical="center" wrapText="1"/>
    </xf>
    <xf numFmtId="0" fontId="0" fillId="0" borderId="0" xfId="0" quotePrefix="1" applyFill="1" applyBorder="1">
      <alignment vertical="center"/>
    </xf>
    <xf numFmtId="41" fontId="6" fillId="3" borderId="6" xfId="0" applyNumberFormat="1" applyFont="1" applyFill="1" applyBorder="1" applyAlignment="1" applyProtection="1">
      <alignment horizontal="center" vertical="center"/>
      <protection hidden="1"/>
    </xf>
    <xf numFmtId="41" fontId="6" fillId="3" borderId="17" xfId="0" applyNumberFormat="1" applyFont="1" applyFill="1" applyBorder="1" applyAlignment="1" applyProtection="1">
      <alignment horizontal="center" vertical="center"/>
      <protection hidden="1"/>
    </xf>
    <xf numFmtId="0" fontId="6" fillId="3" borderId="6" xfId="0" applyFont="1" applyFill="1" applyBorder="1" applyAlignment="1" applyProtection="1">
      <alignment horizontal="center" vertical="center"/>
      <protection hidden="1"/>
    </xf>
    <xf numFmtId="0" fontId="30" fillId="13" borderId="6" xfId="0" applyFont="1" applyFill="1" applyBorder="1" applyAlignment="1">
      <alignment vertical="center"/>
    </xf>
    <xf numFmtId="0" fontId="13" fillId="5" borderId="37" xfId="3" applyFont="1" applyFill="1" applyBorder="1" applyAlignment="1" applyProtection="1">
      <alignment horizontal="center" vertical="center"/>
      <protection hidden="1"/>
    </xf>
    <xf numFmtId="0" fontId="14" fillId="13" borderId="15" xfId="3" applyFont="1" applyFill="1" applyBorder="1" applyAlignment="1" applyProtection="1">
      <alignment horizontal="center" vertical="center"/>
      <protection hidden="1"/>
    </xf>
    <xf numFmtId="0" fontId="14" fillId="13" borderId="15" xfId="3" applyFont="1" applyFill="1" applyBorder="1" applyAlignment="1" applyProtection="1">
      <alignment horizontal="centerContinuous" vertical="center"/>
      <protection hidden="1"/>
    </xf>
    <xf numFmtId="0" fontId="32" fillId="13" borderId="6" xfId="0" applyFont="1" applyFill="1" applyBorder="1" applyAlignment="1">
      <alignment horizontal="center" vertical="center" wrapText="1"/>
    </xf>
    <xf numFmtId="41" fontId="59" fillId="18" borderId="25" xfId="1" applyFont="1" applyFill="1" applyBorder="1" applyAlignment="1">
      <alignment horizontal="center" vertical="center"/>
    </xf>
    <xf numFmtId="0" fontId="32" fillId="13" borderId="6" xfId="0" applyFont="1" applyFill="1" applyBorder="1" applyAlignment="1">
      <alignment horizontal="center" vertical="center" wrapText="1"/>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30" xfId="0" applyBorder="1" applyAlignment="1">
      <alignment horizontal="center" vertical="center"/>
    </xf>
    <xf numFmtId="0" fontId="0" fillId="0" borderId="33" xfId="0" applyBorder="1" applyAlignment="1">
      <alignment horizontal="center" vertical="center"/>
    </xf>
    <xf numFmtId="0" fontId="0" fillId="0" borderId="0" xfId="0" applyBorder="1" applyAlignment="1">
      <alignment horizontal="center" vertical="center"/>
    </xf>
    <xf numFmtId="0" fontId="0" fillId="0" borderId="46" xfId="0" applyBorder="1" applyAlignment="1">
      <alignment horizontal="center" vertical="center"/>
    </xf>
    <xf numFmtId="0" fontId="0" fillId="0" borderId="31" xfId="0" applyBorder="1" applyAlignment="1">
      <alignment horizontal="center" vertical="center"/>
    </xf>
    <xf numFmtId="0" fontId="0" fillId="0" borderId="24" xfId="0" applyBorder="1" applyAlignment="1">
      <alignment horizontal="center" vertical="center"/>
    </xf>
    <xf numFmtId="0" fontId="0" fillId="0" borderId="48" xfId="0" applyBorder="1" applyAlignment="1">
      <alignment horizontal="center" vertical="center"/>
    </xf>
    <xf numFmtId="0" fontId="0" fillId="0" borderId="6" xfId="0" applyBorder="1" applyAlignment="1">
      <alignment horizontal="left" vertical="center"/>
    </xf>
    <xf numFmtId="0" fontId="44" fillId="13" borderId="6" xfId="0" applyFont="1" applyFill="1" applyBorder="1" applyAlignment="1">
      <alignment horizontal="center" vertical="center"/>
    </xf>
    <xf numFmtId="177" fontId="8" fillId="0" borderId="0" xfId="4" applyNumberFormat="1" applyFont="1" applyFill="1" applyBorder="1" applyAlignment="1" applyProtection="1">
      <alignment vertical="center"/>
      <protection locked="0"/>
    </xf>
    <xf numFmtId="177" fontId="24" fillId="0" borderId="0" xfId="4" applyNumberFormat="1" applyFont="1" applyBorder="1" applyAlignment="1" applyProtection="1">
      <alignment vertical="center"/>
      <protection locked="0"/>
    </xf>
    <xf numFmtId="41" fontId="59" fillId="18" borderId="25" xfId="3" applyNumberFormat="1" applyFont="1" applyFill="1" applyBorder="1" applyAlignment="1" applyProtection="1">
      <alignment horizontal="left" vertical="center"/>
      <protection hidden="1"/>
    </xf>
    <xf numFmtId="9" fontId="33" fillId="4" borderId="25" xfId="2" applyFont="1" applyFill="1" applyBorder="1" applyAlignment="1" applyProtection="1">
      <alignment horizontal="left" vertical="center"/>
      <protection hidden="1"/>
    </xf>
    <xf numFmtId="9" fontId="59" fillId="18" borderId="25" xfId="2" applyFont="1" applyFill="1" applyBorder="1" applyAlignment="1" applyProtection="1">
      <alignment horizontal="left" vertical="center"/>
      <protection hidden="1"/>
    </xf>
    <xf numFmtId="0" fontId="80" fillId="0" borderId="0" xfId="0" applyFont="1">
      <alignment vertical="center"/>
    </xf>
    <xf numFmtId="10" fontId="0" fillId="0" borderId="6" xfId="2" applyNumberFormat="1" applyFont="1" applyBorder="1">
      <alignment vertical="center"/>
    </xf>
    <xf numFmtId="0" fontId="0" fillId="0" borderId="6" xfId="0" applyBorder="1" applyAlignment="1">
      <alignment horizontal="center" vertical="center"/>
    </xf>
    <xf numFmtId="0" fontId="3" fillId="13" borderId="6" xfId="0" applyFont="1" applyFill="1" applyBorder="1" applyAlignment="1" applyProtection="1">
      <alignment horizontal="center" vertical="center"/>
      <protection hidden="1"/>
    </xf>
    <xf numFmtId="0" fontId="0" fillId="0" borderId="6" xfId="0" applyBorder="1" applyAlignment="1">
      <alignment vertical="center"/>
    </xf>
    <xf numFmtId="0" fontId="0" fillId="0" borderId="27" xfId="0" applyBorder="1" applyAlignment="1">
      <alignment vertical="center"/>
    </xf>
    <xf numFmtId="0" fontId="81" fillId="0" borderId="27" xfId="0" applyFont="1" applyBorder="1" applyAlignment="1">
      <alignment vertical="center"/>
    </xf>
    <xf numFmtId="0" fontId="30" fillId="0" borderId="27" xfId="0" applyFont="1" applyBorder="1" applyAlignment="1">
      <alignment vertical="center"/>
    </xf>
    <xf numFmtId="0" fontId="30" fillId="0" borderId="6" xfId="0" applyFont="1" applyBorder="1" applyAlignment="1">
      <alignment vertical="center"/>
    </xf>
    <xf numFmtId="0" fontId="30" fillId="0" borderId="0" xfId="0" applyFont="1" applyBorder="1" applyAlignment="1">
      <alignment vertical="center"/>
    </xf>
    <xf numFmtId="0" fontId="81" fillId="0" borderId="6" xfId="0" applyFont="1" applyBorder="1" applyAlignment="1">
      <alignment vertical="center"/>
    </xf>
    <xf numFmtId="0" fontId="14" fillId="3" borderId="17" xfId="3" applyFont="1" applyFill="1" applyBorder="1" applyAlignment="1" applyProtection="1">
      <alignment horizontal="center" vertical="center"/>
      <protection locked="0"/>
    </xf>
    <xf numFmtId="10" fontId="21" fillId="4" borderId="17" xfId="2" applyNumberFormat="1" applyFont="1" applyFill="1" applyBorder="1" applyAlignment="1" applyProtection="1">
      <alignment horizontal="center" vertical="center"/>
    </xf>
    <xf numFmtId="0" fontId="14" fillId="0" borderId="79" xfId="3" applyFont="1" applyBorder="1" applyAlignment="1" applyProtection="1">
      <alignment vertical="center"/>
      <protection locked="0"/>
    </xf>
    <xf numFmtId="0" fontId="8" fillId="0" borderId="80" xfId="3" applyFont="1" applyBorder="1" applyAlignment="1" applyProtection="1">
      <alignment vertical="center"/>
      <protection locked="0"/>
    </xf>
    <xf numFmtId="183" fontId="22" fillId="0" borderId="77" xfId="2" applyNumberFormat="1" applyFont="1" applyFill="1" applyBorder="1" applyAlignment="1" applyProtection="1">
      <alignment vertical="center"/>
      <protection locked="0"/>
    </xf>
    <xf numFmtId="0" fontId="13" fillId="5" borderId="39" xfId="3" applyFont="1" applyFill="1" applyBorder="1" applyAlignment="1" applyProtection="1">
      <alignment vertical="center"/>
      <protection locked="0"/>
    </xf>
    <xf numFmtId="0" fontId="13" fillId="5" borderId="81" xfId="3" applyFont="1" applyFill="1" applyBorder="1" applyAlignment="1" applyProtection="1">
      <alignment horizontal="center" vertical="center"/>
      <protection locked="0"/>
    </xf>
    <xf numFmtId="0" fontId="66" fillId="13" borderId="63" xfId="0" applyFont="1" applyFill="1" applyBorder="1" applyAlignment="1">
      <alignment horizontal="center" wrapText="1"/>
    </xf>
    <xf numFmtId="9" fontId="65" fillId="13" borderId="64" xfId="0" applyNumberFormat="1" applyFont="1" applyFill="1" applyBorder="1" applyAlignment="1">
      <alignment horizontal="center" wrapText="1"/>
    </xf>
    <xf numFmtId="9" fontId="65" fillId="0" borderId="64" xfId="0" applyNumberFormat="1" applyFont="1" applyFill="1" applyBorder="1" applyAlignment="1">
      <alignment horizontal="center" wrapText="1"/>
    </xf>
    <xf numFmtId="9" fontId="65" fillId="22" borderId="64" xfId="0" applyNumberFormat="1" applyFont="1" applyFill="1" applyBorder="1" applyAlignment="1">
      <alignment horizontal="center" wrapText="1"/>
    </xf>
    <xf numFmtId="0" fontId="66" fillId="22" borderId="63" xfId="0" applyFont="1" applyFill="1" applyBorder="1" applyAlignment="1">
      <alignment horizontal="center" wrapText="1"/>
    </xf>
    <xf numFmtId="196" fontId="33" fillId="0" borderId="23" xfId="0" applyNumberFormat="1" applyFont="1" applyBorder="1" applyAlignment="1" applyProtection="1">
      <alignment horizontal="right"/>
      <protection hidden="1"/>
    </xf>
    <xf numFmtId="9" fontId="0" fillId="0" borderId="0" xfId="0" applyNumberFormat="1">
      <alignment vertical="center"/>
    </xf>
    <xf numFmtId="10" fontId="33" fillId="0" borderId="0" xfId="1" applyNumberFormat="1" applyFont="1" applyBorder="1" applyAlignment="1" applyProtection="1">
      <alignment vertical="center"/>
      <protection hidden="1"/>
    </xf>
    <xf numFmtId="44" fontId="30" fillId="0" borderId="0" xfId="0" applyNumberFormat="1" applyFont="1">
      <alignment vertical="center"/>
    </xf>
    <xf numFmtId="178" fontId="33" fillId="0" borderId="0" xfId="8" applyFont="1" applyFill="1" applyBorder="1" applyAlignment="1" applyProtection="1">
      <alignment vertical="center"/>
      <protection hidden="1"/>
    </xf>
    <xf numFmtId="10" fontId="33" fillId="0" borderId="0" xfId="2" applyNumberFormat="1" applyFont="1" applyBorder="1" applyAlignment="1" applyProtection="1">
      <alignment vertical="center"/>
      <protection hidden="1"/>
    </xf>
    <xf numFmtId="10" fontId="0" fillId="0" borderId="0" xfId="2" applyNumberFormat="1" applyFont="1">
      <alignment vertical="center"/>
    </xf>
    <xf numFmtId="0" fontId="0" fillId="0" borderId="0" xfId="0" applyAlignment="1">
      <alignment vertical="center" wrapText="1"/>
    </xf>
    <xf numFmtId="177" fontId="33" fillId="0" borderId="0" xfId="4" applyNumberFormat="1" applyFont="1" applyFill="1" applyBorder="1" applyAlignment="1" applyProtection="1">
      <alignment horizontal="center" vertical="center"/>
      <protection hidden="1"/>
    </xf>
    <xf numFmtId="0" fontId="83" fillId="18" borderId="25" xfId="3" applyFont="1" applyFill="1" applyBorder="1" applyAlignment="1" applyProtection="1">
      <alignment horizontal="center" vertical="center"/>
      <protection hidden="1"/>
    </xf>
    <xf numFmtId="0" fontId="84" fillId="0" borderId="0" xfId="0" applyFont="1">
      <alignment vertical="center"/>
    </xf>
    <xf numFmtId="0" fontId="85" fillId="0" borderId="0" xfId="0" applyFont="1">
      <alignment vertical="center"/>
    </xf>
    <xf numFmtId="181" fontId="6" fillId="2" borderId="37" xfId="0" applyNumberFormat="1" applyFont="1" applyFill="1" applyBorder="1" applyAlignment="1" applyProtection="1">
      <alignment horizontal="right" vertical="center"/>
      <protection hidden="1"/>
    </xf>
    <xf numFmtId="181" fontId="6" fillId="2" borderId="37" xfId="0" applyNumberFormat="1" applyFont="1" applyFill="1" applyBorder="1" applyAlignment="1" applyProtection="1">
      <alignment horizontal="center" vertical="center"/>
      <protection hidden="1"/>
    </xf>
    <xf numFmtId="0" fontId="0" fillId="2" borderId="0" xfId="0" applyFill="1">
      <alignment vertical="center"/>
    </xf>
    <xf numFmtId="0" fontId="35" fillId="2" borderId="0" xfId="0" applyFont="1" applyFill="1">
      <alignment vertical="center"/>
    </xf>
    <xf numFmtId="0" fontId="3" fillId="13" borderId="6" xfId="0" applyFont="1" applyFill="1" applyBorder="1" applyAlignment="1" applyProtection="1">
      <alignment horizontal="center" vertical="center"/>
      <protection hidden="1"/>
    </xf>
    <xf numFmtId="0" fontId="0" fillId="0" borderId="6" xfId="0" applyBorder="1" applyAlignment="1">
      <alignment horizontal="center" vertical="center"/>
    </xf>
    <xf numFmtId="0" fontId="32" fillId="13" borderId="6" xfId="0" applyFont="1" applyFill="1" applyBorder="1" applyAlignment="1">
      <alignment horizontal="center" vertical="center" wrapText="1"/>
    </xf>
    <xf numFmtId="0" fontId="0" fillId="2" borderId="6" xfId="0" applyFill="1" applyBorder="1" applyAlignment="1">
      <alignment horizontal="center" vertical="center"/>
    </xf>
    <xf numFmtId="0" fontId="0" fillId="7" borderId="0" xfId="0" applyFill="1">
      <alignment vertical="center"/>
    </xf>
    <xf numFmtId="0" fontId="30" fillId="13" borderId="6" xfId="0" applyFont="1" applyFill="1" applyBorder="1" applyAlignment="1">
      <alignment horizontal="center" vertical="center"/>
    </xf>
    <xf numFmtId="0" fontId="3" fillId="13" borderId="6" xfId="0" applyFont="1" applyFill="1" applyBorder="1" applyAlignment="1" applyProtection="1">
      <alignment horizontal="center" vertical="center"/>
      <protection hidden="1"/>
    </xf>
    <xf numFmtId="0" fontId="75" fillId="14" borderId="6" xfId="0" applyFont="1" applyFill="1" applyBorder="1" applyAlignment="1">
      <alignment horizontal="center" vertical="center" wrapText="1"/>
    </xf>
    <xf numFmtId="0" fontId="81" fillId="0" borderId="0" xfId="0" applyFont="1" applyAlignment="1">
      <alignment horizontal="center" vertical="center"/>
    </xf>
    <xf numFmtId="0" fontId="30" fillId="0" borderId="14"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77" xfId="0" applyFont="1" applyBorder="1" applyAlignment="1">
      <alignment horizontal="center" vertical="center" wrapText="1"/>
    </xf>
    <xf numFmtId="0" fontId="30" fillId="0" borderId="14" xfId="0" applyFont="1" applyBorder="1" applyAlignment="1">
      <alignment horizontal="center" vertical="center"/>
    </xf>
    <xf numFmtId="0" fontId="30" fillId="0" borderId="17" xfId="0" applyFont="1" applyBorder="1" applyAlignment="1">
      <alignment horizontal="center" vertical="center"/>
    </xf>
    <xf numFmtId="0" fontId="30" fillId="0" borderId="77" xfId="0" applyFont="1" applyBorder="1" applyAlignment="1">
      <alignment horizontal="center" vertical="center"/>
    </xf>
    <xf numFmtId="0" fontId="3" fillId="2" borderId="6" xfId="0" applyFont="1" applyFill="1" applyBorder="1" applyAlignment="1">
      <alignment horizontal="center" vertical="center"/>
    </xf>
    <xf numFmtId="0" fontId="3" fillId="23" borderId="6" xfId="0" applyFont="1" applyFill="1" applyBorder="1" applyAlignment="1">
      <alignment horizontal="center" vertical="center"/>
    </xf>
    <xf numFmtId="0" fontId="3" fillId="24" borderId="6" xfId="0" applyFont="1" applyFill="1" applyBorder="1" applyAlignment="1">
      <alignment horizontal="center" vertical="center"/>
    </xf>
    <xf numFmtId="0" fontId="0" fillId="24" borderId="6" xfId="0" applyFill="1" applyBorder="1">
      <alignment vertical="center"/>
    </xf>
    <xf numFmtId="0" fontId="0" fillId="23" borderId="0" xfId="0" applyFill="1">
      <alignment vertical="center"/>
    </xf>
    <xf numFmtId="0" fontId="0" fillId="24" borderId="0" xfId="0" applyFill="1">
      <alignment vertical="center"/>
    </xf>
    <xf numFmtId="0" fontId="0" fillId="22" borderId="6" xfId="0" applyFill="1" applyBorder="1">
      <alignment vertical="center"/>
    </xf>
    <xf numFmtId="0" fontId="0" fillId="22" borderId="0" xfId="0" applyFill="1" applyBorder="1">
      <alignment vertical="center"/>
    </xf>
    <xf numFmtId="185" fontId="42" fillId="22" borderId="49" xfId="19" applyNumberFormat="1" applyFont="1" applyFill="1" applyBorder="1" applyAlignment="1">
      <alignment horizontal="center" vertical="center"/>
    </xf>
    <xf numFmtId="14" fontId="0" fillId="22" borderId="6" xfId="0" applyNumberFormat="1" applyFill="1" applyBorder="1">
      <alignment vertical="center"/>
    </xf>
    <xf numFmtId="41" fontId="0" fillId="22" borderId="6" xfId="1" applyFont="1" applyFill="1" applyBorder="1">
      <alignment vertical="center"/>
    </xf>
    <xf numFmtId="183" fontId="0" fillId="22" borderId="6" xfId="2" applyNumberFormat="1" applyFont="1" applyFill="1" applyBorder="1">
      <alignment vertical="center"/>
    </xf>
    <xf numFmtId="0" fontId="0" fillId="19" borderId="6" xfId="0" applyFill="1" applyBorder="1">
      <alignment vertical="center"/>
    </xf>
    <xf numFmtId="183" fontId="0" fillId="2" borderId="6" xfId="2" applyNumberFormat="1" applyFont="1" applyFill="1" applyBorder="1">
      <alignment vertical="center"/>
    </xf>
    <xf numFmtId="0" fontId="0" fillId="7" borderId="6" xfId="0" applyFill="1" applyBorder="1">
      <alignment vertical="center"/>
    </xf>
    <xf numFmtId="0" fontId="0" fillId="23" borderId="6" xfId="0" applyFill="1" applyBorder="1">
      <alignment vertical="center"/>
    </xf>
    <xf numFmtId="0" fontId="0" fillId="25" borderId="6" xfId="0" applyFill="1" applyBorder="1">
      <alignment vertical="center"/>
    </xf>
    <xf numFmtId="0" fontId="82" fillId="26" borderId="6" xfId="0" applyFont="1" applyFill="1" applyBorder="1">
      <alignment vertical="center"/>
    </xf>
    <xf numFmtId="0" fontId="0" fillId="26" borderId="6" xfId="0" applyFill="1" applyBorder="1">
      <alignment vertical="center"/>
    </xf>
    <xf numFmtId="0" fontId="0" fillId="26" borderId="0" xfId="0" applyFill="1">
      <alignment vertical="center"/>
    </xf>
    <xf numFmtId="0" fontId="0" fillId="19" borderId="0" xfId="0" applyFill="1">
      <alignment vertical="center"/>
    </xf>
    <xf numFmtId="41" fontId="0" fillId="23" borderId="6" xfId="0" applyNumberFormat="1" applyFill="1" applyBorder="1">
      <alignment vertical="center"/>
    </xf>
    <xf numFmtId="183" fontId="0" fillId="23" borderId="6" xfId="0" applyNumberFormat="1" applyFill="1" applyBorder="1">
      <alignment vertical="center"/>
    </xf>
    <xf numFmtId="14" fontId="0" fillId="23" borderId="6" xfId="0" applyNumberFormat="1" applyFill="1" applyBorder="1">
      <alignment vertical="center"/>
    </xf>
    <xf numFmtId="41" fontId="0" fillId="19" borderId="6" xfId="1" applyFont="1" applyFill="1" applyBorder="1">
      <alignment vertical="center"/>
    </xf>
    <xf numFmtId="41" fontId="0" fillId="19" borderId="6" xfId="0" applyNumberFormat="1" applyFill="1" applyBorder="1">
      <alignment vertical="center"/>
    </xf>
    <xf numFmtId="0" fontId="0" fillId="0" borderId="24" xfId="0" applyBorder="1" applyAlignment="1">
      <alignment vertical="center"/>
    </xf>
    <xf numFmtId="0" fontId="0" fillId="19" borderId="6" xfId="0" applyFill="1" applyBorder="1" applyAlignment="1">
      <alignment horizontal="center" vertical="center"/>
    </xf>
    <xf numFmtId="179" fontId="0" fillId="23" borderId="6" xfId="0" applyNumberFormat="1" applyFill="1" applyBorder="1">
      <alignment vertical="center"/>
    </xf>
    <xf numFmtId="183" fontId="0" fillId="23" borderId="6" xfId="1" applyNumberFormat="1" applyFont="1" applyFill="1" applyBorder="1">
      <alignment vertical="center"/>
    </xf>
    <xf numFmtId="14" fontId="0" fillId="23" borderId="6" xfId="1" applyNumberFormat="1" applyFont="1" applyFill="1" applyBorder="1">
      <alignment vertical="center"/>
    </xf>
    <xf numFmtId="14" fontId="0" fillId="19" borderId="6" xfId="0" applyNumberFormat="1" applyFill="1" applyBorder="1">
      <alignment vertical="center"/>
    </xf>
    <xf numFmtId="14" fontId="0" fillId="11" borderId="6" xfId="0" applyNumberFormat="1" applyFill="1" applyBorder="1">
      <alignment vertical="center"/>
    </xf>
    <xf numFmtId="0" fontId="0" fillId="19" borderId="6" xfId="0" quotePrefix="1" applyFill="1" applyBorder="1">
      <alignment vertical="center"/>
    </xf>
    <xf numFmtId="0" fontId="35" fillId="23" borderId="6" xfId="0" applyFont="1" applyFill="1" applyBorder="1">
      <alignment vertical="center"/>
    </xf>
    <xf numFmtId="0" fontId="36" fillId="19" borderId="6" xfId="0" quotePrefix="1" applyFont="1" applyFill="1" applyBorder="1" applyAlignment="1">
      <alignment horizontal="center" vertical="center" wrapText="1"/>
    </xf>
    <xf numFmtId="0" fontId="40" fillId="19" borderId="6" xfId="0" applyFont="1" applyFill="1" applyBorder="1">
      <alignment vertical="center"/>
    </xf>
    <xf numFmtId="0" fontId="41" fillId="19" borderId="6" xfId="0" applyFont="1" applyFill="1" applyBorder="1">
      <alignment vertical="center"/>
    </xf>
    <xf numFmtId="0" fontId="0" fillId="23" borderId="6" xfId="0" applyFill="1" applyBorder="1" applyAlignment="1">
      <alignment horizontal="center" vertical="center"/>
    </xf>
    <xf numFmtId="0" fontId="86" fillId="13" borderId="6" xfId="0" quotePrefix="1" applyFont="1" applyFill="1" applyBorder="1" applyAlignment="1">
      <alignment horizontal="center" vertical="center" wrapText="1"/>
    </xf>
    <xf numFmtId="0" fontId="32" fillId="24" borderId="6" xfId="0" applyFont="1" applyFill="1" applyBorder="1" applyAlignment="1">
      <alignment horizontal="center" vertical="center" shrinkToFit="1"/>
    </xf>
    <xf numFmtId="0" fontId="30" fillId="24" borderId="6" xfId="0" applyFont="1" applyFill="1" applyBorder="1" applyAlignment="1">
      <alignment horizontal="center" vertical="center"/>
    </xf>
    <xf numFmtId="0" fontId="30" fillId="24" borderId="6" xfId="0" quotePrefix="1" applyFont="1" applyFill="1" applyBorder="1" applyAlignment="1">
      <alignment horizontal="center" vertical="center"/>
    </xf>
    <xf numFmtId="0" fontId="30" fillId="19" borderId="6" xfId="0" applyFont="1" applyFill="1" applyBorder="1" applyAlignment="1">
      <alignment horizontal="center" vertical="center"/>
    </xf>
    <xf numFmtId="0" fontId="30" fillId="25" borderId="6" xfId="0" applyFont="1" applyFill="1" applyBorder="1">
      <alignment vertical="center"/>
    </xf>
    <xf numFmtId="10" fontId="33" fillId="25" borderId="6" xfId="0" applyNumberFormat="1" applyFont="1" applyFill="1" applyBorder="1" applyAlignment="1">
      <alignment vertical="center"/>
    </xf>
    <xf numFmtId="14" fontId="33" fillId="25" borderId="6" xfId="1" applyNumberFormat="1" applyFont="1" applyFill="1" applyBorder="1" applyAlignment="1">
      <alignment horizontal="center" vertical="center"/>
    </xf>
    <xf numFmtId="0" fontId="33" fillId="25" borderId="6" xfId="0" applyFont="1" applyFill="1" applyBorder="1" applyAlignment="1">
      <alignment vertical="center"/>
    </xf>
    <xf numFmtId="41" fontId="33" fillId="25" borderId="6" xfId="1" applyFont="1" applyFill="1" applyBorder="1" applyAlignment="1">
      <alignment vertical="center"/>
    </xf>
    <xf numFmtId="14" fontId="33" fillId="25" borderId="6" xfId="0" applyNumberFormat="1" applyFont="1" applyFill="1" applyBorder="1" applyAlignment="1">
      <alignment horizontal="center" vertical="center"/>
    </xf>
    <xf numFmtId="180" fontId="33" fillId="25" borderId="6" xfId="0" applyNumberFormat="1" applyFont="1" applyFill="1" applyBorder="1" applyAlignment="1">
      <alignment horizontal="center" vertical="center"/>
    </xf>
    <xf numFmtId="14" fontId="33" fillId="25" borderId="6" xfId="0" applyNumberFormat="1" applyFont="1" applyFill="1" applyBorder="1" applyAlignment="1">
      <alignment horizontal="left" vertical="center"/>
    </xf>
    <xf numFmtId="41" fontId="42" fillId="24" borderId="6" xfId="21" applyFont="1" applyFill="1" applyBorder="1" applyAlignment="1">
      <alignment horizontal="center" vertical="center" shrinkToFit="1"/>
    </xf>
    <xf numFmtId="41" fontId="42" fillId="19" borderId="6" xfId="21" applyFont="1" applyFill="1" applyBorder="1" applyAlignment="1">
      <alignment horizontal="center" vertical="center"/>
    </xf>
    <xf numFmtId="41" fontId="42" fillId="2" borderId="6" xfId="21" applyFont="1" applyFill="1" applyBorder="1" applyAlignment="1">
      <alignment horizontal="center" vertical="center"/>
    </xf>
    <xf numFmtId="41" fontId="42" fillId="2" borderId="6" xfId="21" applyFont="1" applyFill="1" applyBorder="1" applyAlignment="1">
      <alignment horizontal="center" vertical="center" shrinkToFit="1"/>
    </xf>
    <xf numFmtId="41" fontId="42" fillId="19" borderId="6" xfId="21" applyFont="1" applyFill="1" applyBorder="1" applyAlignment="1">
      <alignment horizontal="center" vertical="center" shrinkToFit="1"/>
    </xf>
    <xf numFmtId="14" fontId="42" fillId="23" borderId="6" xfId="21" applyNumberFormat="1" applyFont="1" applyFill="1" applyBorder="1" applyAlignment="1">
      <alignment horizontal="center" vertical="center" shrinkToFit="1"/>
    </xf>
    <xf numFmtId="41" fontId="3" fillId="23" borderId="6" xfId="1" applyFont="1" applyFill="1" applyBorder="1" applyAlignment="1">
      <alignment horizontal="center" vertical="center"/>
    </xf>
    <xf numFmtId="14" fontId="3" fillId="19" borderId="37" xfId="0" applyNumberFormat="1" applyFont="1" applyFill="1" applyBorder="1" applyAlignment="1" applyProtection="1">
      <alignment horizontal="center" vertical="center"/>
      <protection hidden="1"/>
    </xf>
    <xf numFmtId="0" fontId="6" fillId="19" borderId="37" xfId="0" applyFont="1" applyFill="1" applyBorder="1" applyAlignment="1" applyProtection="1">
      <alignment horizontal="center" vertical="center"/>
      <protection hidden="1"/>
    </xf>
    <xf numFmtId="178" fontId="6" fillId="19" borderId="38" xfId="0" applyNumberFormat="1" applyFont="1" applyFill="1" applyBorder="1" applyAlignment="1" applyProtection="1">
      <alignment vertical="center" wrapText="1" shrinkToFit="1"/>
      <protection hidden="1"/>
    </xf>
    <xf numFmtId="181" fontId="6" fillId="19" borderId="37" xfId="0" applyNumberFormat="1" applyFont="1" applyFill="1" applyBorder="1" applyAlignment="1" applyProtection="1">
      <alignment horizontal="right" vertical="center"/>
      <protection hidden="1"/>
    </xf>
    <xf numFmtId="181" fontId="6" fillId="19" borderId="37" xfId="0" applyNumberFormat="1" applyFont="1" applyFill="1" applyBorder="1" applyAlignment="1" applyProtection="1">
      <alignment horizontal="center" vertical="center"/>
      <protection hidden="1"/>
    </xf>
    <xf numFmtId="14" fontId="6" fillId="19" borderId="37" xfId="0" applyNumberFormat="1" applyFont="1" applyFill="1" applyBorder="1" applyAlignment="1" applyProtection="1">
      <alignment horizontal="center" vertical="center"/>
      <protection hidden="1"/>
    </xf>
    <xf numFmtId="181" fontId="6" fillId="0" borderId="37" xfId="0" applyNumberFormat="1" applyFont="1" applyFill="1" applyBorder="1" applyAlignment="1" applyProtection="1">
      <alignment horizontal="right" vertical="center"/>
      <protection hidden="1"/>
    </xf>
    <xf numFmtId="176" fontId="6" fillId="19" borderId="37" xfId="0" applyNumberFormat="1" applyFont="1" applyFill="1" applyBorder="1" applyAlignment="1" applyProtection="1">
      <alignment horizontal="right" vertical="center"/>
      <protection hidden="1"/>
    </xf>
    <xf numFmtId="0" fontId="6" fillId="25" borderId="27" xfId="0" applyFont="1" applyFill="1" applyBorder="1" applyAlignment="1">
      <alignment horizontal="center" vertical="center" shrinkToFit="1"/>
    </xf>
    <xf numFmtId="14" fontId="3" fillId="25" borderId="37" xfId="0" applyNumberFormat="1" applyFont="1" applyFill="1" applyBorder="1" applyAlignment="1" applyProtection="1">
      <alignment horizontal="center" vertical="center"/>
      <protection hidden="1"/>
    </xf>
    <xf numFmtId="0" fontId="6" fillId="25" borderId="37" xfId="0" applyFont="1" applyFill="1" applyBorder="1" applyAlignment="1" applyProtection="1">
      <alignment horizontal="center" vertical="center"/>
      <protection hidden="1"/>
    </xf>
    <xf numFmtId="178" fontId="6" fillId="25" borderId="38" xfId="0" applyNumberFormat="1" applyFont="1" applyFill="1" applyBorder="1" applyAlignment="1" applyProtection="1">
      <alignment vertical="center" wrapText="1" shrinkToFit="1"/>
      <protection hidden="1"/>
    </xf>
    <xf numFmtId="181" fontId="6" fillId="25" borderId="37" xfId="0" applyNumberFormat="1" applyFont="1" applyFill="1" applyBorder="1" applyAlignment="1" applyProtection="1">
      <alignment horizontal="right" vertical="center"/>
      <protection hidden="1"/>
    </xf>
    <xf numFmtId="181" fontId="6" fillId="25" borderId="37" xfId="0" applyNumberFormat="1" applyFont="1" applyFill="1" applyBorder="1" applyAlignment="1" applyProtection="1">
      <alignment horizontal="center" vertical="center"/>
      <protection hidden="1"/>
    </xf>
    <xf numFmtId="14" fontId="6" fillId="25" borderId="37" xfId="0" applyNumberFormat="1" applyFont="1" applyFill="1" applyBorder="1" applyAlignment="1" applyProtection="1">
      <alignment horizontal="center" vertical="center"/>
      <protection hidden="1"/>
    </xf>
    <xf numFmtId="41" fontId="6" fillId="25" borderId="37" xfId="6" applyFont="1" applyFill="1" applyBorder="1" applyAlignment="1" applyProtection="1">
      <alignment horizontal="right" vertical="center"/>
      <protection hidden="1"/>
    </xf>
    <xf numFmtId="14" fontId="10" fillId="25" borderId="15" xfId="0" applyNumberFormat="1" applyFont="1" applyFill="1" applyBorder="1" applyAlignment="1">
      <alignment horizontal="center" vertical="center"/>
    </xf>
    <xf numFmtId="176" fontId="6" fillId="25" borderId="37" xfId="0" applyNumberFormat="1" applyFont="1" applyFill="1" applyBorder="1" applyAlignment="1" applyProtection="1">
      <alignment horizontal="right" vertical="center"/>
      <protection hidden="1"/>
    </xf>
    <xf numFmtId="184" fontId="19" fillId="25" borderId="37" xfId="0" applyNumberFormat="1" applyFont="1" applyFill="1" applyBorder="1" applyAlignment="1" applyProtection="1">
      <alignment horizontal="right" vertical="center"/>
      <protection hidden="1"/>
    </xf>
    <xf numFmtId="182" fontId="6" fillId="19" borderId="37" xfId="0" applyNumberFormat="1" applyFont="1" applyFill="1" applyBorder="1" applyAlignment="1" applyProtection="1">
      <alignment horizontal="right" vertical="center"/>
      <protection hidden="1"/>
    </xf>
    <xf numFmtId="182" fontId="6" fillId="19" borderId="15" xfId="0" applyNumberFormat="1" applyFont="1" applyFill="1" applyBorder="1" applyAlignment="1" applyProtection="1">
      <alignment horizontal="right" vertical="center"/>
      <protection hidden="1"/>
    </xf>
    <xf numFmtId="183" fontId="6" fillId="19" borderId="37" xfId="0" applyNumberFormat="1" applyFont="1" applyFill="1" applyBorder="1" applyAlignment="1" applyProtection="1">
      <alignment horizontal="right" vertical="center"/>
      <protection hidden="1"/>
    </xf>
    <xf numFmtId="182" fontId="5" fillId="19" borderId="15" xfId="0" applyNumberFormat="1" applyFont="1" applyFill="1" applyBorder="1" applyAlignment="1" applyProtection="1">
      <alignment horizontal="right" vertical="center"/>
      <protection hidden="1"/>
    </xf>
    <xf numFmtId="0" fontId="5" fillId="19" borderId="20" xfId="0" applyFont="1" applyFill="1" applyBorder="1" applyAlignment="1" applyProtection="1">
      <alignment vertical="center"/>
      <protection hidden="1"/>
    </xf>
    <xf numFmtId="0" fontId="6" fillId="19" borderId="36" xfId="0" applyFont="1" applyFill="1" applyBorder="1" applyAlignment="1" applyProtection="1">
      <alignment vertical="center"/>
      <protection hidden="1"/>
    </xf>
    <xf numFmtId="10" fontId="3" fillId="19" borderId="37" xfId="2" applyNumberFormat="1" applyFont="1" applyFill="1" applyBorder="1" applyAlignment="1" applyProtection="1">
      <alignment horizontal="center" vertical="center"/>
      <protection hidden="1"/>
    </xf>
    <xf numFmtId="0" fontId="6" fillId="19" borderId="20" xfId="0" applyFont="1" applyFill="1" applyBorder="1" applyAlignment="1" applyProtection="1">
      <alignment vertical="center"/>
      <protection hidden="1"/>
    </xf>
    <xf numFmtId="9" fontId="6" fillId="19" borderId="15" xfId="7" applyFont="1" applyFill="1" applyBorder="1" applyAlignment="1" applyProtection="1">
      <alignment horizontal="center" vertical="center"/>
      <protection hidden="1"/>
    </xf>
    <xf numFmtId="41" fontId="23" fillId="2" borderId="6" xfId="1" applyFont="1" applyFill="1" applyBorder="1" applyAlignment="1">
      <alignment vertical="center"/>
    </xf>
    <xf numFmtId="10" fontId="17" fillId="19" borderId="6" xfId="2" applyNumberFormat="1" applyFont="1" applyFill="1" applyBorder="1" applyAlignment="1">
      <alignment vertical="center"/>
    </xf>
    <xf numFmtId="41" fontId="17" fillId="19" borderId="6" xfId="1" applyFont="1" applyFill="1" applyBorder="1" applyAlignment="1">
      <alignment horizontal="center" vertical="center"/>
    </xf>
    <xf numFmtId="41" fontId="17" fillId="19" borderId="6" xfId="1" applyFont="1" applyFill="1" applyBorder="1" applyAlignment="1" applyProtection="1">
      <alignment vertical="center" wrapText="1"/>
      <protection hidden="1"/>
    </xf>
    <xf numFmtId="0" fontId="45" fillId="19" borderId="27" xfId="0" applyFont="1" applyFill="1" applyBorder="1" applyAlignment="1" applyProtection="1">
      <alignment horizontal="center" vertical="center"/>
      <protection hidden="1"/>
    </xf>
    <xf numFmtId="182" fontId="5" fillId="19" borderId="37" xfId="0" applyNumberFormat="1" applyFont="1" applyFill="1" applyBorder="1" applyAlignment="1" applyProtection="1">
      <alignment horizontal="right" vertical="center"/>
      <protection hidden="1"/>
    </xf>
    <xf numFmtId="182" fontId="10" fillId="19" borderId="15" xfId="0" applyNumberFormat="1" applyFont="1" applyFill="1" applyBorder="1" applyAlignment="1" applyProtection="1">
      <alignment horizontal="right" vertical="center"/>
      <protection hidden="1"/>
    </xf>
    <xf numFmtId="9" fontId="19" fillId="2" borderId="37" xfId="0" applyNumberFormat="1" applyFont="1" applyFill="1" applyBorder="1" applyAlignment="1" applyProtection="1">
      <alignment horizontal="right" vertical="center"/>
      <protection hidden="1"/>
    </xf>
    <xf numFmtId="182" fontId="5" fillId="2" borderId="37" xfId="0" applyNumberFormat="1" applyFont="1" applyFill="1" applyBorder="1" applyAlignment="1" applyProtection="1">
      <alignment horizontal="right" vertical="center"/>
      <protection hidden="1"/>
    </xf>
    <xf numFmtId="182" fontId="10" fillId="2" borderId="37" xfId="0" applyNumberFormat="1" applyFont="1" applyFill="1" applyBorder="1" applyAlignment="1" applyProtection="1">
      <alignment horizontal="right" vertical="center"/>
      <protection hidden="1"/>
    </xf>
    <xf numFmtId="41" fontId="6" fillId="19" borderId="38" xfId="1" applyFont="1" applyFill="1" applyBorder="1" applyAlignment="1" applyProtection="1">
      <alignment horizontal="right" vertical="center"/>
      <protection hidden="1"/>
    </xf>
    <xf numFmtId="41" fontId="6" fillId="19" borderId="15" xfId="1" applyFont="1" applyFill="1" applyBorder="1" applyAlignment="1" applyProtection="1">
      <alignment horizontal="right" vertical="center"/>
      <protection hidden="1"/>
    </xf>
    <xf numFmtId="41" fontId="6" fillId="25" borderId="15" xfId="1" applyFont="1" applyFill="1" applyBorder="1" applyAlignment="1" applyProtection="1">
      <alignment horizontal="center" vertical="center"/>
      <protection hidden="1"/>
    </xf>
    <xf numFmtId="0" fontId="35" fillId="19" borderId="6" xfId="0" applyFont="1" applyFill="1" applyBorder="1">
      <alignment vertical="center"/>
    </xf>
    <xf numFmtId="0" fontId="35" fillId="0" borderId="6" xfId="0" applyFont="1" applyFill="1" applyBorder="1">
      <alignment vertical="center"/>
    </xf>
    <xf numFmtId="41" fontId="13" fillId="2" borderId="15" xfId="1" applyFont="1" applyFill="1" applyBorder="1" applyAlignment="1">
      <alignment vertical="center"/>
    </xf>
    <xf numFmtId="41" fontId="23" fillId="2" borderId="15" xfId="1" applyFont="1" applyFill="1" applyBorder="1" applyAlignment="1">
      <alignment vertical="center"/>
    </xf>
    <xf numFmtId="41" fontId="13" fillId="23" borderId="15" xfId="1" applyFont="1" applyFill="1" applyBorder="1" applyAlignment="1">
      <alignment vertical="center"/>
    </xf>
    <xf numFmtId="0" fontId="20" fillId="19" borderId="27" xfId="0" applyFont="1" applyFill="1" applyBorder="1" applyAlignment="1" applyProtection="1">
      <alignment horizontal="center" vertical="center"/>
      <protection hidden="1"/>
    </xf>
    <xf numFmtId="41" fontId="6" fillId="23" borderId="6" xfId="1" applyFont="1" applyFill="1" applyBorder="1" applyAlignment="1" applyProtection="1">
      <alignment horizontal="center" vertical="center" wrapText="1"/>
      <protection hidden="1"/>
    </xf>
    <xf numFmtId="41" fontId="6" fillId="23" borderId="6" xfId="1" applyFont="1" applyFill="1" applyBorder="1" applyAlignment="1" applyProtection="1">
      <alignment horizontal="center" vertical="center"/>
      <protection hidden="1"/>
    </xf>
    <xf numFmtId="0" fontId="81" fillId="0" borderId="0" xfId="0" applyFont="1" applyAlignment="1">
      <alignment horizontal="left" vertical="center"/>
    </xf>
    <xf numFmtId="0" fontId="34" fillId="0" borderId="0" xfId="0" applyFont="1" applyAlignment="1">
      <alignment horizontal="center" vertical="center"/>
    </xf>
    <xf numFmtId="0" fontId="81" fillId="0" borderId="0" xfId="0" applyFont="1" applyAlignment="1">
      <alignment vertical="center"/>
    </xf>
    <xf numFmtId="41" fontId="13" fillId="23" borderId="6" xfId="1" applyFont="1" applyFill="1" applyBorder="1" applyAlignment="1">
      <alignment vertical="center"/>
    </xf>
    <xf numFmtId="10" fontId="17" fillId="23" borderId="6" xfId="2" applyNumberFormat="1" applyFont="1" applyFill="1" applyBorder="1" applyAlignment="1">
      <alignment vertical="center"/>
    </xf>
    <xf numFmtId="41" fontId="17" fillId="23" borderId="6" xfId="1" applyFont="1" applyFill="1" applyBorder="1" applyAlignment="1">
      <alignment horizontal="center" vertical="center"/>
    </xf>
    <xf numFmtId="41" fontId="17" fillId="23" borderId="6" xfId="1" applyFont="1" applyFill="1" applyBorder="1" applyAlignment="1" applyProtection="1">
      <alignment vertical="center" wrapText="1"/>
      <protection hidden="1"/>
    </xf>
    <xf numFmtId="41" fontId="42" fillId="23" borderId="6" xfId="21" applyFont="1" applyFill="1" applyBorder="1" applyAlignment="1">
      <alignment horizontal="center" vertical="center"/>
    </xf>
    <xf numFmtId="0" fontId="56" fillId="19" borderId="6" xfId="0" applyFont="1" applyFill="1" applyBorder="1">
      <alignment vertical="center"/>
    </xf>
    <xf numFmtId="189" fontId="62" fillId="2" borderId="11" xfId="1" applyNumberFormat="1" applyFont="1" applyFill="1" applyBorder="1">
      <alignment vertical="center"/>
    </xf>
    <xf numFmtId="14" fontId="33" fillId="2" borderId="11" xfId="1" applyNumberFormat="1" applyFont="1" applyFill="1" applyBorder="1">
      <alignment vertical="center"/>
    </xf>
    <xf numFmtId="41" fontId="33" fillId="2" borderId="25" xfId="1" applyFont="1" applyFill="1" applyBorder="1" applyAlignment="1" applyProtection="1">
      <alignment horizontal="left" vertical="center"/>
      <protection hidden="1"/>
    </xf>
    <xf numFmtId="0" fontId="0" fillId="0" borderId="6" xfId="0" applyBorder="1" applyAlignment="1">
      <alignment horizontal="center" vertical="center"/>
    </xf>
    <xf numFmtId="0" fontId="3" fillId="13" borderId="23" xfId="0" applyFont="1" applyFill="1" applyBorder="1" applyAlignment="1" applyProtection="1">
      <alignment horizontal="center" vertical="center"/>
      <protection hidden="1"/>
    </xf>
    <xf numFmtId="0" fontId="3" fillId="13" borderId="25" xfId="0" applyFont="1" applyFill="1" applyBorder="1" applyAlignment="1" applyProtection="1">
      <alignment horizontal="center" vertical="center"/>
      <protection hidden="1"/>
    </xf>
    <xf numFmtId="0" fontId="3" fillId="13" borderId="22" xfId="0" applyFont="1" applyFill="1" applyBorder="1" applyAlignment="1" applyProtection="1">
      <alignment horizontal="center" vertical="center"/>
      <protection hidden="1"/>
    </xf>
    <xf numFmtId="0" fontId="32" fillId="13" borderId="6" xfId="0" applyFont="1" applyFill="1" applyBorder="1" applyAlignment="1">
      <alignment horizontal="center" vertical="center" wrapText="1"/>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30" xfId="0" applyBorder="1" applyAlignment="1">
      <alignment horizontal="center" vertical="center"/>
    </xf>
    <xf numFmtId="0" fontId="0" fillId="0" borderId="33" xfId="0" applyBorder="1" applyAlignment="1">
      <alignment horizontal="center" vertical="center"/>
    </xf>
    <xf numFmtId="0" fontId="0" fillId="0" borderId="0" xfId="0" applyBorder="1" applyAlignment="1">
      <alignment horizontal="center" vertical="center"/>
    </xf>
    <xf numFmtId="0" fontId="0" fillId="0" borderId="46" xfId="0" applyBorder="1" applyAlignment="1">
      <alignment horizontal="center" vertical="center"/>
    </xf>
    <xf numFmtId="0" fontId="0" fillId="0" borderId="31" xfId="0" applyBorder="1" applyAlignment="1">
      <alignment horizontal="center" vertical="center"/>
    </xf>
    <xf numFmtId="0" fontId="0" fillId="0" borderId="24" xfId="0" applyBorder="1" applyAlignment="1">
      <alignment horizontal="center" vertical="center"/>
    </xf>
    <xf numFmtId="0" fontId="0" fillId="0" borderId="48" xfId="0" applyBorder="1" applyAlignment="1">
      <alignment horizontal="center" vertical="center"/>
    </xf>
    <xf numFmtId="0" fontId="3" fillId="13" borderId="6" xfId="0" applyFont="1" applyFill="1" applyBorder="1" applyAlignment="1">
      <alignment horizontal="center" vertical="center"/>
    </xf>
    <xf numFmtId="0" fontId="32" fillId="24" borderId="6" xfId="0" applyFont="1" applyFill="1" applyBorder="1" applyAlignment="1">
      <alignment horizontal="center" vertical="center" shrinkToFit="1"/>
    </xf>
    <xf numFmtId="0" fontId="30" fillId="24" borderId="6" xfId="0" applyFont="1" applyFill="1" applyBorder="1" applyAlignment="1">
      <alignment horizontal="center" vertical="center"/>
    </xf>
    <xf numFmtId="0" fontId="30" fillId="13" borderId="6" xfId="0" applyFont="1" applyFill="1" applyBorder="1" applyAlignment="1">
      <alignment horizontal="center" vertical="center"/>
    </xf>
    <xf numFmtId="0" fontId="0" fillId="2" borderId="6" xfId="0" applyFill="1" applyBorder="1" applyAlignment="1">
      <alignment horizontal="center" vertical="center"/>
    </xf>
    <xf numFmtId="0" fontId="3" fillId="13" borderId="6" xfId="0" applyFont="1" applyFill="1" applyBorder="1" applyAlignment="1" applyProtection="1">
      <alignment horizontal="center" vertical="center"/>
      <protection hidden="1"/>
    </xf>
    <xf numFmtId="0" fontId="63" fillId="15" borderId="6" xfId="0" applyFont="1" applyFill="1" applyBorder="1" applyAlignment="1" applyProtection="1">
      <alignment horizontal="center" vertical="center" wrapText="1"/>
      <protection hidden="1"/>
    </xf>
    <xf numFmtId="176" fontId="6" fillId="24" borderId="6" xfId="0" applyNumberFormat="1" applyFont="1" applyFill="1" applyBorder="1" applyAlignment="1" applyProtection="1">
      <alignment horizontal="center" vertical="center"/>
      <protection hidden="1"/>
    </xf>
    <xf numFmtId="10" fontId="79" fillId="24" borderId="76" xfId="2" applyNumberFormat="1" applyFont="1" applyFill="1" applyBorder="1" applyAlignment="1" applyProtection="1">
      <alignment vertical="center"/>
      <protection hidden="1"/>
    </xf>
    <xf numFmtId="14" fontId="6" fillId="23" borderId="27" xfId="0" applyNumberFormat="1" applyFont="1" applyFill="1" applyBorder="1" applyAlignment="1" applyProtection="1">
      <alignment vertical="center"/>
      <protection hidden="1"/>
    </xf>
    <xf numFmtId="14" fontId="6" fillId="24" borderId="27" xfId="0" applyNumberFormat="1" applyFont="1" applyFill="1" applyBorder="1" applyAlignment="1" applyProtection="1">
      <alignment horizontal="center" vertical="center"/>
      <protection hidden="1"/>
    </xf>
    <xf numFmtId="195" fontId="6" fillId="24" borderId="30" xfId="0" applyNumberFormat="1" applyFont="1" applyFill="1" applyBorder="1" applyAlignment="1" applyProtection="1">
      <alignment horizontal="right" vertical="center"/>
      <protection hidden="1"/>
    </xf>
    <xf numFmtId="176" fontId="6" fillId="19" borderId="27" xfId="0" applyNumberFormat="1" applyFont="1" applyFill="1" applyBorder="1" applyAlignment="1" applyProtection="1">
      <alignment horizontal="right" vertical="center"/>
      <protection hidden="1"/>
    </xf>
    <xf numFmtId="41" fontId="6" fillId="19" borderId="0" xfId="21" applyFont="1" applyFill="1"/>
    <xf numFmtId="41" fontId="6" fillId="19" borderId="27" xfId="21" applyFont="1" applyFill="1" applyBorder="1" applyAlignment="1" applyProtection="1">
      <alignment vertical="center"/>
      <protection hidden="1"/>
    </xf>
    <xf numFmtId="176" fontId="6" fillId="19" borderId="27" xfId="0" applyNumberFormat="1" applyFont="1" applyFill="1" applyBorder="1" applyAlignment="1" applyProtection="1">
      <alignment vertical="center"/>
      <protection hidden="1"/>
    </xf>
    <xf numFmtId="195" fontId="6" fillId="23" borderId="6" xfId="0" applyNumberFormat="1" applyFont="1" applyFill="1" applyBorder="1" applyAlignment="1" applyProtection="1">
      <alignment horizontal="right" vertical="center"/>
      <protection hidden="1"/>
    </xf>
    <xf numFmtId="176" fontId="6" fillId="19" borderId="6" xfId="0" applyNumberFormat="1" applyFont="1" applyFill="1" applyBorder="1" applyAlignment="1" applyProtection="1">
      <alignment horizontal="right" vertical="center"/>
      <protection hidden="1"/>
    </xf>
    <xf numFmtId="41" fontId="6" fillId="19" borderId="6" xfId="21" applyFont="1" applyFill="1" applyBorder="1"/>
    <xf numFmtId="41" fontId="6" fillId="19" borderId="6" xfId="21" applyFont="1" applyFill="1" applyBorder="1" applyAlignment="1" applyProtection="1">
      <alignment vertical="center"/>
      <protection hidden="1"/>
    </xf>
    <xf numFmtId="176" fontId="6" fillId="19" borderId="6" xfId="0" applyNumberFormat="1" applyFont="1" applyFill="1" applyBorder="1" applyAlignment="1" applyProtection="1">
      <alignment vertical="center"/>
      <protection hidden="1"/>
    </xf>
    <xf numFmtId="41" fontId="6" fillId="2" borderId="6" xfId="1" applyFont="1" applyFill="1" applyBorder="1" applyAlignment="1">
      <alignment vertical="center" shrinkToFit="1"/>
    </xf>
    <xf numFmtId="41" fontId="3" fillId="7" borderId="6" xfId="1" applyFont="1" applyFill="1" applyBorder="1" applyAlignment="1">
      <alignment horizontal="center" vertical="center"/>
    </xf>
    <xf numFmtId="178" fontId="8" fillId="23" borderId="23" xfId="8" applyFont="1" applyFill="1" applyBorder="1" applyAlignment="1" applyProtection="1">
      <alignment vertical="center"/>
      <protection locked="0"/>
    </xf>
    <xf numFmtId="14" fontId="8" fillId="19" borderId="23" xfId="3" applyNumberFormat="1" applyFont="1" applyFill="1" applyBorder="1" applyAlignment="1" applyProtection="1">
      <alignment vertical="center"/>
    </xf>
    <xf numFmtId="14" fontId="8" fillId="23" borderId="23" xfId="3" applyNumberFormat="1" applyFont="1" applyFill="1" applyBorder="1" applyAlignment="1" applyProtection="1">
      <alignment vertical="center"/>
    </xf>
    <xf numFmtId="0" fontId="8" fillId="19" borderId="81" xfId="3" applyFont="1" applyFill="1" applyBorder="1" applyAlignment="1" applyProtection="1">
      <alignment horizontal="center" vertical="center"/>
      <protection locked="0"/>
    </xf>
    <xf numFmtId="0" fontId="23" fillId="19" borderId="23" xfId="3" applyFont="1" applyFill="1" applyBorder="1" applyAlignment="1" applyProtection="1">
      <alignment vertical="center"/>
      <protection locked="0"/>
    </xf>
    <xf numFmtId="178" fontId="22" fillId="19" borderId="23" xfId="8" applyFont="1" applyFill="1" applyBorder="1" applyAlignment="1" applyProtection="1">
      <alignment vertical="center"/>
    </xf>
    <xf numFmtId="10" fontId="21" fillId="19" borderId="17" xfId="2" applyNumberFormat="1" applyFont="1" applyFill="1" applyBorder="1" applyAlignment="1" applyProtection="1">
      <alignment horizontal="center" vertical="center"/>
    </xf>
    <xf numFmtId="41" fontId="22" fillId="23" borderId="80" xfId="21" applyFont="1" applyFill="1" applyBorder="1" applyAlignment="1" applyProtection="1">
      <alignment vertical="center"/>
    </xf>
    <xf numFmtId="178" fontId="8" fillId="19" borderId="0" xfId="8" applyFont="1" applyFill="1" applyBorder="1" applyAlignment="1" applyProtection="1">
      <alignment horizontal="right" vertical="center"/>
      <protection locked="0"/>
    </xf>
    <xf numFmtId="178" fontId="21" fillId="23" borderId="11" xfId="8" applyFont="1" applyFill="1" applyBorder="1" applyAlignment="1" applyProtection="1">
      <alignment vertical="center"/>
    </xf>
    <xf numFmtId="178" fontId="21" fillId="23" borderId="0" xfId="8" applyFont="1" applyFill="1" applyBorder="1" applyAlignment="1" applyProtection="1">
      <alignment vertical="center"/>
    </xf>
    <xf numFmtId="178" fontId="21" fillId="19" borderId="0" xfId="8" applyFont="1" applyFill="1" applyBorder="1" applyAlignment="1" applyProtection="1">
      <alignment vertical="center"/>
    </xf>
    <xf numFmtId="177" fontId="21" fillId="19" borderId="0" xfId="4" applyNumberFormat="1" applyFont="1" applyFill="1" applyBorder="1" applyAlignment="1" applyProtection="1">
      <alignment vertical="center"/>
    </xf>
    <xf numFmtId="178" fontId="8" fillId="23" borderId="0" xfId="8" applyFont="1" applyFill="1" applyBorder="1" applyAlignment="1" applyProtection="1">
      <alignment horizontal="right" vertical="center"/>
    </xf>
    <xf numFmtId="178" fontId="22" fillId="19" borderId="47" xfId="8" applyFont="1" applyFill="1" applyBorder="1" applyAlignment="1" applyProtection="1">
      <alignment vertical="center"/>
    </xf>
    <xf numFmtId="0" fontId="77" fillId="23" borderId="0" xfId="3" applyFont="1" applyFill="1" applyBorder="1" applyProtection="1">
      <protection hidden="1"/>
    </xf>
    <xf numFmtId="0" fontId="77" fillId="23" borderId="0" xfId="3" applyFont="1" applyFill="1" applyBorder="1" applyAlignment="1" applyProtection="1">
      <alignment horizontal="left"/>
      <protection hidden="1"/>
    </xf>
    <xf numFmtId="10" fontId="77" fillId="23" borderId="0" xfId="9" applyNumberFormat="1" applyFont="1" applyFill="1" applyBorder="1" applyAlignment="1" applyProtection="1">
      <protection hidden="1"/>
    </xf>
    <xf numFmtId="41" fontId="77" fillId="23" borderId="46" xfId="26" applyFont="1" applyFill="1" applyBorder="1" applyAlignment="1" applyProtection="1">
      <protection hidden="1"/>
    </xf>
    <xf numFmtId="9" fontId="77" fillId="23" borderId="46" xfId="26" applyNumberFormat="1" applyFont="1" applyFill="1" applyBorder="1" applyAlignment="1" applyProtection="1">
      <protection hidden="1"/>
    </xf>
    <xf numFmtId="10" fontId="77" fillId="23" borderId="0" xfId="3" applyNumberFormat="1" applyFont="1" applyFill="1" applyBorder="1" applyAlignment="1" applyProtection="1">
      <alignment horizontal="center"/>
      <protection hidden="1"/>
    </xf>
    <xf numFmtId="41" fontId="77" fillId="23" borderId="0" xfId="26" applyFont="1" applyFill="1" applyBorder="1" applyAlignment="1" applyProtection="1">
      <alignment horizontal="center"/>
      <protection hidden="1"/>
    </xf>
    <xf numFmtId="178" fontId="77" fillId="23" borderId="0" xfId="8" applyFont="1" applyFill="1" applyBorder="1" applyProtection="1">
      <protection hidden="1"/>
    </xf>
    <xf numFmtId="178" fontId="77" fillId="23" borderId="46" xfId="3" applyNumberFormat="1" applyFont="1" applyFill="1" applyBorder="1" applyProtection="1">
      <protection hidden="1"/>
    </xf>
    <xf numFmtId="0" fontId="0" fillId="25" borderId="0" xfId="0" applyFill="1">
      <alignment vertical="center"/>
    </xf>
    <xf numFmtId="0" fontId="3" fillId="13" borderId="37" xfId="0" applyFont="1" applyFill="1" applyBorder="1" applyAlignment="1" applyProtection="1">
      <alignment horizontal="center" vertical="center"/>
      <protection hidden="1"/>
    </xf>
    <xf numFmtId="0" fontId="8" fillId="12" borderId="25" xfId="3" applyFont="1" applyFill="1" applyBorder="1" applyAlignment="1" applyProtection="1">
      <alignment horizontal="center" vertical="center"/>
      <protection hidden="1"/>
    </xf>
    <xf numFmtId="0" fontId="8" fillId="12" borderId="6" xfId="3" applyFont="1" applyFill="1" applyBorder="1" applyAlignment="1" applyProtection="1">
      <alignment horizontal="center" vertical="center"/>
      <protection hidden="1"/>
    </xf>
    <xf numFmtId="0" fontId="8" fillId="12" borderId="29" xfId="3" applyFont="1" applyFill="1" applyBorder="1" applyAlignment="1" applyProtection="1">
      <alignment horizontal="center" vertical="center"/>
      <protection hidden="1"/>
    </xf>
    <xf numFmtId="177" fontId="55" fillId="0" borderId="0" xfId="4" applyNumberFormat="1" applyFont="1" applyBorder="1" applyAlignment="1" applyProtection="1">
      <alignment horizontal="center" vertical="center"/>
      <protection hidden="1"/>
    </xf>
    <xf numFmtId="0" fontId="0" fillId="0" borderId="6" xfId="0" applyBorder="1" applyAlignment="1">
      <alignment horizontal="center" vertical="center"/>
    </xf>
    <xf numFmtId="0" fontId="32" fillId="13" borderId="6" xfId="0" applyFont="1" applyFill="1" applyBorder="1" applyAlignment="1">
      <alignment horizontal="center" vertical="center" wrapText="1"/>
    </xf>
    <xf numFmtId="0" fontId="3" fillId="13" borderId="6" xfId="0" applyFont="1" applyFill="1" applyBorder="1" applyAlignment="1">
      <alignment horizontal="center" vertical="center"/>
    </xf>
    <xf numFmtId="0" fontId="0" fillId="13" borderId="6" xfId="0" applyFill="1" applyBorder="1" applyAlignment="1">
      <alignment horizontal="center" vertical="center"/>
    </xf>
    <xf numFmtId="0" fontId="0" fillId="0" borderId="27" xfId="0" applyBorder="1">
      <alignment vertical="center"/>
    </xf>
    <xf numFmtId="0" fontId="0" fillId="23" borderId="27" xfId="0" applyFill="1" applyBorder="1">
      <alignment vertical="center"/>
    </xf>
    <xf numFmtId="0" fontId="0" fillId="0" borderId="15" xfId="0" applyBorder="1">
      <alignment vertical="center"/>
    </xf>
    <xf numFmtId="0" fontId="0" fillId="0" borderId="12" xfId="0" applyBorder="1">
      <alignment vertical="center"/>
    </xf>
    <xf numFmtId="0" fontId="0" fillId="23" borderId="16" xfId="0" applyFill="1" applyBorder="1">
      <alignment vertical="center"/>
    </xf>
    <xf numFmtId="0" fontId="0" fillId="0" borderId="17" xfId="0" applyBorder="1">
      <alignment vertical="center"/>
    </xf>
    <xf numFmtId="0" fontId="0" fillId="23" borderId="78" xfId="0" applyFill="1" applyBorder="1">
      <alignment vertical="center"/>
    </xf>
    <xf numFmtId="0" fontId="0" fillId="0" borderId="77" xfId="0" applyBorder="1">
      <alignment vertical="center"/>
    </xf>
    <xf numFmtId="0" fontId="0" fillId="23" borderId="15" xfId="0" applyFill="1" applyBorder="1">
      <alignment vertical="center"/>
    </xf>
    <xf numFmtId="0" fontId="0" fillId="0" borderId="13" xfId="0" applyBorder="1">
      <alignment vertical="center"/>
    </xf>
    <xf numFmtId="0" fontId="0" fillId="0" borderId="14" xfId="0" applyBorder="1">
      <alignment vertical="center"/>
    </xf>
    <xf numFmtId="0" fontId="0" fillId="0" borderId="16" xfId="0" applyBorder="1">
      <alignment vertical="center"/>
    </xf>
    <xf numFmtId="0" fontId="0" fillId="0" borderId="82" xfId="0" applyBorder="1">
      <alignment vertical="center"/>
    </xf>
    <xf numFmtId="0" fontId="3" fillId="13" borderId="83" xfId="0" applyFont="1" applyFill="1" applyBorder="1" applyAlignment="1">
      <alignment horizontal="center" vertical="center"/>
    </xf>
    <xf numFmtId="0" fontId="0" fillId="0" borderId="84" xfId="0" applyBorder="1">
      <alignment vertical="center"/>
    </xf>
    <xf numFmtId="0" fontId="0" fillId="0" borderId="41" xfId="0" applyBorder="1">
      <alignment vertical="center"/>
    </xf>
    <xf numFmtId="0" fontId="0" fillId="13" borderId="16" xfId="0" applyFill="1" applyBorder="1">
      <alignment vertical="center"/>
    </xf>
    <xf numFmtId="0" fontId="0" fillId="13" borderId="17" xfId="0" applyFill="1" applyBorder="1" applyAlignment="1">
      <alignment horizontal="center" vertical="center"/>
    </xf>
    <xf numFmtId="0" fontId="0" fillId="0" borderId="17" xfId="0" applyBorder="1" applyAlignment="1">
      <alignment horizontal="center" vertical="center"/>
    </xf>
    <xf numFmtId="0" fontId="0" fillId="0" borderId="85" xfId="0" applyBorder="1">
      <alignment vertical="center"/>
    </xf>
    <xf numFmtId="0" fontId="0" fillId="0" borderId="76" xfId="0" applyBorder="1">
      <alignment vertical="center"/>
    </xf>
    <xf numFmtId="0" fontId="0" fillId="19" borderId="16" xfId="0" applyFill="1" applyBorder="1">
      <alignment vertical="center"/>
    </xf>
    <xf numFmtId="0" fontId="0" fillId="19" borderId="78" xfId="0" applyFill="1" applyBorder="1">
      <alignment vertical="center"/>
    </xf>
    <xf numFmtId="0" fontId="0" fillId="0" borderId="20" xfId="0" applyBorder="1">
      <alignment vertical="center"/>
    </xf>
    <xf numFmtId="0" fontId="0" fillId="0" borderId="81" xfId="0" applyBorder="1">
      <alignment vertical="center"/>
    </xf>
    <xf numFmtId="0" fontId="0" fillId="13" borderId="16" xfId="0" applyFill="1" applyBorder="1" applyAlignment="1">
      <alignment horizontal="center" vertical="center"/>
    </xf>
    <xf numFmtId="0" fontId="30" fillId="0" borderId="10" xfId="0" applyFont="1" applyBorder="1">
      <alignment vertical="center"/>
    </xf>
    <xf numFmtId="0" fontId="30" fillId="0" borderId="28" xfId="0" applyFont="1" applyBorder="1">
      <alignment vertical="center"/>
    </xf>
    <xf numFmtId="0" fontId="30" fillId="0" borderId="74" xfId="0" applyFont="1" applyBorder="1">
      <alignment vertical="center"/>
    </xf>
    <xf numFmtId="0" fontId="30" fillId="0" borderId="79" xfId="0" applyFont="1" applyBorder="1">
      <alignment vertical="center"/>
    </xf>
    <xf numFmtId="0" fontId="30" fillId="0" borderId="31" xfId="0" applyFont="1" applyBorder="1">
      <alignment vertical="center"/>
    </xf>
    <xf numFmtId="0" fontId="30" fillId="0" borderId="23" xfId="0" applyFont="1" applyFill="1" applyBorder="1">
      <alignment vertical="center"/>
    </xf>
    <xf numFmtId="0" fontId="14" fillId="13" borderId="23" xfId="0" applyFont="1" applyFill="1" applyBorder="1" applyAlignment="1">
      <alignment horizontal="left" vertical="center"/>
    </xf>
    <xf numFmtId="0" fontId="35" fillId="0" borderId="16" xfId="0" applyFont="1" applyBorder="1">
      <alignment vertical="center"/>
    </xf>
    <xf numFmtId="0" fontId="35" fillId="0" borderId="6" xfId="0" applyFont="1" applyBorder="1" applyAlignment="1">
      <alignment horizontal="center" vertical="center"/>
    </xf>
    <xf numFmtId="0" fontId="35" fillId="0" borderId="17" xfId="0" applyFont="1" applyBorder="1" applyAlignment="1">
      <alignment horizontal="center" vertical="center"/>
    </xf>
    <xf numFmtId="0" fontId="34" fillId="0" borderId="74" xfId="0" applyFont="1" applyBorder="1">
      <alignment vertical="center"/>
    </xf>
    <xf numFmtId="0" fontId="35" fillId="0" borderId="17" xfId="0" applyFont="1" applyBorder="1">
      <alignment vertical="center"/>
    </xf>
    <xf numFmtId="0" fontId="34" fillId="0" borderId="23" xfId="0" applyFont="1" applyBorder="1">
      <alignment vertical="center"/>
    </xf>
    <xf numFmtId="0" fontId="34" fillId="0" borderId="28" xfId="0" applyFont="1" applyBorder="1">
      <alignment vertical="center"/>
    </xf>
    <xf numFmtId="0" fontId="35" fillId="0" borderId="12" xfId="0" applyFont="1" applyBorder="1">
      <alignment vertical="center"/>
    </xf>
    <xf numFmtId="0" fontId="35" fillId="19" borderId="13" xfId="0" applyFont="1" applyFill="1" applyBorder="1">
      <alignment vertical="center"/>
    </xf>
    <xf numFmtId="0" fontId="35" fillId="0" borderId="13" xfId="0" applyFont="1" applyBorder="1">
      <alignment vertical="center"/>
    </xf>
    <xf numFmtId="0" fontId="35" fillId="0" borderId="14" xfId="0" applyFont="1" applyBorder="1">
      <alignment vertical="center"/>
    </xf>
    <xf numFmtId="0" fontId="34" fillId="0" borderId="31" xfId="0" applyFont="1" applyBorder="1">
      <alignment vertical="center"/>
    </xf>
    <xf numFmtId="0" fontId="35" fillId="0" borderId="20" xfId="0" applyFont="1" applyBorder="1">
      <alignment vertical="center"/>
    </xf>
    <xf numFmtId="0" fontId="35" fillId="19" borderId="15" xfId="0" applyFont="1" applyFill="1" applyBorder="1">
      <alignment vertical="center"/>
    </xf>
    <xf numFmtId="0" fontId="35" fillId="0" borderId="15" xfId="0" applyFont="1" applyBorder="1">
      <alignment vertical="center"/>
    </xf>
    <xf numFmtId="0" fontId="35" fillId="0" borderId="81" xfId="0" applyFont="1" applyBorder="1">
      <alignment vertical="center"/>
    </xf>
    <xf numFmtId="0" fontId="34" fillId="0" borderId="23" xfId="0" applyFont="1" applyFill="1" applyBorder="1">
      <alignment vertical="center"/>
    </xf>
    <xf numFmtId="0" fontId="35" fillId="0" borderId="78" xfId="0" applyFont="1" applyBorder="1">
      <alignment vertical="center"/>
    </xf>
    <xf numFmtId="0" fontId="35" fillId="19" borderId="82" xfId="0" applyFont="1" applyFill="1" applyBorder="1">
      <alignment vertical="center"/>
    </xf>
    <xf numFmtId="0" fontId="35" fillId="0" borderId="82" xfId="0" applyFont="1" applyBorder="1">
      <alignment vertical="center"/>
    </xf>
    <xf numFmtId="0" fontId="35" fillId="0" borderId="77" xfId="0" applyFont="1" applyBorder="1">
      <alignment vertical="center"/>
    </xf>
    <xf numFmtId="0" fontId="0" fillId="0" borderId="6" xfId="0" applyBorder="1" applyAlignment="1">
      <alignment horizontal="center" vertical="center"/>
    </xf>
    <xf numFmtId="0" fontId="0" fillId="13" borderId="6" xfId="0" applyFill="1" applyBorder="1" applyAlignment="1">
      <alignment horizontal="center" vertical="center"/>
    </xf>
    <xf numFmtId="0" fontId="32" fillId="13" borderId="6" xfId="0" applyFont="1" applyFill="1" applyBorder="1" applyAlignment="1">
      <alignment horizontal="center" vertical="center" wrapText="1"/>
    </xf>
    <xf numFmtId="0" fontId="0" fillId="13" borderId="6" xfId="0" applyFill="1" applyBorder="1" applyAlignment="1">
      <alignment horizontal="center" vertical="center"/>
    </xf>
    <xf numFmtId="0" fontId="35" fillId="13" borderId="6" xfId="0" applyFont="1" applyFill="1" applyBorder="1">
      <alignment vertical="center"/>
    </xf>
    <xf numFmtId="0" fontId="35" fillId="2" borderId="6" xfId="0" applyFont="1" applyFill="1" applyBorder="1">
      <alignment vertical="center"/>
    </xf>
    <xf numFmtId="183" fontId="35" fillId="0" borderId="6" xfId="2" applyNumberFormat="1" applyFont="1" applyBorder="1">
      <alignment vertical="center"/>
    </xf>
    <xf numFmtId="0" fontId="0" fillId="13" borderId="6" xfId="0" applyFill="1" applyBorder="1" applyAlignment="1">
      <alignment horizontal="left" vertical="center" indent="1"/>
    </xf>
    <xf numFmtId="183" fontId="0" fillId="0" borderId="6" xfId="2" applyNumberFormat="1" applyFont="1" applyBorder="1" applyAlignment="1">
      <alignment vertical="center"/>
    </xf>
    <xf numFmtId="183" fontId="0" fillId="19" borderId="6" xfId="2" applyNumberFormat="1" applyFont="1" applyFill="1" applyBorder="1">
      <alignment vertical="center"/>
    </xf>
    <xf numFmtId="0" fontId="3" fillId="13" borderId="6" xfId="0" applyFont="1" applyFill="1" applyBorder="1" applyAlignment="1">
      <alignment horizontal="center" vertical="center"/>
    </xf>
    <xf numFmtId="0" fontId="32" fillId="13" borderId="6" xfId="0" applyFont="1" applyFill="1" applyBorder="1" applyAlignment="1">
      <alignment horizontal="center" vertical="center" wrapText="1"/>
    </xf>
    <xf numFmtId="0" fontId="75" fillId="14" borderId="6" xfId="0" applyFont="1" applyFill="1" applyBorder="1" applyAlignment="1">
      <alignment horizontal="center" vertical="center" wrapText="1"/>
    </xf>
    <xf numFmtId="0" fontId="75" fillId="14" borderId="6" xfId="0" applyFont="1" applyFill="1" applyBorder="1" applyAlignment="1">
      <alignment horizontal="center" vertical="center" wrapText="1"/>
    </xf>
    <xf numFmtId="0" fontId="35" fillId="19" borderId="6" xfId="0" applyFont="1" applyFill="1" applyBorder="1" applyAlignment="1">
      <alignment horizontal="center" vertical="center"/>
    </xf>
    <xf numFmtId="0" fontId="0" fillId="19" borderId="13" xfId="0" applyFill="1" applyBorder="1">
      <alignment vertical="center"/>
    </xf>
    <xf numFmtId="0" fontId="33" fillId="0" borderId="72" xfId="0" applyFont="1" applyBorder="1" applyAlignment="1" applyProtection="1">
      <alignment vertical="center" wrapText="1"/>
      <protection hidden="1"/>
    </xf>
    <xf numFmtId="0" fontId="81" fillId="0" borderId="12" xfId="0" applyFont="1" applyBorder="1" applyAlignment="1">
      <alignment horizontal="center" vertical="center" wrapText="1"/>
    </xf>
    <xf numFmtId="0" fontId="81" fillId="0" borderId="16" xfId="0" applyFont="1" applyBorder="1" applyAlignment="1">
      <alignment horizontal="center" vertical="center" wrapText="1"/>
    </xf>
    <xf numFmtId="0" fontId="81" fillId="0" borderId="78" xfId="0" applyFont="1" applyBorder="1" applyAlignment="1">
      <alignment horizontal="center" vertical="center" wrapText="1"/>
    </xf>
    <xf numFmtId="0" fontId="30" fillId="0" borderId="12" xfId="0" applyFont="1" applyBorder="1" applyAlignment="1">
      <alignment horizontal="center" vertical="center"/>
    </xf>
    <xf numFmtId="0" fontId="30" fillId="0" borderId="16" xfId="0" applyFont="1" applyBorder="1" applyAlignment="1">
      <alignment horizontal="center" vertical="center"/>
    </xf>
    <xf numFmtId="0" fontId="30" fillId="0" borderId="78" xfId="0" applyFont="1" applyBorder="1" applyAlignment="1">
      <alignment horizontal="center" vertical="center"/>
    </xf>
    <xf numFmtId="0" fontId="32" fillId="0" borderId="6" xfId="0" applyFont="1" applyFill="1" applyBorder="1" applyAlignment="1">
      <alignment horizontal="center" vertical="center" shrinkToFit="1"/>
    </xf>
    <xf numFmtId="0" fontId="32" fillId="13" borderId="6" xfId="0" applyFont="1" applyFill="1" applyBorder="1" applyAlignment="1">
      <alignment horizontal="center" vertical="center"/>
    </xf>
    <xf numFmtId="0" fontId="30" fillId="0" borderId="6" xfId="0" applyFont="1" applyBorder="1" applyAlignment="1">
      <alignment horizontal="center" vertical="center"/>
    </xf>
    <xf numFmtId="0" fontId="30" fillId="2" borderId="6" xfId="0" applyFont="1" applyFill="1" applyBorder="1" applyAlignment="1">
      <alignment horizontal="center" vertical="center"/>
    </xf>
    <xf numFmtId="0" fontId="8" fillId="12" borderId="23" xfId="3" applyFont="1" applyFill="1" applyBorder="1" applyAlignment="1" applyProtection="1">
      <alignment horizontal="center" vertical="center"/>
      <protection hidden="1"/>
    </xf>
    <xf numFmtId="0" fontId="8" fillId="12" borderId="25" xfId="3" applyFont="1" applyFill="1" applyBorder="1" applyAlignment="1" applyProtection="1">
      <alignment horizontal="center" vertical="center"/>
      <protection hidden="1"/>
    </xf>
    <xf numFmtId="0" fontId="8" fillId="12" borderId="22" xfId="3" applyFont="1" applyFill="1" applyBorder="1" applyAlignment="1" applyProtection="1">
      <alignment horizontal="center" vertical="center"/>
      <protection hidden="1"/>
    </xf>
    <xf numFmtId="0" fontId="8" fillId="12" borderId="6" xfId="3" applyFont="1" applyFill="1" applyBorder="1" applyAlignment="1" applyProtection="1">
      <alignment horizontal="center" vertical="center"/>
      <protection hidden="1"/>
    </xf>
    <xf numFmtId="0" fontId="8" fillId="12" borderId="29" xfId="3" applyFont="1" applyFill="1" applyBorder="1" applyAlignment="1" applyProtection="1">
      <alignment horizontal="center" vertical="center"/>
      <protection hidden="1"/>
    </xf>
    <xf numFmtId="0" fontId="6" fillId="0" borderId="6" xfId="0" applyFont="1" applyFill="1" applyBorder="1" applyAlignment="1">
      <alignment horizontal="left" vertical="center" wrapText="1"/>
    </xf>
    <xf numFmtId="0" fontId="44" fillId="13" borderId="23" xfId="0" applyFont="1" applyFill="1" applyBorder="1" applyAlignment="1">
      <alignment horizontal="center" vertical="center"/>
    </xf>
    <xf numFmtId="0" fontId="44" fillId="13" borderId="25" xfId="0" applyFont="1" applyFill="1" applyBorder="1" applyAlignment="1">
      <alignment horizontal="center" vertical="center"/>
    </xf>
    <xf numFmtId="0" fontId="44" fillId="13" borderId="22" xfId="0" applyFont="1" applyFill="1" applyBorder="1" applyAlignment="1">
      <alignment horizontal="center" vertical="center"/>
    </xf>
    <xf numFmtId="0" fontId="0" fillId="25" borderId="10" xfId="0" applyFill="1" applyBorder="1" applyAlignment="1">
      <alignment horizontal="center" vertical="center"/>
    </xf>
    <xf numFmtId="0" fontId="0" fillId="25" borderId="11" xfId="0" applyFill="1" applyBorder="1" applyAlignment="1">
      <alignment horizontal="center" vertical="center"/>
    </xf>
    <xf numFmtId="0" fontId="0" fillId="25" borderId="30" xfId="0" applyFill="1" applyBorder="1" applyAlignment="1">
      <alignment horizontal="center" vertical="center"/>
    </xf>
    <xf numFmtId="0" fontId="0" fillId="25" borderId="33" xfId="0" applyFill="1" applyBorder="1" applyAlignment="1">
      <alignment horizontal="center" vertical="center"/>
    </xf>
    <xf numFmtId="0" fontId="0" fillId="25" borderId="0" xfId="0" applyFill="1" applyBorder="1" applyAlignment="1">
      <alignment horizontal="center" vertical="center"/>
    </xf>
    <xf numFmtId="0" fontId="0" fillId="25" borderId="46" xfId="0" applyFill="1" applyBorder="1" applyAlignment="1">
      <alignment horizontal="center" vertical="center"/>
    </xf>
    <xf numFmtId="0" fontId="0" fillId="25" borderId="31" xfId="0" applyFill="1" applyBorder="1" applyAlignment="1">
      <alignment horizontal="center" vertical="center"/>
    </xf>
    <xf numFmtId="0" fontId="0" fillId="25" borderId="24" xfId="0" applyFill="1" applyBorder="1" applyAlignment="1">
      <alignment horizontal="center" vertical="center"/>
    </xf>
    <xf numFmtId="0" fontId="0" fillId="25" borderId="48" xfId="0" applyFill="1" applyBorder="1" applyAlignment="1">
      <alignment horizontal="center" vertical="center"/>
    </xf>
    <xf numFmtId="0" fontId="14" fillId="13" borderId="6" xfId="0" applyFont="1" applyFill="1" applyBorder="1" applyAlignment="1">
      <alignment horizontal="center" vertical="center"/>
    </xf>
    <xf numFmtId="0" fontId="30" fillId="13" borderId="6" xfId="0" applyFont="1" applyFill="1" applyBorder="1" applyAlignment="1">
      <alignment horizontal="center" vertical="center"/>
    </xf>
    <xf numFmtId="0" fontId="78" fillId="15" borderId="1" xfId="0" applyFont="1" applyFill="1" applyBorder="1" applyAlignment="1">
      <alignment horizontal="center" vertical="center"/>
    </xf>
    <xf numFmtId="0" fontId="78" fillId="15" borderId="2" xfId="0" applyFont="1" applyFill="1" applyBorder="1" applyAlignment="1">
      <alignment horizontal="center" vertical="center"/>
    </xf>
    <xf numFmtId="0" fontId="78" fillId="15" borderId="3" xfId="0" applyFont="1" applyFill="1" applyBorder="1" applyAlignment="1">
      <alignment horizontal="center" vertical="center"/>
    </xf>
    <xf numFmtId="0" fontId="0" fillId="13" borderId="23" xfId="0" applyFill="1" applyBorder="1" applyAlignment="1">
      <alignment horizontal="center" vertical="center"/>
    </xf>
    <xf numFmtId="0" fontId="32" fillId="0" borderId="23" xfId="0" applyFont="1" applyFill="1" applyBorder="1" applyAlignment="1">
      <alignment horizontal="center" vertical="center" shrinkToFit="1"/>
    </xf>
    <xf numFmtId="0" fontId="32" fillId="0" borderId="22" xfId="0" applyFont="1" applyFill="1" applyBorder="1" applyAlignment="1">
      <alignment horizontal="center" vertical="center" shrinkToFit="1"/>
    </xf>
    <xf numFmtId="0" fontId="3" fillId="13" borderId="6" xfId="0" applyFont="1" applyFill="1" applyBorder="1" applyAlignment="1">
      <alignment horizontal="center" vertical="center"/>
    </xf>
    <xf numFmtId="0" fontId="32" fillId="0" borderId="10" xfId="0" applyFont="1" applyFill="1" applyBorder="1" applyAlignment="1">
      <alignment horizontal="center" vertical="center" wrapText="1"/>
    </xf>
    <xf numFmtId="0" fontId="32" fillId="0" borderId="11" xfId="0" applyFont="1" applyFill="1" applyBorder="1" applyAlignment="1">
      <alignment horizontal="center" vertical="center" wrapText="1"/>
    </xf>
    <xf numFmtId="0" fontId="32" fillId="0" borderId="30" xfId="0" applyFont="1" applyFill="1" applyBorder="1" applyAlignment="1">
      <alignment horizontal="center" vertical="center" wrapText="1"/>
    </xf>
    <xf numFmtId="0" fontId="32" fillId="0" borderId="33" xfId="0" applyFont="1" applyFill="1" applyBorder="1" applyAlignment="1">
      <alignment horizontal="center" vertical="center" wrapText="1"/>
    </xf>
    <xf numFmtId="0" fontId="32" fillId="0" borderId="0" xfId="0" applyFont="1" applyFill="1" applyBorder="1" applyAlignment="1">
      <alignment horizontal="center" vertical="center" wrapText="1"/>
    </xf>
    <xf numFmtId="0" fontId="32" fillId="0" borderId="46" xfId="0" applyFont="1" applyFill="1" applyBorder="1" applyAlignment="1">
      <alignment horizontal="center" vertical="center" wrapText="1"/>
    </xf>
    <xf numFmtId="0" fontId="32" fillId="0" borderId="31" xfId="0" applyFont="1" applyFill="1" applyBorder="1" applyAlignment="1">
      <alignment horizontal="center" vertical="center" wrapText="1"/>
    </xf>
    <xf numFmtId="0" fontId="32" fillId="0" borderId="24" xfId="0" applyFont="1" applyFill="1" applyBorder="1" applyAlignment="1">
      <alignment horizontal="center" vertical="center" wrapText="1"/>
    </xf>
    <xf numFmtId="0" fontId="32" fillId="0" borderId="48" xfId="0" applyFont="1" applyFill="1" applyBorder="1" applyAlignment="1">
      <alignment horizontal="center" vertical="center" wrapText="1"/>
    </xf>
    <xf numFmtId="0" fontId="32" fillId="13" borderId="6" xfId="0" applyFont="1" applyFill="1" applyBorder="1" applyAlignment="1">
      <alignment horizontal="center" vertical="center" wrapText="1"/>
    </xf>
    <xf numFmtId="0" fontId="30" fillId="24" borderId="6" xfId="0" applyFont="1" applyFill="1" applyBorder="1" applyAlignment="1">
      <alignment horizontal="center" vertical="center"/>
    </xf>
    <xf numFmtId="0" fontId="35" fillId="13" borderId="6" xfId="0" applyFont="1" applyFill="1" applyBorder="1" applyAlignment="1">
      <alignment horizontal="center" vertical="center"/>
    </xf>
    <xf numFmtId="41" fontId="43" fillId="13" borderId="23" xfId="21" applyFont="1" applyFill="1" applyBorder="1" applyAlignment="1">
      <alignment horizontal="center" vertical="center"/>
    </xf>
    <xf numFmtId="41" fontId="43" fillId="13" borderId="25" xfId="21" applyFont="1" applyFill="1" applyBorder="1" applyAlignment="1">
      <alignment horizontal="center" vertical="center"/>
    </xf>
    <xf numFmtId="41" fontId="43" fillId="13" borderId="22" xfId="21" applyFont="1" applyFill="1" applyBorder="1" applyAlignment="1">
      <alignment horizontal="center" vertical="center"/>
    </xf>
    <xf numFmtId="41" fontId="42" fillId="0" borderId="10" xfId="21" applyFont="1" applyFill="1" applyBorder="1" applyAlignment="1">
      <alignment horizontal="center" vertical="center"/>
    </xf>
    <xf numFmtId="41" fontId="42" fillId="0" borderId="11" xfId="21" applyFont="1" applyFill="1" applyBorder="1" applyAlignment="1">
      <alignment horizontal="center" vertical="center"/>
    </xf>
    <xf numFmtId="41" fontId="42" fillId="0" borderId="30" xfId="21" applyFont="1" applyFill="1" applyBorder="1" applyAlignment="1">
      <alignment horizontal="center" vertical="center"/>
    </xf>
    <xf numFmtId="41" fontId="42" fillId="0" borderId="33" xfId="21" applyFont="1" applyFill="1" applyBorder="1" applyAlignment="1">
      <alignment horizontal="center" vertical="center"/>
    </xf>
    <xf numFmtId="41" fontId="42" fillId="0" borderId="0" xfId="21" applyFont="1" applyFill="1" applyBorder="1" applyAlignment="1">
      <alignment horizontal="center" vertical="center"/>
    </xf>
    <xf numFmtId="41" fontId="42" fillId="0" borderId="46" xfId="21" applyFont="1" applyFill="1" applyBorder="1" applyAlignment="1">
      <alignment horizontal="center" vertical="center"/>
    </xf>
    <xf numFmtId="41" fontId="42" fillId="0" borderId="31" xfId="21" applyFont="1" applyFill="1" applyBorder="1" applyAlignment="1">
      <alignment horizontal="center" vertical="center"/>
    </xf>
    <xf numFmtId="41" fontId="42" fillId="0" borderId="24" xfId="21" applyFont="1" applyFill="1" applyBorder="1" applyAlignment="1">
      <alignment horizontal="center" vertical="center"/>
    </xf>
    <xf numFmtId="41" fontId="42" fillId="0" borderId="48" xfId="21" applyFont="1" applyFill="1" applyBorder="1" applyAlignment="1">
      <alignment horizontal="center" vertical="center"/>
    </xf>
    <xf numFmtId="41" fontId="43" fillId="13" borderId="6" xfId="21" applyFont="1" applyFill="1" applyBorder="1" applyAlignment="1">
      <alignment horizontal="center" vertical="center"/>
    </xf>
    <xf numFmtId="0" fontId="3" fillId="13" borderId="23" xfId="0" applyFont="1" applyFill="1" applyBorder="1" applyAlignment="1" applyProtection="1">
      <alignment horizontal="center" vertical="center"/>
      <protection hidden="1"/>
    </xf>
    <xf numFmtId="0" fontId="3" fillId="13" borderId="25" xfId="0" applyFont="1" applyFill="1" applyBorder="1" applyAlignment="1" applyProtection="1">
      <alignment horizontal="center" vertical="center"/>
      <protection hidden="1"/>
    </xf>
    <xf numFmtId="0" fontId="3" fillId="13" borderId="22" xfId="0" applyFont="1" applyFill="1" applyBorder="1" applyAlignment="1" applyProtection="1">
      <alignment horizontal="center" vertical="center"/>
      <protection hidden="1"/>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30" xfId="0" applyBorder="1" applyAlignment="1">
      <alignment horizontal="center" vertical="center"/>
    </xf>
    <xf numFmtId="0" fontId="0" fillId="0" borderId="33" xfId="0" applyBorder="1" applyAlignment="1">
      <alignment horizontal="center" vertical="center"/>
    </xf>
    <xf numFmtId="0" fontId="0" fillId="0" borderId="0" xfId="0" applyBorder="1" applyAlignment="1">
      <alignment horizontal="center" vertical="center"/>
    </xf>
    <xf numFmtId="0" fontId="0" fillId="0" borderId="46" xfId="0" applyBorder="1" applyAlignment="1">
      <alignment horizontal="center" vertical="center"/>
    </xf>
    <xf numFmtId="0" fontId="0" fillId="0" borderId="31" xfId="0" applyBorder="1" applyAlignment="1">
      <alignment horizontal="center" vertical="center"/>
    </xf>
    <xf numFmtId="0" fontId="0" fillId="0" borderId="24" xfId="0" applyBorder="1" applyAlignment="1">
      <alignment horizontal="center" vertical="center"/>
    </xf>
    <xf numFmtId="0" fontId="0" fillId="0" borderId="48" xfId="0" applyBorder="1" applyAlignment="1">
      <alignment horizontal="center" vertical="center"/>
    </xf>
    <xf numFmtId="0" fontId="32" fillId="13" borderId="23" xfId="0" applyFont="1" applyFill="1" applyBorder="1" applyAlignment="1">
      <alignment horizontal="center" vertical="center" wrapText="1"/>
    </xf>
    <xf numFmtId="0" fontId="32" fillId="13" borderId="25" xfId="0" applyFont="1" applyFill="1" applyBorder="1" applyAlignment="1">
      <alignment horizontal="center" vertical="center" wrapText="1"/>
    </xf>
    <xf numFmtId="0" fontId="32" fillId="13" borderId="22" xfId="0" applyFont="1" applyFill="1" applyBorder="1" applyAlignment="1">
      <alignment horizontal="center" vertical="center" wrapText="1"/>
    </xf>
    <xf numFmtId="0" fontId="40" fillId="25" borderId="11" xfId="0" applyFont="1" applyFill="1" applyBorder="1" applyAlignment="1">
      <alignment horizontal="left" vertical="top" wrapText="1"/>
    </xf>
    <xf numFmtId="0" fontId="41" fillId="25" borderId="11" xfId="0" applyFont="1" applyFill="1" applyBorder="1" applyAlignment="1">
      <alignment horizontal="left" vertical="top"/>
    </xf>
    <xf numFmtId="0" fontId="33" fillId="0" borderId="23" xfId="0" applyFont="1" applyBorder="1" applyAlignment="1" applyProtection="1">
      <alignment horizontal="left" vertical="top" wrapText="1"/>
      <protection hidden="1"/>
    </xf>
    <xf numFmtId="0" fontId="33" fillId="0" borderId="25" xfId="0" applyFont="1" applyBorder="1" applyAlignment="1" applyProtection="1">
      <alignment horizontal="left" vertical="top" wrapText="1"/>
      <protection hidden="1"/>
    </xf>
    <xf numFmtId="0" fontId="33" fillId="0" borderId="22" xfId="0" applyFont="1" applyBorder="1" applyAlignment="1" applyProtection="1">
      <alignment horizontal="left" vertical="top" wrapText="1"/>
      <protection hidden="1"/>
    </xf>
    <xf numFmtId="0" fontId="0" fillId="0" borderId="6" xfId="0" applyBorder="1" applyAlignment="1">
      <alignment horizontal="center" vertical="center"/>
    </xf>
    <xf numFmtId="0" fontId="63" fillId="15" borderId="23" xfId="0" applyFont="1" applyFill="1" applyBorder="1" applyAlignment="1" applyProtection="1">
      <alignment horizontal="center" vertical="center" wrapText="1"/>
      <protection hidden="1"/>
    </xf>
    <xf numFmtId="0" fontId="63" fillId="15" borderId="25" xfId="0" applyFont="1" applyFill="1" applyBorder="1" applyAlignment="1" applyProtection="1">
      <alignment horizontal="center" vertical="center" wrapText="1"/>
      <protection hidden="1"/>
    </xf>
    <xf numFmtId="0" fontId="63" fillId="15" borderId="22" xfId="0" applyFont="1" applyFill="1" applyBorder="1" applyAlignment="1" applyProtection="1">
      <alignment horizontal="center" vertical="center" wrapText="1"/>
      <protection hidden="1"/>
    </xf>
    <xf numFmtId="0" fontId="63" fillId="15" borderId="23" xfId="0" applyFont="1" applyFill="1" applyBorder="1" applyAlignment="1" applyProtection="1">
      <alignment horizontal="center" vertical="center"/>
      <protection hidden="1"/>
    </xf>
    <xf numFmtId="0" fontId="63" fillId="15" borderId="25" xfId="0" applyFont="1" applyFill="1" applyBorder="1" applyAlignment="1" applyProtection="1">
      <alignment horizontal="center" vertical="center"/>
      <protection hidden="1"/>
    </xf>
    <xf numFmtId="0" fontId="63" fillId="15" borderId="22" xfId="0" applyFont="1" applyFill="1" applyBorder="1" applyAlignment="1" applyProtection="1">
      <alignment horizontal="center" vertical="center"/>
      <protection hidden="1"/>
    </xf>
    <xf numFmtId="0" fontId="0" fillId="25" borderId="6" xfId="0" applyFill="1" applyBorder="1" applyAlignment="1">
      <alignment horizontal="center" vertical="center"/>
    </xf>
    <xf numFmtId="0" fontId="63" fillId="15" borderId="6" xfId="0" applyFont="1" applyFill="1" applyBorder="1" applyAlignment="1" applyProtection="1">
      <alignment horizontal="center" vertical="center"/>
      <protection hidden="1"/>
    </xf>
    <xf numFmtId="0" fontId="0" fillId="0" borderId="10" xfId="0" applyFill="1" applyBorder="1" applyAlignment="1">
      <alignment horizontal="center" vertical="center"/>
    </xf>
    <xf numFmtId="0" fontId="0" fillId="0" borderId="11" xfId="0" applyFill="1" applyBorder="1" applyAlignment="1">
      <alignment horizontal="center" vertical="center"/>
    </xf>
    <xf numFmtId="0" fontId="0" fillId="0" borderId="30" xfId="0" applyFill="1" applyBorder="1" applyAlignment="1">
      <alignment horizontal="center" vertical="center"/>
    </xf>
    <xf numFmtId="0" fontId="0" fillId="0" borderId="33" xfId="0" applyFill="1" applyBorder="1" applyAlignment="1">
      <alignment horizontal="center" vertical="center"/>
    </xf>
    <xf numFmtId="0" fontId="0" fillId="0" borderId="0" xfId="0" applyFill="1" applyBorder="1" applyAlignment="1">
      <alignment horizontal="center" vertical="center"/>
    </xf>
    <xf numFmtId="0" fontId="0" fillId="0" borderId="46" xfId="0" applyFill="1" applyBorder="1" applyAlignment="1">
      <alignment horizontal="center" vertical="center"/>
    </xf>
    <xf numFmtId="0" fontId="0" fillId="0" borderId="31" xfId="0" applyFill="1" applyBorder="1" applyAlignment="1">
      <alignment horizontal="center" vertical="center"/>
    </xf>
    <xf numFmtId="0" fontId="0" fillId="0" borderId="24" xfId="0" applyFill="1" applyBorder="1" applyAlignment="1">
      <alignment horizontal="center" vertical="center"/>
    </xf>
    <xf numFmtId="0" fontId="0" fillId="0" borderId="48" xfId="0" applyFill="1" applyBorder="1" applyAlignment="1">
      <alignment horizontal="center" vertical="center"/>
    </xf>
    <xf numFmtId="183" fontId="0" fillId="0" borderId="23" xfId="2" applyNumberFormat="1" applyFont="1" applyBorder="1" applyAlignment="1">
      <alignment horizontal="center" vertical="center"/>
    </xf>
    <xf numFmtId="183" fontId="0" fillId="0" borderId="25" xfId="2" applyNumberFormat="1" applyFont="1" applyBorder="1" applyAlignment="1">
      <alignment horizontal="center" vertical="center"/>
    </xf>
    <xf numFmtId="183" fontId="0" fillId="0" borderId="22" xfId="2" applyNumberFormat="1" applyFont="1" applyBorder="1" applyAlignment="1">
      <alignment horizontal="center" vertical="center"/>
    </xf>
    <xf numFmtId="0" fontId="0" fillId="2" borderId="6" xfId="0" applyFill="1" applyBorder="1" applyAlignment="1">
      <alignment horizontal="left" vertical="center"/>
    </xf>
    <xf numFmtId="0" fontId="51" fillId="13" borderId="23" xfId="0" applyFont="1" applyFill="1" applyBorder="1" applyAlignment="1">
      <alignment horizontal="center" vertical="center"/>
    </xf>
    <xf numFmtId="0" fontId="51" fillId="13" borderId="25" xfId="0" applyFont="1" applyFill="1" applyBorder="1" applyAlignment="1">
      <alignment horizontal="center" vertical="center"/>
    </xf>
    <xf numFmtId="0" fontId="51" fillId="13" borderId="22" xfId="0" applyFont="1" applyFill="1" applyBorder="1" applyAlignment="1">
      <alignment horizontal="center" vertical="center"/>
    </xf>
    <xf numFmtId="0" fontId="0" fillId="2" borderId="23" xfId="0" applyFill="1" applyBorder="1" applyAlignment="1">
      <alignment horizontal="center" vertical="center"/>
    </xf>
    <xf numFmtId="0" fontId="0" fillId="2" borderId="25" xfId="0" applyFill="1" applyBorder="1" applyAlignment="1">
      <alignment horizontal="center" vertical="center"/>
    </xf>
    <xf numFmtId="0" fontId="0" fillId="2" borderId="22" xfId="0" applyFill="1" applyBorder="1" applyAlignment="1">
      <alignment horizontal="center" vertical="center"/>
    </xf>
    <xf numFmtId="0" fontId="0" fillId="2" borderId="6" xfId="0" applyFill="1" applyBorder="1" applyAlignment="1">
      <alignment horizontal="center" vertical="center"/>
    </xf>
    <xf numFmtId="0" fontId="32" fillId="24" borderId="6" xfId="0" applyFont="1" applyFill="1" applyBorder="1" applyAlignment="1">
      <alignment horizontal="center" vertical="center" shrinkToFit="1"/>
    </xf>
    <xf numFmtId="0" fontId="30" fillId="25" borderId="6" xfId="0" applyFont="1" applyFill="1" applyBorder="1" applyAlignment="1">
      <alignment horizontal="center" vertical="center"/>
    </xf>
    <xf numFmtId="0" fontId="32" fillId="7" borderId="10" xfId="0" applyFont="1" applyFill="1" applyBorder="1" applyAlignment="1">
      <alignment horizontal="center" vertical="center" wrapText="1"/>
    </xf>
    <xf numFmtId="0" fontId="32" fillId="7" borderId="11" xfId="0" applyFont="1" applyFill="1" applyBorder="1" applyAlignment="1">
      <alignment horizontal="center" vertical="center" wrapText="1"/>
    </xf>
    <xf numFmtId="0" fontId="32" fillId="7" borderId="30" xfId="0" applyFont="1" applyFill="1" applyBorder="1" applyAlignment="1">
      <alignment horizontal="center" vertical="center" wrapText="1"/>
    </xf>
    <xf numFmtId="0" fontId="32" fillId="7" borderId="33" xfId="0" applyFont="1" applyFill="1" applyBorder="1" applyAlignment="1">
      <alignment horizontal="center" vertical="center" wrapText="1"/>
    </xf>
    <xf numFmtId="0" fontId="32" fillId="7" borderId="0" xfId="0" applyFont="1" applyFill="1" applyBorder="1" applyAlignment="1">
      <alignment horizontal="center" vertical="center" wrapText="1"/>
    </xf>
    <xf numFmtId="0" fontId="32" fillId="7" borderId="46" xfId="0" applyFont="1" applyFill="1" applyBorder="1" applyAlignment="1">
      <alignment horizontal="center" vertical="center" wrapText="1"/>
    </xf>
    <xf numFmtId="0" fontId="32" fillId="7" borderId="31" xfId="0" applyFont="1" applyFill="1" applyBorder="1" applyAlignment="1">
      <alignment horizontal="center" vertical="center" wrapText="1"/>
    </xf>
    <xf numFmtId="0" fontId="32" fillId="7" borderId="24" xfId="0" applyFont="1" applyFill="1" applyBorder="1" applyAlignment="1">
      <alignment horizontal="center" vertical="center" wrapText="1"/>
    </xf>
    <xf numFmtId="0" fontId="32" fillId="7" borderId="48" xfId="0" applyFont="1" applyFill="1" applyBorder="1" applyAlignment="1">
      <alignment horizontal="center" vertical="center" wrapText="1"/>
    </xf>
    <xf numFmtId="0" fontId="32" fillId="25" borderId="10" xfId="0" applyFont="1" applyFill="1" applyBorder="1" applyAlignment="1">
      <alignment horizontal="center" vertical="center" wrapText="1"/>
    </xf>
    <xf numFmtId="0" fontId="32" fillId="25" borderId="11" xfId="0" applyFont="1" applyFill="1" applyBorder="1" applyAlignment="1">
      <alignment horizontal="center" vertical="center" wrapText="1"/>
    </xf>
    <xf numFmtId="0" fontId="32" fillId="25" borderId="30" xfId="0" applyFont="1" applyFill="1" applyBorder="1" applyAlignment="1">
      <alignment horizontal="center" vertical="center" wrapText="1"/>
    </xf>
    <xf numFmtId="0" fontId="32" fillId="25" borderId="33" xfId="0" applyFont="1" applyFill="1" applyBorder="1" applyAlignment="1">
      <alignment horizontal="center" vertical="center" wrapText="1"/>
    </xf>
    <xf numFmtId="0" fontId="32" fillId="25" borderId="0" xfId="0" applyFont="1" applyFill="1" applyBorder="1" applyAlignment="1">
      <alignment horizontal="center" vertical="center" wrapText="1"/>
    </xf>
    <xf numFmtId="0" fontId="32" fillId="25" borderId="46" xfId="0" applyFont="1" applyFill="1" applyBorder="1" applyAlignment="1">
      <alignment horizontal="center" vertical="center" wrapText="1"/>
    </xf>
    <xf numFmtId="0" fontId="32" fillId="25" borderId="31" xfId="0" applyFont="1" applyFill="1" applyBorder="1" applyAlignment="1">
      <alignment horizontal="center" vertical="center" wrapText="1"/>
    </xf>
    <xf numFmtId="0" fontId="32" fillId="25" borderId="24" xfId="0" applyFont="1" applyFill="1" applyBorder="1" applyAlignment="1">
      <alignment horizontal="center" vertical="center" wrapText="1"/>
    </xf>
    <xf numFmtId="0" fontId="32" fillId="25" borderId="48" xfId="0" applyFont="1" applyFill="1" applyBorder="1" applyAlignment="1">
      <alignment horizontal="center" vertical="center" wrapText="1"/>
    </xf>
    <xf numFmtId="0" fontId="6" fillId="19" borderId="6" xfId="0" applyFont="1" applyFill="1" applyBorder="1" applyAlignment="1">
      <alignment horizontal="left" vertical="center" wrapText="1"/>
    </xf>
    <xf numFmtId="41" fontId="42" fillId="25" borderId="10" xfId="21" applyFont="1" applyFill="1" applyBorder="1" applyAlignment="1">
      <alignment horizontal="center" vertical="center"/>
    </xf>
    <xf numFmtId="41" fontId="42" fillId="25" borderId="11" xfId="21" applyFont="1" applyFill="1" applyBorder="1" applyAlignment="1">
      <alignment horizontal="center" vertical="center"/>
    </xf>
    <xf numFmtId="41" fontId="42" fillId="25" borderId="30" xfId="21" applyFont="1" applyFill="1" applyBorder="1" applyAlignment="1">
      <alignment horizontal="center" vertical="center"/>
    </xf>
    <xf numFmtId="41" fontId="42" fillId="25" borderId="33" xfId="21" applyFont="1" applyFill="1" applyBorder="1" applyAlignment="1">
      <alignment horizontal="center" vertical="center"/>
    </xf>
    <xf numFmtId="41" fontId="42" fillId="25" borderId="0" xfId="21" applyFont="1" applyFill="1" applyBorder="1" applyAlignment="1">
      <alignment horizontal="center" vertical="center"/>
    </xf>
    <xf numFmtId="41" fontId="42" fillId="25" borderId="46" xfId="21" applyFont="1" applyFill="1" applyBorder="1" applyAlignment="1">
      <alignment horizontal="center" vertical="center"/>
    </xf>
    <xf numFmtId="41" fontId="42" fillId="25" borderId="31" xfId="21" applyFont="1" applyFill="1" applyBorder="1" applyAlignment="1">
      <alignment horizontal="center" vertical="center"/>
    </xf>
    <xf numFmtId="41" fontId="42" fillId="25" borderId="24" xfId="21" applyFont="1" applyFill="1" applyBorder="1" applyAlignment="1">
      <alignment horizontal="center" vertical="center"/>
    </xf>
    <xf numFmtId="41" fontId="42" fillId="25" borderId="48" xfId="21" applyFont="1" applyFill="1" applyBorder="1" applyAlignment="1">
      <alignment horizontal="center" vertical="center"/>
    </xf>
    <xf numFmtId="41" fontId="42" fillId="2" borderId="10" xfId="21" applyFont="1" applyFill="1" applyBorder="1" applyAlignment="1">
      <alignment horizontal="center" vertical="center"/>
    </xf>
    <xf numFmtId="41" fontId="42" fillId="2" borderId="11" xfId="21" applyFont="1" applyFill="1" applyBorder="1" applyAlignment="1">
      <alignment horizontal="center" vertical="center"/>
    </xf>
    <xf numFmtId="41" fontId="42" fillId="2" borderId="30" xfId="21" applyFont="1" applyFill="1" applyBorder="1" applyAlignment="1">
      <alignment horizontal="center" vertical="center"/>
    </xf>
    <xf numFmtId="41" fontId="42" fillId="2" borderId="33" xfId="21" applyFont="1" applyFill="1" applyBorder="1" applyAlignment="1">
      <alignment horizontal="center" vertical="center"/>
    </xf>
    <xf numFmtId="41" fontId="42" fillId="2" borderId="0" xfId="21" applyFont="1" applyFill="1" applyBorder="1" applyAlignment="1">
      <alignment horizontal="center" vertical="center"/>
    </xf>
    <xf numFmtId="41" fontId="42" fillId="2" borderId="46" xfId="21" applyFont="1" applyFill="1" applyBorder="1" applyAlignment="1">
      <alignment horizontal="center" vertical="center"/>
    </xf>
    <xf numFmtId="41" fontId="42" fillId="2" borderId="31" xfId="21" applyFont="1" applyFill="1" applyBorder="1" applyAlignment="1">
      <alignment horizontal="center" vertical="center"/>
    </xf>
    <xf numFmtId="41" fontId="42" fillId="2" borderId="24" xfId="21" applyFont="1" applyFill="1" applyBorder="1" applyAlignment="1">
      <alignment horizontal="center" vertical="center"/>
    </xf>
    <xf numFmtId="41" fontId="42" fillId="2" borderId="48" xfId="21" applyFont="1" applyFill="1" applyBorder="1" applyAlignment="1">
      <alignment horizontal="center" vertical="center"/>
    </xf>
    <xf numFmtId="0" fontId="6" fillId="19" borderId="10" xfId="0" applyFont="1" applyFill="1" applyBorder="1" applyAlignment="1">
      <alignment horizontal="center" vertical="center" wrapText="1"/>
    </xf>
    <xf numFmtId="0" fontId="6" fillId="19" borderId="11" xfId="0" applyFont="1" applyFill="1" applyBorder="1" applyAlignment="1">
      <alignment horizontal="center" vertical="center" wrapText="1"/>
    </xf>
    <xf numFmtId="0" fontId="6" fillId="19" borderId="30" xfId="0" applyFont="1" applyFill="1" applyBorder="1" applyAlignment="1">
      <alignment horizontal="center" vertical="center" wrapText="1"/>
    </xf>
    <xf numFmtId="0" fontId="6" fillId="19" borderId="31" xfId="0" applyFont="1" applyFill="1" applyBorder="1" applyAlignment="1">
      <alignment horizontal="center" vertical="center" wrapText="1"/>
    </xf>
    <xf numFmtId="0" fontId="6" fillId="19" borderId="24" xfId="0" applyFont="1" applyFill="1" applyBorder="1" applyAlignment="1">
      <alignment horizontal="center" vertical="center" wrapText="1"/>
    </xf>
    <xf numFmtId="0" fontId="6" fillId="19" borderId="48" xfId="0" applyFont="1" applyFill="1" applyBorder="1" applyAlignment="1">
      <alignment horizontal="center" vertical="center" wrapText="1"/>
    </xf>
    <xf numFmtId="0" fontId="3" fillId="13" borderId="6" xfId="0" applyFont="1" applyFill="1" applyBorder="1" applyAlignment="1" applyProtection="1">
      <alignment horizontal="center" vertical="center"/>
      <protection hidden="1"/>
    </xf>
    <xf numFmtId="0" fontId="51" fillId="13" borderId="6" xfId="0" applyFont="1" applyFill="1" applyBorder="1" applyAlignment="1">
      <alignment horizontal="center" vertical="center"/>
    </xf>
    <xf numFmtId="0" fontId="44" fillId="13" borderId="6" xfId="0" applyFont="1" applyFill="1" applyBorder="1" applyAlignment="1">
      <alignment horizontal="center" vertical="center"/>
    </xf>
    <xf numFmtId="0" fontId="0" fillId="13" borderId="6" xfId="0" applyFill="1" applyBorder="1" applyAlignment="1">
      <alignment horizontal="center" vertical="center"/>
    </xf>
    <xf numFmtId="41" fontId="59" fillId="18" borderId="22" xfId="1" applyFont="1" applyFill="1" applyBorder="1" applyAlignment="1">
      <alignment horizontal="center" vertical="center"/>
    </xf>
    <xf numFmtId="41" fontId="59" fillId="18" borderId="25" xfId="1" applyFont="1" applyFill="1" applyBorder="1" applyAlignment="1">
      <alignment horizontal="center" vertical="center"/>
    </xf>
    <xf numFmtId="177" fontId="55" fillId="0" borderId="0" xfId="4" applyNumberFormat="1" applyFont="1" applyBorder="1" applyAlignment="1" applyProtection="1">
      <alignment horizontal="center" vertical="center"/>
      <protection hidden="1"/>
    </xf>
    <xf numFmtId="0" fontId="57" fillId="17" borderId="53" xfId="0" applyFont="1" applyFill="1" applyBorder="1" applyAlignment="1">
      <alignment horizontal="center" vertical="center" wrapText="1"/>
    </xf>
    <xf numFmtId="0" fontId="57" fillId="17" borderId="54" xfId="0" applyFont="1" applyFill="1" applyBorder="1" applyAlignment="1">
      <alignment horizontal="center" vertical="center" wrapText="1"/>
    </xf>
    <xf numFmtId="0" fontId="57" fillId="17" borderId="0" xfId="0" applyFont="1" applyFill="1" applyAlignment="1">
      <alignment horizontal="center" vertical="center" wrapText="1"/>
    </xf>
    <xf numFmtId="0" fontId="57" fillId="17" borderId="52" xfId="0" applyFont="1" applyFill="1" applyBorder="1" applyAlignment="1">
      <alignment horizontal="center" vertical="center" wrapText="1"/>
    </xf>
    <xf numFmtId="0" fontId="57" fillId="17" borderId="1" xfId="0" applyFont="1" applyFill="1" applyBorder="1" applyAlignment="1">
      <alignment horizontal="center" vertical="center" wrapText="1"/>
    </xf>
    <xf numFmtId="0" fontId="57" fillId="17" borderId="2" xfId="0" applyFont="1" applyFill="1" applyBorder="1" applyAlignment="1">
      <alignment horizontal="center" vertical="center" wrapText="1"/>
    </xf>
    <xf numFmtId="0" fontId="57" fillId="17" borderId="56" xfId="0" applyFont="1" applyFill="1" applyBorder="1" applyAlignment="1">
      <alignment horizontal="center" vertical="center" wrapText="1"/>
    </xf>
    <xf numFmtId="0" fontId="57" fillId="17" borderId="0" xfId="0" applyFont="1" applyFill="1" applyBorder="1" applyAlignment="1">
      <alignment horizontal="center" vertical="center" wrapText="1"/>
    </xf>
    <xf numFmtId="0" fontId="57" fillId="17" borderId="55" xfId="0" applyFont="1" applyFill="1" applyBorder="1" applyAlignment="1">
      <alignment horizontal="center" vertical="center" wrapText="1"/>
    </xf>
    <xf numFmtId="0" fontId="75" fillId="14" borderId="6" xfId="0" applyFont="1" applyFill="1" applyBorder="1" applyAlignment="1">
      <alignment horizontal="center" vertical="center" wrapText="1"/>
    </xf>
    <xf numFmtId="0" fontId="42" fillId="0" borderId="27" xfId="0" applyFont="1" applyBorder="1" applyAlignment="1">
      <alignment vertical="center" wrapText="1"/>
    </xf>
    <xf numFmtId="0" fontId="42" fillId="0" borderId="37" xfId="0" applyFont="1" applyBorder="1">
      <alignment vertical="center"/>
    </xf>
    <xf numFmtId="0" fontId="42" fillId="0" borderId="15" xfId="0" applyFont="1" applyBorder="1">
      <alignment vertical="center"/>
    </xf>
    <xf numFmtId="0" fontId="43" fillId="13" borderId="10" xfId="0" applyFont="1" applyFill="1" applyBorder="1" applyAlignment="1">
      <alignment horizontal="center" vertical="center"/>
    </xf>
    <xf numFmtId="0" fontId="43" fillId="13" borderId="31" xfId="0" applyFont="1" applyFill="1" applyBorder="1" applyAlignment="1">
      <alignment horizontal="center" vertical="center"/>
    </xf>
    <xf numFmtId="187" fontId="43" fillId="13" borderId="28" xfId="24" applyNumberFormat="1" applyFont="1" applyFill="1" applyBorder="1" applyAlignment="1">
      <alignment horizontal="center" vertical="center" shrinkToFit="1"/>
    </xf>
    <xf numFmtId="187" fontId="43" fillId="13" borderId="26" xfId="24" applyNumberFormat="1" applyFont="1" applyFill="1" applyBorder="1" applyAlignment="1">
      <alignment horizontal="center" vertical="center" shrinkToFit="1"/>
    </xf>
    <xf numFmtId="187" fontId="43" fillId="13" borderId="21" xfId="24" applyNumberFormat="1" applyFont="1" applyFill="1" applyBorder="1" applyAlignment="1">
      <alignment horizontal="center" vertical="center" shrinkToFit="1"/>
    </xf>
    <xf numFmtId="187" fontId="43" fillId="13" borderId="12" xfId="24" applyNumberFormat="1" applyFont="1" applyFill="1" applyBorder="1" applyAlignment="1">
      <alignment horizontal="center" vertical="center" shrinkToFit="1"/>
    </xf>
    <xf numFmtId="187" fontId="43" fillId="13" borderId="50" xfId="24" applyNumberFormat="1" applyFont="1" applyFill="1" applyBorder="1" applyAlignment="1">
      <alignment horizontal="center" vertical="center" shrinkToFit="1"/>
    </xf>
    <xf numFmtId="187" fontId="43" fillId="13" borderId="13" xfId="24" applyNumberFormat="1" applyFont="1" applyFill="1" applyBorder="1" applyAlignment="1">
      <alignment horizontal="center" vertical="center" shrinkToFit="1"/>
    </xf>
    <xf numFmtId="187" fontId="43" fillId="13" borderId="14" xfId="24" applyNumberFormat="1" applyFont="1" applyFill="1" applyBorder="1" applyAlignment="1">
      <alignment horizontal="center" vertical="center" shrinkToFit="1"/>
    </xf>
    <xf numFmtId="0" fontId="43" fillId="13" borderId="30" xfId="24" applyNumberFormat="1" applyFont="1" applyFill="1" applyBorder="1" applyAlignment="1">
      <alignment horizontal="center" vertical="center" shrinkToFit="1"/>
    </xf>
    <xf numFmtId="0" fontId="43" fillId="13" borderId="48" xfId="24" applyNumberFormat="1" applyFont="1" applyFill="1" applyBorder="1" applyAlignment="1">
      <alignment horizontal="center" vertical="center" shrinkToFit="1"/>
    </xf>
    <xf numFmtId="0" fontId="43" fillId="0" borderId="1" xfId="24" applyNumberFormat="1" applyFont="1" applyBorder="1" applyAlignment="1">
      <alignment horizontal="center" vertical="center"/>
    </xf>
    <xf numFmtId="0" fontId="43" fillId="0" borderId="2" xfId="24" applyNumberFormat="1" applyFont="1" applyBorder="1" applyAlignment="1">
      <alignment horizontal="center" vertical="center"/>
    </xf>
    <xf numFmtId="0" fontId="43" fillId="0" borderId="51" xfId="24" applyNumberFormat="1" applyFont="1" applyBorder="1" applyAlignment="1">
      <alignment horizontal="center" vertical="center"/>
    </xf>
    <xf numFmtId="0" fontId="43" fillId="13" borderId="27" xfId="0" applyFont="1" applyFill="1" applyBorder="1" applyAlignment="1">
      <alignment horizontal="center" vertical="center"/>
    </xf>
    <xf numFmtId="0" fontId="43" fillId="13" borderId="15" xfId="0" applyFont="1" applyFill="1" applyBorder="1" applyAlignment="1">
      <alignment horizontal="center" vertical="center"/>
    </xf>
    <xf numFmtId="0" fontId="0" fillId="0" borderId="23" xfId="0" applyBorder="1" applyAlignment="1">
      <alignment horizontal="center" vertical="center"/>
    </xf>
    <xf numFmtId="0" fontId="0" fillId="0" borderId="25" xfId="0" applyBorder="1" applyAlignment="1">
      <alignment horizontal="center" vertical="center"/>
    </xf>
    <xf numFmtId="0" fontId="0" fillId="0" borderId="22" xfId="0" applyBorder="1" applyAlignment="1">
      <alignment horizontal="center" vertical="center"/>
    </xf>
    <xf numFmtId="0" fontId="63" fillId="15" borderId="27" xfId="0" applyFont="1" applyFill="1" applyBorder="1" applyAlignment="1" applyProtection="1">
      <alignment horizontal="center" vertical="center" wrapText="1"/>
      <protection hidden="1"/>
    </xf>
    <xf numFmtId="0" fontId="63" fillId="15" borderId="15" xfId="0" applyFont="1" applyFill="1" applyBorder="1" applyAlignment="1" applyProtection="1">
      <alignment horizontal="center" vertical="center" wrapText="1"/>
      <protection hidden="1"/>
    </xf>
    <xf numFmtId="0" fontId="63" fillId="15" borderId="10" xfId="0" applyFont="1" applyFill="1" applyBorder="1" applyAlignment="1" applyProtection="1">
      <alignment horizontal="center" vertical="center" wrapText="1"/>
      <protection hidden="1"/>
    </xf>
    <xf numFmtId="0" fontId="63" fillId="15" borderId="11" xfId="0" applyFont="1" applyFill="1" applyBorder="1" applyAlignment="1" applyProtection="1">
      <alignment horizontal="center" vertical="center" wrapText="1"/>
      <protection hidden="1"/>
    </xf>
    <xf numFmtId="0" fontId="63" fillId="15" borderId="30" xfId="0" applyFont="1" applyFill="1" applyBorder="1" applyAlignment="1" applyProtection="1">
      <alignment horizontal="center" vertical="center" wrapText="1"/>
      <protection hidden="1"/>
    </xf>
    <xf numFmtId="0" fontId="63" fillId="15" borderId="31" xfId="0" applyFont="1" applyFill="1" applyBorder="1" applyAlignment="1" applyProtection="1">
      <alignment horizontal="center" vertical="center" wrapText="1"/>
      <protection hidden="1"/>
    </xf>
    <xf numFmtId="0" fontId="63" fillId="15" borderId="24" xfId="0" applyFont="1" applyFill="1" applyBorder="1" applyAlignment="1" applyProtection="1">
      <alignment horizontal="center" vertical="center" wrapText="1"/>
      <protection hidden="1"/>
    </xf>
    <xf numFmtId="0" fontId="63" fillId="15" borderId="48" xfId="0" applyFont="1" applyFill="1" applyBorder="1" applyAlignment="1" applyProtection="1">
      <alignment horizontal="center" vertical="center" wrapText="1"/>
      <protection hidden="1"/>
    </xf>
    <xf numFmtId="0" fontId="63" fillId="15" borderId="6" xfId="0" applyFont="1" applyFill="1" applyBorder="1" applyAlignment="1" applyProtection="1">
      <alignment horizontal="center" vertical="center" wrapText="1"/>
      <protection hidden="1"/>
    </xf>
    <xf numFmtId="0" fontId="33" fillId="0" borderId="6" xfId="0" applyFont="1" applyBorder="1" applyAlignment="1" applyProtection="1">
      <alignment horizontal="left" vertical="top" wrapText="1"/>
      <protection hidden="1"/>
    </xf>
    <xf numFmtId="0" fontId="33" fillId="0" borderId="0" xfId="0" applyFont="1" applyAlignment="1" applyProtection="1">
      <alignment wrapText="1"/>
      <protection hidden="1"/>
    </xf>
    <xf numFmtId="0" fontId="33" fillId="0" borderId="6" xfId="0" applyFont="1" applyBorder="1" applyAlignment="1" applyProtection="1">
      <alignment horizontal="left" vertical="center"/>
      <protection hidden="1"/>
    </xf>
    <xf numFmtId="0" fontId="33" fillId="0" borderId="6" xfId="0" applyFont="1" applyBorder="1" applyProtection="1">
      <alignment vertical="center"/>
      <protection hidden="1"/>
    </xf>
    <xf numFmtId="0" fontId="33" fillId="0" borderId="6" xfId="0" applyFont="1" applyBorder="1" applyAlignment="1" applyProtection="1">
      <alignment wrapText="1"/>
      <protection hidden="1"/>
    </xf>
    <xf numFmtId="0" fontId="71" fillId="0" borderId="0" xfId="0" applyFont="1" applyAlignment="1">
      <alignment horizontal="left" vertical="center" wrapText="1"/>
    </xf>
    <xf numFmtId="0" fontId="0" fillId="0" borderId="6" xfId="0" applyBorder="1" applyAlignment="1">
      <alignment horizontal="left" vertical="top" wrapText="1"/>
    </xf>
    <xf numFmtId="0" fontId="0" fillId="0" borderId="6" xfId="0" applyBorder="1" applyAlignment="1">
      <alignment horizontal="left" vertical="top"/>
    </xf>
    <xf numFmtId="0" fontId="33" fillId="0" borderId="23" xfId="0" applyFont="1" applyBorder="1" applyProtection="1">
      <alignment vertical="center"/>
      <protection hidden="1"/>
    </xf>
    <xf numFmtId="0" fontId="33" fillId="0" borderId="25" xfId="0" applyFont="1" applyBorder="1" applyProtection="1">
      <alignment vertical="center"/>
      <protection hidden="1"/>
    </xf>
    <xf numFmtId="0" fontId="33" fillId="0" borderId="22" xfId="0" applyFont="1" applyBorder="1" applyProtection="1">
      <alignment vertical="center"/>
      <protection hidden="1"/>
    </xf>
  </cellXfs>
  <cellStyles count="27">
    <cellStyle name="Comma [0] 14" xfId="6"/>
    <cellStyle name="Comma [0] 2" xfId="26"/>
    <cellStyle name="Comma [0] 2 3" xfId="5"/>
    <cellStyle name="Percent 3" xfId="9"/>
    <cellStyle name="Percent 83" xfId="7"/>
    <cellStyle name="백분율" xfId="2" builtinId="5"/>
    <cellStyle name="백분율 10 2 2" xfId="18"/>
    <cellStyle name="백분율 4" xfId="14"/>
    <cellStyle name="쉼표 [0]" xfId="1" builtinId="6"/>
    <cellStyle name="쉼표 [0] 11 10" xfId="25"/>
    <cellStyle name="쉼표 [0] 116 3" xfId="22"/>
    <cellStyle name="쉼표 [0] 14" xfId="16"/>
    <cellStyle name="쉼표 [0] 2" xfId="11"/>
    <cellStyle name="쉼표 [0] 2 4" xfId="12"/>
    <cellStyle name="쉼표 [0] 24 2" xfId="21"/>
    <cellStyle name="쉼표 [0] 5 5 2 2" xfId="15"/>
    <cellStyle name="쉼표 [0] 5 5 2 2 2 3" xfId="17"/>
    <cellStyle name="쉼표 [0]_SHB_2009-1 Template_ v01" xfId="8"/>
    <cellStyle name="표준" xfId="0" builtinId="0"/>
    <cellStyle name="표준 13" xfId="13"/>
    <cellStyle name="표준 13 5 2" xfId="19"/>
    <cellStyle name="표준 13 6" xfId="24"/>
    <cellStyle name="표준 2" xfId="10"/>
    <cellStyle name="표준 2 3 5 4" xfId="20"/>
    <cellStyle name="표준_NPLCostSheet3" xfId="4"/>
    <cellStyle name="표준_SHB_2009-1 Template_ v01" xfId="3"/>
    <cellStyle name="하이퍼링크" xfId="23" builtinId="8"/>
  </cellStyles>
  <dxfs count="4">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ctrlProps/ctrlProp1.xml><?xml version="1.0" encoding="utf-8"?>
<formControlPr xmlns="http://schemas.microsoft.com/office/spreadsheetml/2009/9/main" objectType="Drop" dropStyle="combo" dx="32" fmlaLink="$E$138" fmlaRange="$O$138:$O$139" noThreeD="1" sel="0" val="0"/>
</file>

<file path=xl/ctrlProps/ctrlProp2.xml><?xml version="1.0" encoding="utf-8"?>
<formControlPr xmlns="http://schemas.microsoft.com/office/spreadsheetml/2009/9/main" objectType="Drop" dropStyle="combo" dx="32" fmlaLink="#REF!" fmlaRange="$N$22:$N$22" noThreeD="1" sel="0" val="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5.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1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228600</xdr:colOff>
      <xdr:row>0</xdr:row>
      <xdr:rowOff>129540</xdr:rowOff>
    </xdr:from>
    <xdr:to>
      <xdr:col>15</xdr:col>
      <xdr:colOff>68580</xdr:colOff>
      <xdr:row>24</xdr:row>
      <xdr:rowOff>7620</xdr:rowOff>
    </xdr:to>
    <xdr:grpSp>
      <xdr:nvGrpSpPr>
        <xdr:cNvPr id="17" name="그룹 16"/>
        <xdr:cNvGrpSpPr/>
      </xdr:nvGrpSpPr>
      <xdr:grpSpPr>
        <a:xfrm>
          <a:off x="228600" y="129540"/>
          <a:ext cx="9898380" cy="5181600"/>
          <a:chOff x="0" y="220980"/>
          <a:chExt cx="9898380" cy="5181600"/>
        </a:xfrm>
      </xdr:grpSpPr>
      <xdr:sp macro="" textlink="">
        <xdr:nvSpPr>
          <xdr:cNvPr id="3" name="직사각형 2"/>
          <xdr:cNvSpPr/>
        </xdr:nvSpPr>
        <xdr:spPr>
          <a:xfrm>
            <a:off x="0" y="220980"/>
            <a:ext cx="9898380" cy="5181600"/>
          </a:xfrm>
          <a:prstGeom prst="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pic>
        <xdr:nvPicPr>
          <xdr:cNvPr id="14" name="그림 13"/>
          <xdr:cNvPicPr>
            <a:picLocks noChangeAspect="1"/>
          </xdr:cNvPicPr>
        </xdr:nvPicPr>
        <xdr:blipFill>
          <a:blip xmlns:r="http://schemas.openxmlformats.org/officeDocument/2006/relationships" r:embed="rId1"/>
          <a:stretch>
            <a:fillRect/>
          </a:stretch>
        </xdr:blipFill>
        <xdr:spPr>
          <a:xfrm>
            <a:off x="236221" y="1120140"/>
            <a:ext cx="4759960" cy="2971800"/>
          </a:xfrm>
          <a:prstGeom prst="rect">
            <a:avLst/>
          </a:prstGeom>
        </xdr:spPr>
      </xdr:pic>
      <xdr:sp macro="" textlink="">
        <xdr:nvSpPr>
          <xdr:cNvPr id="15" name="TextBox 14"/>
          <xdr:cNvSpPr txBox="1"/>
        </xdr:nvSpPr>
        <xdr:spPr>
          <a:xfrm>
            <a:off x="5943600" y="2103120"/>
            <a:ext cx="326136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a:t>사용자 </a:t>
            </a:r>
            <a:r>
              <a:rPr lang="en-US" altLang="ko-KR" sz="1100"/>
              <a:t>ID</a:t>
            </a:r>
            <a:endParaRPr lang="ko-KR" altLang="en-US" sz="1100"/>
          </a:p>
        </xdr:txBody>
      </xdr:sp>
      <xdr:sp macro="" textlink="">
        <xdr:nvSpPr>
          <xdr:cNvPr id="16" name="TextBox 15"/>
          <xdr:cNvSpPr txBox="1"/>
        </xdr:nvSpPr>
        <xdr:spPr>
          <a:xfrm>
            <a:off x="5951220" y="2575560"/>
            <a:ext cx="326136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a:t>사용자 </a:t>
            </a:r>
            <a:r>
              <a:rPr lang="en-US" altLang="ko-KR" sz="1100"/>
              <a:t>PW</a:t>
            </a:r>
            <a:endParaRPr lang="ko-KR" alt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647700</xdr:colOff>
      <xdr:row>12</xdr:row>
      <xdr:rowOff>0</xdr:rowOff>
    </xdr:from>
    <xdr:to>
      <xdr:col>11</xdr:col>
      <xdr:colOff>25400</xdr:colOff>
      <xdr:row>12</xdr:row>
      <xdr:rowOff>0</xdr:rowOff>
    </xdr:to>
    <xdr:cxnSp macro="">
      <xdr:nvCxnSpPr>
        <xdr:cNvPr id="5" name="직선 연결선 4"/>
        <xdr:cNvCxnSpPr/>
      </xdr:nvCxnSpPr>
      <xdr:spPr>
        <a:xfrm>
          <a:off x="1308100" y="2590800"/>
          <a:ext cx="5981700" cy="0"/>
        </a:xfrm>
        <a:prstGeom prst="line">
          <a:avLst/>
        </a:prstGeom>
        <a:ln w="19050">
          <a:solidFill>
            <a:srgbClr val="00206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6350</xdr:colOff>
      <xdr:row>12</xdr:row>
      <xdr:rowOff>12700</xdr:rowOff>
    </xdr:from>
    <xdr:to>
      <xdr:col>11</xdr:col>
      <xdr:colOff>12700</xdr:colOff>
      <xdr:row>13</xdr:row>
      <xdr:rowOff>203200</xdr:rowOff>
    </xdr:to>
    <xdr:cxnSp macro="">
      <xdr:nvCxnSpPr>
        <xdr:cNvPr id="7" name="직선 화살표 연결선 6"/>
        <xdr:cNvCxnSpPr/>
      </xdr:nvCxnSpPr>
      <xdr:spPr>
        <a:xfrm flipH="1">
          <a:off x="7270750" y="2603500"/>
          <a:ext cx="6350" cy="406400"/>
        </a:xfrm>
        <a:prstGeom prst="straightConnector1">
          <a:avLst/>
        </a:prstGeom>
        <a:ln w="19050">
          <a:solidFill>
            <a:srgbClr val="00206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654050</xdr:colOff>
      <xdr:row>12</xdr:row>
      <xdr:rowOff>12700</xdr:rowOff>
    </xdr:from>
    <xdr:to>
      <xdr:col>8</xdr:col>
      <xdr:colOff>0</xdr:colOff>
      <xdr:row>13</xdr:row>
      <xdr:rowOff>203200</xdr:rowOff>
    </xdr:to>
    <xdr:cxnSp macro="">
      <xdr:nvCxnSpPr>
        <xdr:cNvPr id="9" name="직선 화살표 연결선 8"/>
        <xdr:cNvCxnSpPr/>
      </xdr:nvCxnSpPr>
      <xdr:spPr>
        <a:xfrm flipH="1">
          <a:off x="5276850" y="2603500"/>
          <a:ext cx="6350" cy="406400"/>
        </a:xfrm>
        <a:prstGeom prst="straightConnector1">
          <a:avLst/>
        </a:prstGeom>
        <a:ln w="19050">
          <a:solidFill>
            <a:srgbClr val="00206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654050</xdr:colOff>
      <xdr:row>12</xdr:row>
      <xdr:rowOff>6350</xdr:rowOff>
    </xdr:from>
    <xdr:to>
      <xdr:col>5</xdr:col>
      <xdr:colOff>0</xdr:colOff>
      <xdr:row>13</xdr:row>
      <xdr:rowOff>196850</xdr:rowOff>
    </xdr:to>
    <xdr:cxnSp macro="">
      <xdr:nvCxnSpPr>
        <xdr:cNvPr id="10" name="직선 화살표 연결선 9"/>
        <xdr:cNvCxnSpPr/>
      </xdr:nvCxnSpPr>
      <xdr:spPr>
        <a:xfrm flipH="1">
          <a:off x="3295650" y="2597150"/>
          <a:ext cx="6350" cy="406400"/>
        </a:xfrm>
        <a:prstGeom prst="straightConnector1">
          <a:avLst/>
        </a:prstGeom>
        <a:ln w="19050">
          <a:solidFill>
            <a:srgbClr val="00206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654050</xdr:colOff>
      <xdr:row>11</xdr:row>
      <xdr:rowOff>203200</xdr:rowOff>
    </xdr:from>
    <xdr:to>
      <xdr:col>2</xdr:col>
      <xdr:colOff>0</xdr:colOff>
      <xdr:row>13</xdr:row>
      <xdr:rowOff>177800</xdr:rowOff>
    </xdr:to>
    <xdr:cxnSp macro="">
      <xdr:nvCxnSpPr>
        <xdr:cNvPr id="11" name="직선 화살표 연결선 10"/>
        <xdr:cNvCxnSpPr/>
      </xdr:nvCxnSpPr>
      <xdr:spPr>
        <a:xfrm flipH="1">
          <a:off x="1314450" y="2578100"/>
          <a:ext cx="6350" cy="406400"/>
        </a:xfrm>
        <a:prstGeom prst="straightConnector1">
          <a:avLst/>
        </a:prstGeom>
        <a:ln w="19050">
          <a:solidFill>
            <a:srgbClr val="00206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6350</xdr:colOff>
      <xdr:row>11</xdr:row>
      <xdr:rowOff>12700</xdr:rowOff>
    </xdr:from>
    <xdr:to>
      <xdr:col>6</xdr:col>
      <xdr:colOff>6350</xdr:colOff>
      <xdr:row>12</xdr:row>
      <xdr:rowOff>0</xdr:rowOff>
    </xdr:to>
    <xdr:cxnSp macro="">
      <xdr:nvCxnSpPr>
        <xdr:cNvPr id="15" name="직선 연결선 14"/>
        <xdr:cNvCxnSpPr/>
      </xdr:nvCxnSpPr>
      <xdr:spPr>
        <a:xfrm>
          <a:off x="3968750" y="2387600"/>
          <a:ext cx="0" cy="203200"/>
        </a:xfrm>
        <a:prstGeom prst="line">
          <a:avLst/>
        </a:prstGeom>
        <a:ln w="19050">
          <a:solidFill>
            <a:srgbClr val="00206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60960</xdr:colOff>
      <xdr:row>0</xdr:row>
      <xdr:rowOff>137160</xdr:rowOff>
    </xdr:from>
    <xdr:to>
      <xdr:col>14</xdr:col>
      <xdr:colOff>571500</xdr:colOff>
      <xdr:row>25</xdr:row>
      <xdr:rowOff>213360</xdr:rowOff>
    </xdr:to>
    <xdr:grpSp>
      <xdr:nvGrpSpPr>
        <xdr:cNvPr id="2" name="그룹 1"/>
        <xdr:cNvGrpSpPr/>
      </xdr:nvGrpSpPr>
      <xdr:grpSpPr>
        <a:xfrm>
          <a:off x="60960" y="137160"/>
          <a:ext cx="9914516" cy="5679141"/>
          <a:chOff x="1242060" y="716280"/>
          <a:chExt cx="9898380" cy="5600700"/>
        </a:xfrm>
      </xdr:grpSpPr>
      <xdr:sp macro="" textlink="">
        <xdr:nvSpPr>
          <xdr:cNvPr id="6" name="직사각형 5"/>
          <xdr:cNvSpPr/>
        </xdr:nvSpPr>
        <xdr:spPr>
          <a:xfrm>
            <a:off x="1242060" y="716280"/>
            <a:ext cx="9898380" cy="5600700"/>
          </a:xfrm>
          <a:prstGeom prst="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xnSp macro="">
        <xdr:nvCxnSpPr>
          <xdr:cNvPr id="4" name="직선 연결선 3"/>
          <xdr:cNvCxnSpPr/>
        </xdr:nvCxnSpPr>
        <xdr:spPr>
          <a:xfrm>
            <a:off x="1280160" y="1661160"/>
            <a:ext cx="9761220" cy="30480"/>
          </a:xfrm>
          <a:prstGeom prst="line">
            <a:avLst/>
          </a:prstGeom>
          <a:ln w="28575">
            <a:solidFill>
              <a:schemeClr val="accent1">
                <a:lumMod val="50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5" name="TextBox 4"/>
          <xdr:cNvSpPr txBox="1"/>
        </xdr:nvSpPr>
        <xdr:spPr>
          <a:xfrm>
            <a:off x="1341120" y="830580"/>
            <a:ext cx="3924300" cy="373380"/>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800" b="1">
                <a:solidFill>
                  <a:schemeClr val="bg1"/>
                </a:solidFill>
              </a:rPr>
              <a:t>AAAAA</a:t>
            </a:r>
            <a:r>
              <a:rPr lang="ko-KR" altLang="en-US" sz="1800" b="1">
                <a:solidFill>
                  <a:schemeClr val="bg1"/>
                </a:solidFill>
              </a:rPr>
              <a:t>팀 </a:t>
            </a:r>
            <a:r>
              <a:rPr lang="en-US" altLang="ko-KR" sz="1800" b="1">
                <a:solidFill>
                  <a:schemeClr val="bg1"/>
                </a:solidFill>
              </a:rPr>
              <a:t>.</a:t>
            </a:r>
            <a:r>
              <a:rPr lang="en-US" altLang="ko-KR" sz="1800" b="1" baseline="0">
                <a:solidFill>
                  <a:schemeClr val="bg1"/>
                </a:solidFill>
              </a:rPr>
              <a:t>     </a:t>
            </a:r>
            <a:r>
              <a:rPr lang="ko-KR" altLang="en-US" sz="1800" b="1" baseline="0">
                <a:solidFill>
                  <a:schemeClr val="bg1"/>
                </a:solidFill>
              </a:rPr>
              <a:t>ㅁㅁㅁㅁㅁ 과장</a:t>
            </a:r>
            <a:endParaRPr lang="ko-KR" altLang="en-US" sz="1800" b="1">
              <a:solidFill>
                <a:schemeClr val="bg1"/>
              </a:solidFill>
            </a:endParaRPr>
          </a:p>
        </xdr:txBody>
      </xdr:sp>
    </xdr:grpSp>
    <xdr:clientData/>
  </xdr:twoCellAnchor>
  <xdr:twoCellAnchor>
    <xdr:from>
      <xdr:col>1</xdr:col>
      <xdr:colOff>133669</xdr:colOff>
      <xdr:row>3</xdr:row>
      <xdr:rowOff>46274</xdr:rowOff>
    </xdr:from>
    <xdr:to>
      <xdr:col>3</xdr:col>
      <xdr:colOff>149411</xdr:colOff>
      <xdr:row>4</xdr:row>
      <xdr:rowOff>89646</xdr:rowOff>
    </xdr:to>
    <xdr:sp macro="" textlink="">
      <xdr:nvSpPr>
        <xdr:cNvPr id="17" name="TextBox 16"/>
        <xdr:cNvSpPr txBox="1"/>
      </xdr:nvSpPr>
      <xdr:spPr>
        <a:xfrm>
          <a:off x="791081" y="696215"/>
          <a:ext cx="1330565" cy="260019"/>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000" b="1">
              <a:solidFill>
                <a:schemeClr val="bg1"/>
              </a:solidFill>
            </a:rPr>
            <a:t>프로그램별 진행사항</a:t>
          </a:r>
        </a:p>
      </xdr:txBody>
    </xdr:sp>
    <xdr:clientData/>
  </xdr:twoCellAnchor>
  <xdr:twoCellAnchor>
    <xdr:from>
      <xdr:col>0</xdr:col>
      <xdr:colOff>150607</xdr:colOff>
      <xdr:row>3</xdr:row>
      <xdr:rowOff>45144</xdr:rowOff>
    </xdr:from>
    <xdr:to>
      <xdr:col>1</xdr:col>
      <xdr:colOff>80234</xdr:colOff>
      <xdr:row>4</xdr:row>
      <xdr:rowOff>83735</xdr:rowOff>
    </xdr:to>
    <xdr:sp macro="" textlink="">
      <xdr:nvSpPr>
        <xdr:cNvPr id="21" name="TextBox 20"/>
        <xdr:cNvSpPr txBox="1"/>
      </xdr:nvSpPr>
      <xdr:spPr>
        <a:xfrm>
          <a:off x="150607" y="717497"/>
          <a:ext cx="601980" cy="262709"/>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100" b="1">
              <a:solidFill>
                <a:schemeClr val="bg1"/>
              </a:solidFill>
            </a:rPr>
            <a:t>홈</a:t>
          </a:r>
        </a:p>
      </xdr:txBody>
    </xdr:sp>
    <xdr:clientData/>
  </xdr:twoCellAnchor>
  <xdr:twoCellAnchor>
    <xdr:from>
      <xdr:col>0</xdr:col>
      <xdr:colOff>96819</xdr:colOff>
      <xdr:row>5</xdr:row>
      <xdr:rowOff>56478</xdr:rowOff>
    </xdr:from>
    <xdr:to>
      <xdr:col>14</xdr:col>
      <xdr:colOff>391565</xdr:colOff>
      <xdr:row>25</xdr:row>
      <xdr:rowOff>148345</xdr:rowOff>
    </xdr:to>
    <xdr:sp macro="" textlink="">
      <xdr:nvSpPr>
        <xdr:cNvPr id="23" name="TextBox 22"/>
        <xdr:cNvSpPr txBox="1"/>
      </xdr:nvSpPr>
      <xdr:spPr>
        <a:xfrm>
          <a:off x="96819" y="1177066"/>
          <a:ext cx="9707687" cy="4574220"/>
        </a:xfrm>
        <a:prstGeom prst="rect">
          <a:avLst/>
        </a:prstGeom>
        <a:solidFill>
          <a:schemeClr val="accent1"/>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ltLang="ko-KR" sz="1100"/>
        </a:p>
      </xdr:txBody>
    </xdr:sp>
    <xdr:clientData/>
  </xdr:twoCellAnchor>
  <xdr:twoCellAnchor>
    <xdr:from>
      <xdr:col>3</xdr:col>
      <xdr:colOff>217340</xdr:colOff>
      <xdr:row>3</xdr:row>
      <xdr:rowOff>50755</xdr:rowOff>
    </xdr:from>
    <xdr:to>
      <xdr:col>4</xdr:col>
      <xdr:colOff>663388</xdr:colOff>
      <xdr:row>4</xdr:row>
      <xdr:rowOff>98610</xdr:rowOff>
    </xdr:to>
    <xdr:sp macro="" textlink="">
      <xdr:nvSpPr>
        <xdr:cNvPr id="10" name="TextBox 9"/>
        <xdr:cNvSpPr txBox="1"/>
      </xdr:nvSpPr>
      <xdr:spPr>
        <a:xfrm>
          <a:off x="2225434" y="723108"/>
          <a:ext cx="1118401" cy="271973"/>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100" b="1" baseline="0">
              <a:solidFill>
                <a:schemeClr val="bg1"/>
              </a:solidFill>
            </a:rPr>
            <a:t>입찰지도</a:t>
          </a:r>
          <a:endParaRPr lang="ko-KR" altLang="en-US" sz="1100" b="1">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57150</xdr:rowOff>
    </xdr:from>
    <xdr:to>
      <xdr:col>14</xdr:col>
      <xdr:colOff>493806</xdr:colOff>
      <xdr:row>26</xdr:row>
      <xdr:rowOff>10235</xdr:rowOff>
    </xdr:to>
    <xdr:grpSp>
      <xdr:nvGrpSpPr>
        <xdr:cNvPr id="2" name="그룹 1"/>
        <xdr:cNvGrpSpPr/>
      </xdr:nvGrpSpPr>
      <xdr:grpSpPr>
        <a:xfrm>
          <a:off x="0" y="57150"/>
          <a:ext cx="9828306" cy="5649035"/>
          <a:chOff x="76200" y="144780"/>
          <a:chExt cx="9923481" cy="5679141"/>
        </a:xfrm>
      </xdr:grpSpPr>
      <xdr:grpSp>
        <xdr:nvGrpSpPr>
          <xdr:cNvPr id="3" name="그룹 2"/>
          <xdr:cNvGrpSpPr/>
        </xdr:nvGrpSpPr>
        <xdr:grpSpPr>
          <a:xfrm>
            <a:off x="76200" y="144780"/>
            <a:ext cx="9923481" cy="5679141"/>
            <a:chOff x="1242060" y="716280"/>
            <a:chExt cx="9898380" cy="5600700"/>
          </a:xfrm>
        </xdr:grpSpPr>
        <xdr:grpSp>
          <xdr:nvGrpSpPr>
            <xdr:cNvPr id="5" name="그룹 4"/>
            <xdr:cNvGrpSpPr/>
          </xdr:nvGrpSpPr>
          <xdr:grpSpPr>
            <a:xfrm>
              <a:off x="1242060" y="716280"/>
              <a:ext cx="9898380" cy="5600700"/>
              <a:chOff x="60960" y="5326380"/>
              <a:chExt cx="9898380" cy="5600700"/>
            </a:xfrm>
          </xdr:grpSpPr>
          <xdr:sp macro="" textlink="">
            <xdr:nvSpPr>
              <xdr:cNvPr id="8" name="직사각형 7"/>
              <xdr:cNvSpPr/>
            </xdr:nvSpPr>
            <xdr:spPr>
              <a:xfrm>
                <a:off x="60960" y="5326380"/>
                <a:ext cx="9898380" cy="5600700"/>
              </a:xfrm>
              <a:prstGeom prst="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9" name="TextBox 8"/>
              <xdr:cNvSpPr txBox="1"/>
            </xdr:nvSpPr>
            <xdr:spPr>
              <a:xfrm>
                <a:off x="775525" y="5951220"/>
                <a:ext cx="929640" cy="259080"/>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100" b="1">
                    <a:solidFill>
                      <a:schemeClr val="bg1"/>
                    </a:solidFill>
                  </a:rPr>
                  <a:t>기초데이터</a:t>
                </a:r>
              </a:p>
            </xdr:txBody>
          </xdr:sp>
          <xdr:sp macro="" textlink="">
            <xdr:nvSpPr>
              <xdr:cNvPr id="10" name="TextBox 9"/>
              <xdr:cNvSpPr txBox="1"/>
            </xdr:nvSpPr>
            <xdr:spPr>
              <a:xfrm>
                <a:off x="137160" y="6347460"/>
                <a:ext cx="9683132" cy="4511040"/>
              </a:xfrm>
              <a:prstGeom prst="rect">
                <a:avLst/>
              </a:prstGeom>
              <a:solidFill>
                <a:schemeClr val="accent1"/>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ltLang="ko-KR" sz="1100"/>
              </a:p>
            </xdr:txBody>
          </xdr:sp>
          <xdr:sp macro="" textlink="">
            <xdr:nvSpPr>
              <xdr:cNvPr id="11" name="TextBox 10"/>
              <xdr:cNvSpPr txBox="1"/>
            </xdr:nvSpPr>
            <xdr:spPr>
              <a:xfrm>
                <a:off x="2733865" y="5958840"/>
                <a:ext cx="792480" cy="259080"/>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100" b="1">
                    <a:solidFill>
                      <a:schemeClr val="bg1"/>
                    </a:solidFill>
                  </a:rPr>
                  <a:t>비핵심</a:t>
                </a:r>
              </a:p>
            </xdr:txBody>
          </xdr:sp>
          <xdr:sp macro="" textlink="">
            <xdr:nvSpPr>
              <xdr:cNvPr id="12" name="TextBox 11"/>
              <xdr:cNvSpPr txBox="1"/>
            </xdr:nvSpPr>
            <xdr:spPr>
              <a:xfrm>
                <a:off x="1743265" y="5943600"/>
                <a:ext cx="929640" cy="259080"/>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ko-KR" altLang="ko-KR" sz="1100" b="1">
                    <a:solidFill>
                      <a:schemeClr val="bg1"/>
                    </a:solidFill>
                    <a:effectLst/>
                    <a:latin typeface="+mn-lt"/>
                    <a:ea typeface="+mn-ea"/>
                    <a:cs typeface="+mn-cs"/>
                  </a:rPr>
                  <a:t>등기부</a:t>
                </a:r>
                <a:endParaRPr lang="ko-KR" altLang="ko-KR" b="1">
                  <a:solidFill>
                    <a:schemeClr val="bg1"/>
                  </a:solidFill>
                  <a:effectLst/>
                </a:endParaRPr>
              </a:p>
              <a:p>
                <a:endParaRPr lang="ko-KR" altLang="en-US" sz="1100" b="1">
                  <a:solidFill>
                    <a:schemeClr val="bg1"/>
                  </a:solidFill>
                </a:endParaRPr>
              </a:p>
            </xdr:txBody>
          </xdr:sp>
          <xdr:sp macro="" textlink="">
            <xdr:nvSpPr>
              <xdr:cNvPr id="13" name="TextBox 12"/>
              <xdr:cNvSpPr txBox="1"/>
            </xdr:nvSpPr>
            <xdr:spPr>
              <a:xfrm>
                <a:off x="3610165" y="5951220"/>
                <a:ext cx="792480" cy="259080"/>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100" b="1">
                    <a:solidFill>
                      <a:schemeClr val="bg1"/>
                    </a:solidFill>
                  </a:rPr>
                  <a:t>권리분석</a:t>
                </a:r>
              </a:p>
            </xdr:txBody>
          </xdr:sp>
        </xdr:grpSp>
        <xdr:cxnSp macro="">
          <xdr:nvCxnSpPr>
            <xdr:cNvPr id="6" name="직선 연결선 5"/>
            <xdr:cNvCxnSpPr/>
          </xdr:nvCxnSpPr>
          <xdr:spPr>
            <a:xfrm>
              <a:off x="1280160" y="1661160"/>
              <a:ext cx="9761220" cy="30480"/>
            </a:xfrm>
            <a:prstGeom prst="line">
              <a:avLst/>
            </a:prstGeom>
            <a:ln w="28575">
              <a:solidFill>
                <a:schemeClr val="accent1">
                  <a:lumMod val="50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7" name="TextBox 6"/>
            <xdr:cNvSpPr txBox="1"/>
          </xdr:nvSpPr>
          <xdr:spPr>
            <a:xfrm>
              <a:off x="1341120" y="830580"/>
              <a:ext cx="3924300" cy="373380"/>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800" b="1">
                  <a:solidFill>
                    <a:schemeClr val="bg1"/>
                  </a:solidFill>
                </a:rPr>
                <a:t>ㅋㅋㅋㅋ 회계법인</a:t>
              </a:r>
              <a:r>
                <a:rPr lang="en-US" altLang="ko-KR" sz="1800" b="1">
                  <a:solidFill>
                    <a:schemeClr val="bg1"/>
                  </a:solidFill>
                </a:rPr>
                <a:t>, </a:t>
              </a:r>
              <a:r>
                <a:rPr lang="ko-KR" altLang="en-US" sz="1800" b="1">
                  <a:solidFill>
                    <a:schemeClr val="bg1"/>
                  </a:solidFill>
                </a:rPr>
                <a:t>ㅌㅌㅌㅌ회계사</a:t>
              </a:r>
            </a:p>
          </xdr:txBody>
        </xdr:sp>
      </xdr:grpSp>
      <xdr:sp macro="" textlink="">
        <xdr:nvSpPr>
          <xdr:cNvPr id="4" name="TextBox 3"/>
          <xdr:cNvSpPr txBox="1"/>
        </xdr:nvSpPr>
        <xdr:spPr>
          <a:xfrm>
            <a:off x="137161" y="777240"/>
            <a:ext cx="601980" cy="262709"/>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100" b="1">
                <a:solidFill>
                  <a:schemeClr val="bg1"/>
                </a:solidFill>
              </a:rPr>
              <a:t>홈</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76200</xdr:colOff>
      <xdr:row>0</xdr:row>
      <xdr:rowOff>144780</xdr:rowOff>
    </xdr:from>
    <xdr:to>
      <xdr:col>14</xdr:col>
      <xdr:colOff>611841</xdr:colOff>
      <xdr:row>26</xdr:row>
      <xdr:rowOff>78441</xdr:rowOff>
    </xdr:to>
    <xdr:grpSp>
      <xdr:nvGrpSpPr>
        <xdr:cNvPr id="18" name="그룹 17"/>
        <xdr:cNvGrpSpPr/>
      </xdr:nvGrpSpPr>
      <xdr:grpSpPr>
        <a:xfrm>
          <a:off x="76200" y="144780"/>
          <a:ext cx="9948582" cy="5760720"/>
          <a:chOff x="76200" y="144780"/>
          <a:chExt cx="9923481" cy="5679141"/>
        </a:xfrm>
      </xdr:grpSpPr>
      <xdr:grpSp>
        <xdr:nvGrpSpPr>
          <xdr:cNvPr id="2" name="그룹 1"/>
          <xdr:cNvGrpSpPr/>
        </xdr:nvGrpSpPr>
        <xdr:grpSpPr>
          <a:xfrm>
            <a:off x="76200" y="144780"/>
            <a:ext cx="9923481" cy="5679141"/>
            <a:chOff x="1242060" y="716280"/>
            <a:chExt cx="9898380" cy="5600700"/>
          </a:xfrm>
        </xdr:grpSpPr>
        <xdr:grpSp>
          <xdr:nvGrpSpPr>
            <xdr:cNvPr id="3" name="그룹 2"/>
            <xdr:cNvGrpSpPr/>
          </xdr:nvGrpSpPr>
          <xdr:grpSpPr>
            <a:xfrm>
              <a:off x="1242060" y="716280"/>
              <a:ext cx="9898380" cy="5600700"/>
              <a:chOff x="60960" y="5326380"/>
              <a:chExt cx="9898380" cy="5600700"/>
            </a:xfrm>
          </xdr:grpSpPr>
          <xdr:sp macro="" textlink="">
            <xdr:nvSpPr>
              <xdr:cNvPr id="6" name="직사각형 5"/>
              <xdr:cNvSpPr/>
            </xdr:nvSpPr>
            <xdr:spPr>
              <a:xfrm>
                <a:off x="60960" y="5326380"/>
                <a:ext cx="9898380" cy="5600700"/>
              </a:xfrm>
              <a:prstGeom prst="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xdr:cNvSpPr txBox="1"/>
            </xdr:nvSpPr>
            <xdr:spPr>
              <a:xfrm>
                <a:off x="775525" y="5951220"/>
                <a:ext cx="929640" cy="259080"/>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100" b="1">
                    <a:solidFill>
                      <a:schemeClr val="bg1"/>
                    </a:solidFill>
                  </a:rPr>
                  <a:t>기초데이터</a:t>
                </a:r>
              </a:p>
            </xdr:txBody>
          </xdr:sp>
          <xdr:sp macro="" textlink="">
            <xdr:nvSpPr>
              <xdr:cNvPr id="8" name="TextBox 7"/>
              <xdr:cNvSpPr txBox="1"/>
            </xdr:nvSpPr>
            <xdr:spPr>
              <a:xfrm>
                <a:off x="137160" y="6347460"/>
                <a:ext cx="9683132" cy="4511040"/>
              </a:xfrm>
              <a:prstGeom prst="rect">
                <a:avLst/>
              </a:prstGeom>
              <a:solidFill>
                <a:schemeClr val="accent1"/>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ltLang="ko-KR" sz="1100"/>
              </a:p>
            </xdr:txBody>
          </xdr:sp>
          <xdr:sp macro="" textlink="">
            <xdr:nvSpPr>
              <xdr:cNvPr id="12" name="TextBox 11"/>
              <xdr:cNvSpPr txBox="1"/>
            </xdr:nvSpPr>
            <xdr:spPr>
              <a:xfrm>
                <a:off x="2733865" y="5958840"/>
                <a:ext cx="792480" cy="259080"/>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100" b="1">
                    <a:solidFill>
                      <a:schemeClr val="bg1"/>
                    </a:solidFill>
                  </a:rPr>
                  <a:t>비핵심</a:t>
                </a:r>
              </a:p>
            </xdr:txBody>
          </xdr:sp>
          <xdr:sp macro="" textlink="">
            <xdr:nvSpPr>
              <xdr:cNvPr id="14" name="TextBox 13"/>
              <xdr:cNvSpPr txBox="1"/>
            </xdr:nvSpPr>
            <xdr:spPr>
              <a:xfrm>
                <a:off x="1743265" y="5943600"/>
                <a:ext cx="929640" cy="259080"/>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ko-KR" altLang="ko-KR" sz="1100" b="1">
                    <a:solidFill>
                      <a:schemeClr val="bg1"/>
                    </a:solidFill>
                    <a:effectLst/>
                    <a:latin typeface="+mn-lt"/>
                    <a:ea typeface="+mn-ea"/>
                    <a:cs typeface="+mn-cs"/>
                  </a:rPr>
                  <a:t>등기부</a:t>
                </a:r>
                <a:endParaRPr lang="ko-KR" altLang="ko-KR" b="1">
                  <a:solidFill>
                    <a:schemeClr val="bg1"/>
                  </a:solidFill>
                  <a:effectLst/>
                </a:endParaRPr>
              </a:p>
              <a:p>
                <a:endParaRPr lang="ko-KR" altLang="en-US" sz="1100" b="1">
                  <a:solidFill>
                    <a:schemeClr val="bg1"/>
                  </a:solidFill>
                </a:endParaRPr>
              </a:p>
            </xdr:txBody>
          </xdr:sp>
          <xdr:sp macro="" textlink="">
            <xdr:nvSpPr>
              <xdr:cNvPr id="15" name="TextBox 14"/>
              <xdr:cNvSpPr txBox="1"/>
            </xdr:nvSpPr>
            <xdr:spPr>
              <a:xfrm>
                <a:off x="3610165" y="5951220"/>
                <a:ext cx="792480" cy="259080"/>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100" b="1">
                    <a:solidFill>
                      <a:schemeClr val="bg1"/>
                    </a:solidFill>
                  </a:rPr>
                  <a:t>권리분석</a:t>
                </a:r>
              </a:p>
            </xdr:txBody>
          </xdr:sp>
        </xdr:grpSp>
        <xdr:cxnSp macro="">
          <xdr:nvCxnSpPr>
            <xdr:cNvPr id="4" name="직선 연결선 3"/>
            <xdr:cNvCxnSpPr/>
          </xdr:nvCxnSpPr>
          <xdr:spPr>
            <a:xfrm>
              <a:off x="1280160" y="1661160"/>
              <a:ext cx="9761220" cy="30480"/>
            </a:xfrm>
            <a:prstGeom prst="line">
              <a:avLst/>
            </a:prstGeom>
            <a:ln w="28575">
              <a:solidFill>
                <a:schemeClr val="accent1">
                  <a:lumMod val="50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5" name="TextBox 4"/>
            <xdr:cNvSpPr txBox="1"/>
          </xdr:nvSpPr>
          <xdr:spPr>
            <a:xfrm>
              <a:off x="1341120" y="830580"/>
              <a:ext cx="3924300" cy="373380"/>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800" b="1">
                  <a:solidFill>
                    <a:schemeClr val="bg1"/>
                  </a:solidFill>
                </a:rPr>
                <a:t>ㅋㅋㅋㅋ 회계법인</a:t>
              </a:r>
              <a:r>
                <a:rPr lang="en-US" altLang="ko-KR" sz="1800" b="1">
                  <a:solidFill>
                    <a:schemeClr val="bg1"/>
                  </a:solidFill>
                </a:rPr>
                <a:t>, </a:t>
              </a:r>
              <a:r>
                <a:rPr lang="ko-KR" altLang="en-US" sz="1800" b="1">
                  <a:solidFill>
                    <a:schemeClr val="bg1"/>
                  </a:solidFill>
                </a:rPr>
                <a:t>ㅌㅌㅌㅌ회계사</a:t>
              </a:r>
            </a:p>
          </xdr:txBody>
        </xdr:sp>
      </xdr:grpSp>
      <xdr:sp macro="" textlink="">
        <xdr:nvSpPr>
          <xdr:cNvPr id="17" name="TextBox 16"/>
          <xdr:cNvSpPr txBox="1"/>
        </xdr:nvSpPr>
        <xdr:spPr>
          <a:xfrm>
            <a:off x="137161" y="777240"/>
            <a:ext cx="601980" cy="262709"/>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100" b="1">
                <a:solidFill>
                  <a:schemeClr val="bg1"/>
                </a:solidFill>
              </a:rPr>
              <a:t>홈</a:t>
            </a:r>
          </a:p>
        </xdr:txBody>
      </xdr:sp>
    </xdr:grpSp>
    <xdr:clientData/>
  </xdr:twoCellAnchor>
  <xdr:twoCellAnchor>
    <xdr:from>
      <xdr:col>0</xdr:col>
      <xdr:colOff>219635</xdr:colOff>
      <xdr:row>5</xdr:row>
      <xdr:rowOff>189604</xdr:rowOff>
    </xdr:from>
    <xdr:to>
      <xdr:col>6</xdr:col>
      <xdr:colOff>129720</xdr:colOff>
      <xdr:row>7</xdr:row>
      <xdr:rowOff>125416</xdr:rowOff>
    </xdr:to>
    <xdr:sp macro="" textlink="">
      <xdr:nvSpPr>
        <xdr:cNvPr id="19" name="TextBox 18"/>
        <xdr:cNvSpPr txBox="1"/>
      </xdr:nvSpPr>
      <xdr:spPr>
        <a:xfrm>
          <a:off x="219635" y="1310192"/>
          <a:ext cx="3944203" cy="384048"/>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ko-KR" altLang="en-US" sz="1800" b="1">
              <a:solidFill>
                <a:schemeClr val="bg1"/>
              </a:solidFill>
              <a:latin typeface="+mn-lt"/>
              <a:ea typeface="+mn-ea"/>
              <a:cs typeface="+mn-cs"/>
            </a:rPr>
            <a:t>진행중인 프로그램</a:t>
          </a:r>
          <a:r>
            <a:rPr lang="en-US" altLang="ko-KR" sz="1800" b="1">
              <a:solidFill>
                <a:schemeClr val="bg1"/>
              </a:solidFill>
              <a:latin typeface="+mn-lt"/>
              <a:ea typeface="+mn-ea"/>
              <a:cs typeface="+mn-cs"/>
            </a:rPr>
            <a:t> :  SHB-2025-3_B</a:t>
          </a:r>
          <a:endParaRPr lang="ko-KR" altLang="ko-KR" sz="1800" b="1">
            <a:solidFill>
              <a:schemeClr val="bg1"/>
            </a:solidFill>
            <a:latin typeface="+mn-lt"/>
            <a:ea typeface="+mn-ea"/>
            <a:cs typeface="+mn-cs"/>
          </a:endParaRPr>
        </a:p>
      </xdr:txBody>
    </xdr:sp>
    <xdr:clientData/>
  </xdr:twoCellAnchor>
  <xdr:twoCellAnchor editAs="oneCell">
    <xdr:from>
      <xdr:col>0</xdr:col>
      <xdr:colOff>434788</xdr:colOff>
      <xdr:row>8</xdr:row>
      <xdr:rowOff>73063</xdr:rowOff>
    </xdr:from>
    <xdr:to>
      <xdr:col>14</xdr:col>
      <xdr:colOff>188259</xdr:colOff>
      <xdr:row>14</xdr:row>
      <xdr:rowOff>164623</xdr:rowOff>
    </xdr:to>
    <xdr:pic>
      <xdr:nvPicPr>
        <xdr:cNvPr id="10" name="그림 9"/>
        <xdr:cNvPicPr>
          <a:picLocks noChangeAspect="1"/>
        </xdr:cNvPicPr>
      </xdr:nvPicPr>
      <xdr:blipFill>
        <a:blip xmlns:r="http://schemas.openxmlformats.org/officeDocument/2006/relationships" r:embed="rId1"/>
        <a:stretch>
          <a:fillRect/>
        </a:stretch>
      </xdr:blipFill>
      <xdr:spPr>
        <a:xfrm>
          <a:off x="434788" y="1866004"/>
          <a:ext cx="9166412" cy="143626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68580</xdr:colOff>
      <xdr:row>0</xdr:row>
      <xdr:rowOff>137160</xdr:rowOff>
    </xdr:from>
    <xdr:to>
      <xdr:col>14</xdr:col>
      <xdr:colOff>579120</xdr:colOff>
      <xdr:row>28</xdr:row>
      <xdr:rowOff>17932</xdr:rowOff>
    </xdr:to>
    <xdr:grpSp>
      <xdr:nvGrpSpPr>
        <xdr:cNvPr id="2" name="그룹 1"/>
        <xdr:cNvGrpSpPr/>
      </xdr:nvGrpSpPr>
      <xdr:grpSpPr>
        <a:xfrm>
          <a:off x="68580" y="137160"/>
          <a:ext cx="9923481" cy="6156066"/>
          <a:chOff x="68580" y="137160"/>
          <a:chExt cx="9923481" cy="6149791"/>
        </a:xfrm>
      </xdr:grpSpPr>
      <xdr:grpSp>
        <xdr:nvGrpSpPr>
          <xdr:cNvPr id="30" name="그룹 29"/>
          <xdr:cNvGrpSpPr/>
        </xdr:nvGrpSpPr>
        <xdr:grpSpPr>
          <a:xfrm>
            <a:off x="68580" y="137160"/>
            <a:ext cx="9923481" cy="6149791"/>
            <a:chOff x="1242060" y="716280"/>
            <a:chExt cx="9898380" cy="6064850"/>
          </a:xfrm>
        </xdr:grpSpPr>
        <xdr:grpSp>
          <xdr:nvGrpSpPr>
            <xdr:cNvPr id="22" name="그룹 21"/>
            <xdr:cNvGrpSpPr/>
          </xdr:nvGrpSpPr>
          <xdr:grpSpPr>
            <a:xfrm>
              <a:off x="1242060" y="716280"/>
              <a:ext cx="9898380" cy="6064850"/>
              <a:chOff x="60960" y="5326380"/>
              <a:chExt cx="9898380" cy="6064850"/>
            </a:xfrm>
          </xdr:grpSpPr>
          <xdr:sp macro="" textlink="">
            <xdr:nvSpPr>
              <xdr:cNvPr id="19" name="직사각형 18"/>
              <xdr:cNvSpPr/>
            </xdr:nvSpPr>
            <xdr:spPr>
              <a:xfrm>
                <a:off x="60960" y="5326380"/>
                <a:ext cx="9898380" cy="5600700"/>
              </a:xfrm>
              <a:prstGeom prst="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xdr:cNvSpPr txBox="1"/>
            </xdr:nvSpPr>
            <xdr:spPr>
              <a:xfrm>
                <a:off x="137160" y="6347460"/>
                <a:ext cx="3009900" cy="1749411"/>
              </a:xfrm>
              <a:prstGeom prst="rect">
                <a:avLst/>
              </a:prstGeom>
              <a:solidFill>
                <a:schemeClr val="accent1"/>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a:t>프로그램정보관리</a:t>
                </a:r>
                <a:endParaRPr lang="en-US" altLang="ko-KR" sz="1100"/>
              </a:p>
              <a:p>
                <a:endParaRPr lang="en-US" altLang="ko-KR" sz="1100"/>
              </a:p>
              <a:p>
                <a:r>
                  <a:rPr lang="ko-KR" altLang="en-US" sz="1100"/>
                  <a:t>프로그램명 </a:t>
                </a:r>
                <a:r>
                  <a:rPr lang="en-US" altLang="ko-KR" sz="1100"/>
                  <a:t>:</a:t>
                </a:r>
              </a:p>
              <a:p>
                <a:r>
                  <a:rPr lang="ko-KR" altLang="en-US" sz="1100"/>
                  <a:t>은행명</a:t>
                </a:r>
                <a:r>
                  <a:rPr lang="en-US" altLang="ko-KR" sz="1100"/>
                  <a:t>:</a:t>
                </a:r>
              </a:p>
              <a:p>
                <a:r>
                  <a:rPr lang="en-US" altLang="ko-KR" sz="1100"/>
                  <a:t>Pool :</a:t>
                </a:r>
              </a:p>
              <a:p>
                <a:r>
                  <a:rPr lang="en-US" altLang="ko-KR" sz="1100"/>
                  <a:t>Cut-off Date (cdate)</a:t>
                </a:r>
                <a:r>
                  <a:rPr lang="en-US" altLang="ko-KR" sz="1100" baseline="0"/>
                  <a:t> :</a:t>
                </a:r>
              </a:p>
              <a:p>
                <a:r>
                  <a:rPr lang="en-US" altLang="ko-KR" sz="1100" baseline="0"/>
                  <a:t>Action Date(adate) :</a:t>
                </a:r>
              </a:p>
              <a:p>
                <a:r>
                  <a:rPr lang="ko-KR" altLang="en-US" sz="1100" baseline="0"/>
                  <a:t>입찰일 </a:t>
                </a:r>
                <a:r>
                  <a:rPr lang="en-US" altLang="ko-KR" sz="1100" baseline="0"/>
                  <a:t>:</a:t>
                </a:r>
              </a:p>
            </xdr:txBody>
          </xdr:sp>
          <xdr:sp macro="" textlink="">
            <xdr:nvSpPr>
              <xdr:cNvPr id="13" name="TextBox 12"/>
              <xdr:cNvSpPr txBox="1"/>
            </xdr:nvSpPr>
            <xdr:spPr>
              <a:xfrm>
                <a:off x="152170" y="8197859"/>
                <a:ext cx="3009900" cy="3193371"/>
              </a:xfrm>
              <a:prstGeom prst="rect">
                <a:avLst/>
              </a:prstGeom>
              <a:solidFill>
                <a:schemeClr val="accent1"/>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Data</a:t>
                </a:r>
                <a:r>
                  <a:rPr lang="en-US" altLang="ko-KR" sz="1100" baseline="0"/>
                  <a:t> Disk </a:t>
                </a:r>
                <a:r>
                  <a:rPr lang="ko-KR" altLang="en-US" sz="1100"/>
                  <a:t>정보관리</a:t>
                </a:r>
                <a:endParaRPr lang="en-US" altLang="ko-KR" sz="1100"/>
              </a:p>
              <a:p>
                <a:endParaRPr lang="en-US" altLang="ko-KR" sz="1100" baseline="0"/>
              </a:p>
              <a:p>
                <a:r>
                  <a:rPr lang="en-US" altLang="ko-KR" sz="1100" baseline="0"/>
                  <a:t>Sheet A (</a:t>
                </a:r>
                <a:r>
                  <a:rPr lang="ko-KR" altLang="en-US" sz="1100" baseline="0"/>
                  <a:t>차주일반정보</a:t>
                </a:r>
                <a:r>
                  <a:rPr lang="en-US" altLang="ko-KR" sz="1100" baseline="0"/>
                  <a:t>) : </a:t>
                </a:r>
                <a:r>
                  <a:rPr lang="ko-KR" altLang="en-US" sz="1100" baseline="0"/>
                  <a:t>업로드일자</a:t>
                </a:r>
                <a:endParaRPr lang="en-US" altLang="ko-KR" sz="1100" baseline="0"/>
              </a:p>
              <a:p>
                <a:pPr marL="0" marR="0" indent="0" defTabSz="914400" eaLnBrk="1" fontAlgn="auto" latinLnBrk="0" hangingPunct="1">
                  <a:lnSpc>
                    <a:spcPct val="100000"/>
                  </a:lnSpc>
                  <a:spcBef>
                    <a:spcPts val="0"/>
                  </a:spcBef>
                  <a:spcAft>
                    <a:spcPts val="0"/>
                  </a:spcAft>
                  <a:buClrTx/>
                  <a:buSzTx/>
                  <a:buFontTx/>
                  <a:buNone/>
                  <a:tabLst/>
                  <a:defRPr/>
                </a:pPr>
                <a:r>
                  <a:rPr lang="en-US" altLang="ko-KR" sz="1100" baseline="0">
                    <a:solidFill>
                      <a:schemeClr val="dk1"/>
                    </a:solidFill>
                    <a:effectLst/>
                    <a:latin typeface="+mn-lt"/>
                    <a:ea typeface="+mn-ea"/>
                    <a:cs typeface="+mn-cs"/>
                  </a:rPr>
                  <a:t>Sheet A-1 (</a:t>
                </a:r>
                <a:r>
                  <a:rPr lang="ko-KR" altLang="en-US" sz="1100" baseline="0">
                    <a:solidFill>
                      <a:schemeClr val="dk1"/>
                    </a:solidFill>
                    <a:effectLst/>
                    <a:latin typeface="+mn-lt"/>
                    <a:ea typeface="+mn-ea"/>
                    <a:cs typeface="+mn-cs"/>
                  </a:rPr>
                  <a:t>회생</a:t>
                </a:r>
                <a:r>
                  <a:rPr lang="ko-KR" altLang="ko-KR" sz="1100" baseline="0">
                    <a:solidFill>
                      <a:schemeClr val="dk1"/>
                    </a:solidFill>
                    <a:effectLst/>
                    <a:latin typeface="+mn-lt"/>
                    <a:ea typeface="+mn-ea"/>
                    <a:cs typeface="+mn-cs"/>
                  </a:rPr>
                  <a:t>차주정보</a:t>
                </a:r>
                <a:r>
                  <a:rPr lang="en-US" altLang="ko-KR" sz="1100" baseline="0">
                    <a:solidFill>
                      <a:schemeClr val="dk1"/>
                    </a:solidFill>
                    <a:effectLst/>
                    <a:latin typeface="+mn-lt"/>
                    <a:ea typeface="+mn-ea"/>
                    <a:cs typeface="+mn-cs"/>
                  </a:rPr>
                  <a:t>) : </a:t>
                </a:r>
                <a:r>
                  <a:rPr lang="ko-KR" altLang="ko-KR" sz="1100" baseline="0">
                    <a:solidFill>
                      <a:schemeClr val="dk1"/>
                    </a:solidFill>
                    <a:effectLst/>
                    <a:latin typeface="+mn-lt"/>
                    <a:ea typeface="+mn-ea"/>
                    <a:cs typeface="+mn-cs"/>
                  </a:rPr>
                  <a:t>업로드일자</a:t>
                </a:r>
                <a:endParaRPr lang="ko-KR" altLang="ko-KR">
                  <a:effectLst/>
                </a:endParaRPr>
              </a:p>
              <a:p>
                <a:r>
                  <a:rPr lang="en-US" altLang="ko-KR" sz="1100" baseline="0">
                    <a:solidFill>
                      <a:schemeClr val="dk1"/>
                    </a:solidFill>
                    <a:effectLst/>
                    <a:latin typeface="+mn-lt"/>
                    <a:ea typeface="+mn-ea"/>
                    <a:cs typeface="+mn-cs"/>
                  </a:rPr>
                  <a:t>Sheet B (</a:t>
                </a:r>
                <a:r>
                  <a:rPr lang="ko-KR" altLang="en-US" sz="1100" baseline="0">
                    <a:solidFill>
                      <a:schemeClr val="dk1"/>
                    </a:solidFill>
                    <a:effectLst/>
                    <a:latin typeface="+mn-lt"/>
                    <a:ea typeface="+mn-ea"/>
                    <a:cs typeface="+mn-cs"/>
                  </a:rPr>
                  <a:t>채권일반정보</a:t>
                </a:r>
                <a:r>
                  <a:rPr lang="en-US" altLang="ko-KR" sz="1100" baseline="0">
                    <a:solidFill>
                      <a:schemeClr val="dk1"/>
                    </a:solidFill>
                    <a:effectLst/>
                    <a:latin typeface="+mn-lt"/>
                    <a:ea typeface="+mn-ea"/>
                    <a:cs typeface="+mn-cs"/>
                  </a:rPr>
                  <a:t>)</a:t>
                </a:r>
                <a:endParaRPr lang="ko-KR" altLang="ko-KR">
                  <a:effectLst/>
                </a:endParaRPr>
              </a:p>
              <a:p>
                <a:r>
                  <a:rPr lang="en-US" altLang="ko-KR" sz="1100" baseline="0">
                    <a:solidFill>
                      <a:schemeClr val="dk1"/>
                    </a:solidFill>
                    <a:effectLst/>
                    <a:latin typeface="+mn-lt"/>
                    <a:ea typeface="+mn-ea"/>
                    <a:cs typeface="+mn-cs"/>
                  </a:rPr>
                  <a:t>Sheet C-1(</a:t>
                </a:r>
                <a:r>
                  <a:rPr lang="ko-KR" altLang="en-US" sz="1100" baseline="0">
                    <a:solidFill>
                      <a:schemeClr val="dk1"/>
                    </a:solidFill>
                    <a:effectLst/>
                    <a:latin typeface="+mn-lt"/>
                    <a:ea typeface="+mn-ea"/>
                    <a:cs typeface="+mn-cs"/>
                  </a:rPr>
                  <a:t>물건정보</a:t>
                </a:r>
                <a:r>
                  <a:rPr lang="en-US" altLang="ko-KR" sz="1100" baseline="0">
                    <a:solidFill>
                      <a:schemeClr val="dk1"/>
                    </a:solidFill>
                    <a:effectLst/>
                    <a:latin typeface="+mn-lt"/>
                    <a:ea typeface="+mn-ea"/>
                    <a:cs typeface="+mn-cs"/>
                  </a:rPr>
                  <a:t>)</a:t>
                </a:r>
                <a:endParaRPr lang="ko-KR" altLang="ko-KR">
                  <a:effectLst/>
                </a:endParaRPr>
              </a:p>
              <a:p>
                <a:r>
                  <a:rPr lang="en-US" altLang="ko-KR" sz="1100" baseline="0">
                    <a:solidFill>
                      <a:schemeClr val="dk1"/>
                    </a:solidFill>
                    <a:effectLst/>
                    <a:latin typeface="+mn-lt"/>
                    <a:ea typeface="+mn-ea"/>
                    <a:cs typeface="+mn-cs"/>
                  </a:rPr>
                  <a:t>Sheet C-2(</a:t>
                </a:r>
                <a:r>
                  <a:rPr lang="ko-KR" altLang="en-US" sz="1100" baseline="0">
                    <a:solidFill>
                      <a:schemeClr val="dk1"/>
                    </a:solidFill>
                    <a:effectLst/>
                    <a:latin typeface="+mn-lt"/>
                    <a:ea typeface="+mn-ea"/>
                    <a:cs typeface="+mn-cs"/>
                  </a:rPr>
                  <a:t>등기부등본정보</a:t>
                </a:r>
                <a:r>
                  <a:rPr lang="en-US" altLang="ko-KR" sz="1100" baseline="0">
                    <a:solidFill>
                      <a:schemeClr val="dk1"/>
                    </a:solidFill>
                    <a:effectLst/>
                    <a:latin typeface="+mn-lt"/>
                    <a:ea typeface="+mn-ea"/>
                    <a:cs typeface="+mn-cs"/>
                  </a:rPr>
                  <a:t>)</a:t>
                </a:r>
                <a:endParaRPr lang="ko-KR" altLang="ko-KR">
                  <a:effectLst/>
                </a:endParaRPr>
              </a:p>
              <a:p>
                <a:r>
                  <a:rPr lang="en-US" altLang="ko-KR" sz="1100" baseline="0">
                    <a:solidFill>
                      <a:schemeClr val="dk1"/>
                    </a:solidFill>
                    <a:effectLst/>
                    <a:latin typeface="+mn-lt"/>
                    <a:ea typeface="+mn-ea"/>
                    <a:cs typeface="+mn-cs"/>
                  </a:rPr>
                  <a:t>Sheet C-3(</a:t>
                </a:r>
                <a:r>
                  <a:rPr lang="ko-KR" altLang="en-US" sz="1100" baseline="0">
                    <a:solidFill>
                      <a:schemeClr val="dk1"/>
                    </a:solidFill>
                    <a:effectLst/>
                    <a:latin typeface="+mn-lt"/>
                    <a:ea typeface="+mn-ea"/>
                    <a:cs typeface="+mn-cs"/>
                  </a:rPr>
                  <a:t>설정순위</a:t>
                </a:r>
                <a:r>
                  <a:rPr lang="en-US" altLang="ko-KR" sz="1100" baseline="0">
                    <a:solidFill>
                      <a:schemeClr val="dk1"/>
                    </a:solidFill>
                    <a:effectLst/>
                    <a:latin typeface="+mn-lt"/>
                    <a:ea typeface="+mn-ea"/>
                    <a:cs typeface="+mn-cs"/>
                  </a:rPr>
                  <a:t>)</a:t>
                </a:r>
                <a:endParaRPr lang="ko-KR" altLang="ko-KR">
                  <a:effectLst/>
                </a:endParaRPr>
              </a:p>
              <a:p>
                <a:r>
                  <a:rPr lang="en-US" altLang="ko-KR" sz="1100" baseline="0">
                    <a:solidFill>
                      <a:schemeClr val="dk1"/>
                    </a:solidFill>
                    <a:effectLst/>
                    <a:latin typeface="+mn-lt"/>
                    <a:ea typeface="+mn-ea"/>
                    <a:cs typeface="+mn-cs"/>
                  </a:rPr>
                  <a:t>Sheet D(</a:t>
                </a:r>
                <a:r>
                  <a:rPr lang="ko-KR" altLang="en-US" sz="1100" baseline="0">
                    <a:solidFill>
                      <a:schemeClr val="dk1"/>
                    </a:solidFill>
                    <a:effectLst/>
                    <a:latin typeface="+mn-lt"/>
                    <a:ea typeface="+mn-ea"/>
                    <a:cs typeface="+mn-cs"/>
                  </a:rPr>
                  <a:t>신용보증서</a:t>
                </a:r>
                <a:r>
                  <a:rPr lang="en-US" altLang="ko-KR" sz="1100" baseline="0">
                    <a:solidFill>
                      <a:schemeClr val="dk1"/>
                    </a:solidFill>
                    <a:effectLst/>
                    <a:latin typeface="+mn-lt"/>
                    <a:ea typeface="+mn-ea"/>
                    <a:cs typeface="+mn-cs"/>
                  </a:rPr>
                  <a:t>)</a:t>
                </a:r>
                <a:endParaRPr lang="ko-KR" altLang="ko-KR">
                  <a:effectLst/>
                </a:endParaRPr>
              </a:p>
              <a:p>
                <a:r>
                  <a:rPr lang="en-US" altLang="ko-KR" sz="1100" baseline="0">
                    <a:solidFill>
                      <a:schemeClr val="dk1"/>
                    </a:solidFill>
                    <a:effectLst/>
                    <a:latin typeface="+mn-lt"/>
                    <a:ea typeface="+mn-ea"/>
                    <a:cs typeface="+mn-cs"/>
                  </a:rPr>
                  <a:t>Sheet E(</a:t>
                </a:r>
                <a:r>
                  <a:rPr lang="ko-KR" altLang="en-US" sz="1100" baseline="0">
                    <a:solidFill>
                      <a:schemeClr val="dk1"/>
                    </a:solidFill>
                    <a:effectLst/>
                    <a:latin typeface="+mn-lt"/>
                    <a:ea typeface="+mn-ea"/>
                    <a:cs typeface="+mn-cs"/>
                  </a:rPr>
                  <a:t>가압류</a:t>
                </a:r>
                <a:r>
                  <a:rPr lang="en-US" altLang="ko-KR" sz="1100" baseline="0">
                    <a:solidFill>
                      <a:schemeClr val="dk1"/>
                    </a:solidFill>
                    <a:effectLst/>
                    <a:latin typeface="+mn-lt"/>
                    <a:ea typeface="+mn-ea"/>
                    <a:cs typeface="+mn-cs"/>
                  </a:rPr>
                  <a:t>)</a:t>
                </a:r>
                <a:endParaRPr lang="ko-KR" altLang="ko-KR">
                  <a:effectLst/>
                </a:endParaRPr>
              </a:p>
              <a:p>
                <a:r>
                  <a:rPr lang="en-US" altLang="ko-KR" sz="1100" baseline="0"/>
                  <a:t>Interim </a:t>
                </a:r>
                <a:r>
                  <a:rPr lang="ko-KR" altLang="en-US" sz="1100" baseline="0"/>
                  <a:t>입력</a:t>
                </a:r>
                <a:endParaRPr lang="en-US" altLang="ko-KR" sz="1100" baseline="0"/>
              </a:p>
              <a:p>
                <a:r>
                  <a:rPr lang="en-US" altLang="ko-KR" sz="1100"/>
                  <a:t>*1. </a:t>
                </a:r>
                <a:r>
                  <a:rPr lang="ko-KR" altLang="en-US" sz="1100"/>
                  <a:t>엑셀을 업로드하는 방식</a:t>
                </a:r>
                <a:endParaRPr lang="en-US" altLang="ko-KR" sz="1100"/>
              </a:p>
              <a:p>
                <a:r>
                  <a:rPr lang="en-US" altLang="ko-KR" sz="1100" baseline="0"/>
                  <a:t>  2. </a:t>
                </a:r>
                <a:r>
                  <a:rPr lang="ko-KR" altLang="en-US" sz="1100" baseline="0"/>
                  <a:t>엑셀 업로드후 업로드 일자표시</a:t>
                </a:r>
                <a:endParaRPr lang="en-US" altLang="ko-KR" sz="1100"/>
              </a:p>
            </xdr:txBody>
          </xdr:sp>
          <xdr:sp macro="" textlink="">
            <xdr:nvSpPr>
              <xdr:cNvPr id="14" name="TextBox 13"/>
              <xdr:cNvSpPr txBox="1"/>
            </xdr:nvSpPr>
            <xdr:spPr>
              <a:xfrm>
                <a:off x="6385560" y="6385560"/>
                <a:ext cx="3009900" cy="1638300"/>
              </a:xfrm>
              <a:prstGeom prst="rect">
                <a:avLst/>
              </a:prstGeom>
              <a:solidFill>
                <a:schemeClr val="accent1"/>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a:t>고유정보관리</a:t>
                </a:r>
                <a:endParaRPr lang="en-US" altLang="ko-KR" sz="1100"/>
              </a:p>
              <a:p>
                <a:endParaRPr lang="en-US" altLang="ko-KR" sz="1100"/>
              </a:p>
              <a:p>
                <a:r>
                  <a:rPr lang="ko-KR" altLang="en-US" sz="1100"/>
                  <a:t>법원별 저감율</a:t>
                </a:r>
                <a:endParaRPr lang="en-US" altLang="ko-KR" sz="1100"/>
              </a:p>
              <a:p>
                <a:r>
                  <a:rPr lang="ko-KR" altLang="en-US" sz="1100"/>
                  <a:t>선순위 주택임대차보호법</a:t>
                </a:r>
                <a:endParaRPr lang="en-US" altLang="ko-KR" sz="1100"/>
              </a:p>
              <a:p>
                <a:r>
                  <a:rPr lang="ko-KR" altLang="en-US" sz="1100"/>
                  <a:t>선순위 상가임대차보호법</a:t>
                </a:r>
                <a:endParaRPr lang="en-US" altLang="ko-KR" sz="1100"/>
              </a:p>
              <a:p>
                <a:r>
                  <a:rPr lang="ko-KR" altLang="en-US" sz="1100"/>
                  <a:t>지역소득수익률</a:t>
                </a:r>
                <a:r>
                  <a:rPr lang="en-US" altLang="ko-KR" sz="1100"/>
                  <a:t>*</a:t>
                </a:r>
              </a:p>
            </xdr:txBody>
          </xdr:sp>
          <xdr:sp macro="" textlink="">
            <xdr:nvSpPr>
              <xdr:cNvPr id="23" name="TextBox 22"/>
              <xdr:cNvSpPr txBox="1"/>
            </xdr:nvSpPr>
            <xdr:spPr>
              <a:xfrm>
                <a:off x="6385560" y="8092440"/>
                <a:ext cx="3009900" cy="3033831"/>
              </a:xfrm>
              <a:prstGeom prst="rect">
                <a:avLst/>
              </a:prstGeom>
              <a:solidFill>
                <a:schemeClr val="accent1"/>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a:t>사용인 설정</a:t>
                </a:r>
                <a:endParaRPr lang="en-US" altLang="ko-KR" sz="1100"/>
              </a:p>
              <a:p>
                <a:endParaRPr lang="en-US" altLang="ko-KR" sz="1100"/>
              </a:p>
              <a:p>
                <a:r>
                  <a:rPr lang="ko-KR" altLang="en-US" sz="1100"/>
                  <a:t>소속</a:t>
                </a:r>
                <a:endParaRPr lang="en-US" altLang="ko-KR" sz="1100"/>
              </a:p>
              <a:p>
                <a:r>
                  <a:rPr lang="ko-KR" altLang="en-US" sz="1100"/>
                  <a:t>사용인</a:t>
                </a:r>
                <a:endParaRPr lang="en-US" altLang="ko-KR" sz="1100"/>
              </a:p>
              <a:p>
                <a:r>
                  <a:rPr lang="ko-KR" altLang="en-US" sz="1100"/>
                  <a:t>등급</a:t>
                </a:r>
                <a:endParaRPr lang="en-US" altLang="ko-KR" sz="1100"/>
              </a:p>
              <a:p>
                <a:r>
                  <a:rPr lang="ko-KR" altLang="en-US" sz="1100"/>
                  <a:t>사용인 연락처</a:t>
                </a:r>
                <a:endParaRPr lang="en-US" altLang="ko-KR" sz="1100"/>
              </a:p>
              <a:p>
                <a:r>
                  <a:rPr lang="ko-KR" altLang="en-US" sz="1100"/>
                  <a:t>카카오톡 </a:t>
                </a:r>
                <a:r>
                  <a:rPr lang="en-US" altLang="ko-KR" sz="1100"/>
                  <a:t>ID</a:t>
                </a:r>
              </a:p>
              <a:p>
                <a:r>
                  <a:rPr lang="ko-KR" altLang="en-US" sz="1100"/>
                  <a:t>굿옥션 </a:t>
                </a:r>
                <a:r>
                  <a:rPr lang="en-US" altLang="ko-KR" sz="1100"/>
                  <a:t>ID</a:t>
                </a:r>
              </a:p>
              <a:p>
                <a:r>
                  <a:rPr lang="ko-KR" altLang="en-US" sz="1100"/>
                  <a:t>굿옥션 </a:t>
                </a:r>
                <a:r>
                  <a:rPr lang="en-US" altLang="ko-KR" sz="1100"/>
                  <a:t>PW</a:t>
                </a:r>
              </a:p>
              <a:p>
                <a:endParaRPr lang="en-US" altLang="ko-KR" sz="1100"/>
              </a:p>
              <a:p>
                <a:endParaRPr lang="en-US" altLang="ko-KR" sz="1100"/>
              </a:p>
              <a:p>
                <a:pPr marL="0" marR="0" indent="0" defTabSz="914400" eaLnBrk="1" fontAlgn="auto" latinLnBrk="0" hangingPunct="1">
                  <a:lnSpc>
                    <a:spcPct val="100000"/>
                  </a:lnSpc>
                  <a:spcBef>
                    <a:spcPts val="0"/>
                  </a:spcBef>
                  <a:spcAft>
                    <a:spcPts val="0"/>
                  </a:spcAft>
                  <a:buClrTx/>
                  <a:buSzTx/>
                  <a:buFontTx/>
                  <a:buNone/>
                  <a:tabLst/>
                  <a:defRPr/>
                </a:pPr>
                <a:r>
                  <a:rPr lang="en-US" altLang="ko-KR" sz="1100">
                    <a:solidFill>
                      <a:schemeClr val="dk1"/>
                    </a:solidFill>
                    <a:effectLst/>
                    <a:latin typeface="+mn-lt"/>
                    <a:ea typeface="+mn-ea"/>
                    <a:cs typeface="+mn-cs"/>
                  </a:rPr>
                  <a:t>Assign</a:t>
                </a:r>
                <a:endParaRPr lang="ko-KR" altLang="ko-KR">
                  <a:effectLst/>
                </a:endParaRPr>
              </a:p>
              <a:p>
                <a:endParaRPr lang="en-US" altLang="ko-KR" sz="1100"/>
              </a:p>
            </xdr:txBody>
          </xdr:sp>
        </xdr:grpSp>
        <xdr:cxnSp macro="">
          <xdr:nvCxnSpPr>
            <xdr:cNvPr id="26" name="직선 연결선 25"/>
            <xdr:cNvCxnSpPr/>
          </xdr:nvCxnSpPr>
          <xdr:spPr>
            <a:xfrm>
              <a:off x="1280160" y="1661160"/>
              <a:ext cx="9761220" cy="30480"/>
            </a:xfrm>
            <a:prstGeom prst="line">
              <a:avLst/>
            </a:prstGeom>
            <a:ln w="28575">
              <a:solidFill>
                <a:schemeClr val="accent1">
                  <a:lumMod val="50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28" name="TextBox 27"/>
            <xdr:cNvSpPr txBox="1"/>
          </xdr:nvSpPr>
          <xdr:spPr>
            <a:xfrm>
              <a:off x="1341120" y="830580"/>
              <a:ext cx="3924300" cy="373380"/>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800" b="1">
                  <a:solidFill>
                    <a:schemeClr val="bg1"/>
                  </a:solidFill>
                </a:rPr>
                <a:t>Pool :  SHB-2025-3_B</a:t>
              </a:r>
              <a:endParaRPr lang="ko-KR" altLang="en-US" sz="1800" b="1">
                <a:solidFill>
                  <a:schemeClr val="bg1"/>
                </a:solidFill>
              </a:endParaRPr>
            </a:p>
          </xdr:txBody>
        </xdr:sp>
      </xdr:grpSp>
      <xdr:sp macro="" textlink="">
        <xdr:nvSpPr>
          <xdr:cNvPr id="31" name="TextBox 30"/>
          <xdr:cNvSpPr txBox="1"/>
        </xdr:nvSpPr>
        <xdr:spPr>
          <a:xfrm>
            <a:off x="822608" y="736557"/>
            <a:ext cx="931997" cy="262709"/>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100" b="1">
                <a:solidFill>
                  <a:schemeClr val="bg1"/>
                </a:solidFill>
              </a:rPr>
              <a:t>기초데이터</a:t>
            </a:r>
          </a:p>
        </xdr:txBody>
      </xdr:sp>
      <xdr:sp macro="" textlink="">
        <xdr:nvSpPr>
          <xdr:cNvPr id="32" name="TextBox 31"/>
          <xdr:cNvSpPr txBox="1"/>
        </xdr:nvSpPr>
        <xdr:spPr>
          <a:xfrm>
            <a:off x="2785914" y="744284"/>
            <a:ext cx="794490" cy="262709"/>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100" b="1">
                <a:solidFill>
                  <a:schemeClr val="bg1"/>
                </a:solidFill>
              </a:rPr>
              <a:t>비핵심</a:t>
            </a:r>
          </a:p>
        </xdr:txBody>
      </xdr:sp>
      <xdr:sp macro="" textlink="">
        <xdr:nvSpPr>
          <xdr:cNvPr id="33" name="TextBox 32"/>
          <xdr:cNvSpPr txBox="1"/>
        </xdr:nvSpPr>
        <xdr:spPr>
          <a:xfrm>
            <a:off x="1792802" y="728831"/>
            <a:ext cx="931997" cy="262709"/>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ko-KR" altLang="ko-KR" sz="1100" b="1">
                <a:solidFill>
                  <a:schemeClr val="bg1"/>
                </a:solidFill>
                <a:effectLst/>
                <a:latin typeface="+mn-lt"/>
                <a:ea typeface="+mn-ea"/>
                <a:cs typeface="+mn-cs"/>
              </a:rPr>
              <a:t>등기부</a:t>
            </a:r>
            <a:endParaRPr lang="ko-KR" altLang="ko-KR" b="1">
              <a:solidFill>
                <a:schemeClr val="bg1"/>
              </a:solidFill>
              <a:effectLst/>
            </a:endParaRPr>
          </a:p>
          <a:p>
            <a:endParaRPr lang="ko-KR" altLang="en-US" sz="1100" b="1">
              <a:solidFill>
                <a:schemeClr val="bg1"/>
              </a:solidFill>
            </a:endParaRPr>
          </a:p>
        </xdr:txBody>
      </xdr:sp>
      <xdr:sp macro="" textlink="">
        <xdr:nvSpPr>
          <xdr:cNvPr id="34" name="TextBox 33"/>
          <xdr:cNvSpPr txBox="1"/>
        </xdr:nvSpPr>
        <xdr:spPr>
          <a:xfrm>
            <a:off x="3664436" y="736557"/>
            <a:ext cx="794490" cy="262709"/>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100" b="1">
                <a:solidFill>
                  <a:schemeClr val="bg1"/>
                </a:solidFill>
              </a:rPr>
              <a:t>권리분석</a:t>
            </a:r>
          </a:p>
        </xdr:txBody>
      </xdr:sp>
      <xdr:sp macro="" textlink="">
        <xdr:nvSpPr>
          <xdr:cNvPr id="35" name="TextBox 34"/>
          <xdr:cNvSpPr txBox="1"/>
        </xdr:nvSpPr>
        <xdr:spPr>
          <a:xfrm>
            <a:off x="167192" y="735426"/>
            <a:ext cx="601980" cy="262709"/>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100" b="1">
                <a:solidFill>
                  <a:schemeClr val="bg1"/>
                </a:solidFill>
              </a:rPr>
              <a:t>홈</a:t>
            </a:r>
          </a:p>
        </xdr:txBody>
      </xdr:sp>
    </xdr:grpSp>
    <xdr:clientData/>
  </xdr:twoCellAnchor>
  <xdr:twoCellAnchor>
    <xdr:from>
      <xdr:col>4</xdr:col>
      <xdr:colOff>588532</xdr:colOff>
      <xdr:row>5</xdr:row>
      <xdr:rowOff>65443</xdr:rowOff>
    </xdr:from>
    <xdr:to>
      <xdr:col>9</xdr:col>
      <xdr:colOff>244301</xdr:colOff>
      <xdr:row>19</xdr:row>
      <xdr:rowOff>197224</xdr:rowOff>
    </xdr:to>
    <xdr:sp macro="" textlink="">
      <xdr:nvSpPr>
        <xdr:cNvPr id="17" name="TextBox 16"/>
        <xdr:cNvSpPr txBox="1"/>
      </xdr:nvSpPr>
      <xdr:spPr>
        <a:xfrm>
          <a:off x="3277944" y="1186031"/>
          <a:ext cx="3017533" cy="3269428"/>
        </a:xfrm>
        <a:prstGeom prst="rect">
          <a:avLst/>
        </a:prstGeom>
        <a:solidFill>
          <a:schemeClr val="accent1"/>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a:t>기초정보관리</a:t>
          </a:r>
          <a:endParaRPr lang="en-US" altLang="ko-KR" sz="1100"/>
        </a:p>
        <a:p>
          <a:endParaRPr lang="en-US" altLang="ko-KR" sz="1100" baseline="0"/>
        </a:p>
        <a:p>
          <a:pPr marL="0" marR="0" indent="0" defTabSz="914400" eaLnBrk="1" fontAlgn="auto" latinLnBrk="0" hangingPunct="1">
            <a:lnSpc>
              <a:spcPct val="100000"/>
            </a:lnSpc>
            <a:spcBef>
              <a:spcPts val="0"/>
            </a:spcBef>
            <a:spcAft>
              <a:spcPts val="0"/>
            </a:spcAft>
            <a:buClrTx/>
            <a:buSzTx/>
            <a:buFontTx/>
            <a:buNone/>
            <a:tabLst/>
            <a:defRPr/>
          </a:pPr>
          <a:r>
            <a:rPr lang="en-US" altLang="ko-KR" sz="1100" baseline="0">
              <a:solidFill>
                <a:schemeClr val="dk1"/>
              </a:solidFill>
              <a:effectLst/>
              <a:latin typeface="+mn-lt"/>
              <a:ea typeface="+mn-ea"/>
              <a:cs typeface="+mn-cs"/>
            </a:rPr>
            <a:t>Irr :</a:t>
          </a:r>
          <a:endParaRPr lang="en-US" altLang="ko-KR" sz="1100" baseline="0"/>
        </a:p>
        <a:p>
          <a:r>
            <a:rPr lang="ko-KR" altLang="en-US" sz="1100" baseline="0"/>
            <a:t>신용보증서 회수율</a:t>
          </a:r>
          <a:endParaRPr lang="en-US" altLang="ko-KR" sz="1100" baseline="0"/>
        </a:p>
        <a:p>
          <a:r>
            <a:rPr lang="en-US" altLang="ko-KR" sz="1100" baseline="0"/>
            <a:t>Interim </a:t>
          </a:r>
          <a:r>
            <a:rPr lang="ko-KR" altLang="en-US" sz="1100" baseline="0"/>
            <a:t>회수율</a:t>
          </a:r>
          <a:endParaRPr lang="en-US" altLang="ko-KR" sz="1100" baseline="0"/>
        </a:p>
        <a:p>
          <a:r>
            <a:rPr lang="ko-KR" altLang="en-US" sz="1100" baseline="0"/>
            <a:t>경매개시후 </a:t>
          </a:r>
          <a:r>
            <a:rPr lang="en-US" altLang="ko-KR" sz="1100" baseline="0"/>
            <a:t>1</a:t>
          </a:r>
          <a:r>
            <a:rPr lang="ko-KR" altLang="en-US" sz="1100" baseline="0"/>
            <a:t>회차 </a:t>
          </a:r>
          <a:r>
            <a:rPr lang="en-US" altLang="ko-KR" sz="1100" baseline="0"/>
            <a:t>Lead time </a:t>
          </a:r>
          <a:r>
            <a:rPr lang="ko-KR" altLang="en-US" sz="1100" baseline="0"/>
            <a:t>개월</a:t>
          </a:r>
          <a:endParaRPr lang="en-US" altLang="ko-KR" sz="1100" baseline="0"/>
        </a:p>
        <a:p>
          <a:r>
            <a:rPr lang="ko-KR" altLang="en-US" sz="1100" baseline="0"/>
            <a:t>회차별 </a:t>
          </a:r>
          <a:r>
            <a:rPr lang="en-US" altLang="ko-KR" sz="1100" baseline="0"/>
            <a:t>Lead time</a:t>
          </a:r>
        </a:p>
        <a:p>
          <a:r>
            <a:rPr lang="ko-KR" altLang="en-US" sz="1100" baseline="0"/>
            <a:t>배당시 </a:t>
          </a:r>
          <a:r>
            <a:rPr lang="en-US" altLang="ko-KR" sz="1100" baseline="0"/>
            <a:t>Lead time</a:t>
          </a:r>
        </a:p>
        <a:p>
          <a:r>
            <a:rPr lang="ko-KR" altLang="en-US" sz="1100" baseline="0"/>
            <a:t>개회 경매개시일까지 </a:t>
          </a:r>
          <a:r>
            <a:rPr lang="en-US" altLang="ko-KR" sz="1100" baseline="0"/>
            <a:t>Lead time</a:t>
          </a:r>
        </a:p>
        <a:p>
          <a:pPr marL="0" marR="0" indent="0" defTabSz="914400" eaLnBrk="1" fontAlgn="auto" latinLnBrk="0" hangingPunct="1">
            <a:lnSpc>
              <a:spcPct val="100000"/>
            </a:lnSpc>
            <a:spcBef>
              <a:spcPts val="0"/>
            </a:spcBef>
            <a:spcAft>
              <a:spcPts val="0"/>
            </a:spcAft>
            <a:buClrTx/>
            <a:buSzTx/>
            <a:buFontTx/>
            <a:buNone/>
            <a:tabLst/>
            <a:defRPr/>
          </a:pPr>
          <a:r>
            <a:rPr lang="ko-KR" altLang="en-US" sz="1100" baseline="0">
              <a:solidFill>
                <a:schemeClr val="dk1"/>
              </a:solidFill>
              <a:effectLst/>
              <a:latin typeface="+mn-lt"/>
              <a:ea typeface="+mn-ea"/>
              <a:cs typeface="+mn-cs"/>
            </a:rPr>
            <a:t>대위등기 필요시</a:t>
          </a:r>
          <a:r>
            <a:rPr lang="ko-KR" altLang="ko-KR" sz="1100" baseline="0">
              <a:solidFill>
                <a:schemeClr val="dk1"/>
              </a:solidFill>
              <a:effectLst/>
              <a:latin typeface="+mn-lt"/>
              <a:ea typeface="+mn-ea"/>
              <a:cs typeface="+mn-cs"/>
            </a:rPr>
            <a:t> 경매개시일까지 </a:t>
          </a:r>
          <a:r>
            <a:rPr lang="en-US" altLang="ko-KR" sz="1100" baseline="0">
              <a:solidFill>
                <a:schemeClr val="dk1"/>
              </a:solidFill>
              <a:effectLst/>
              <a:latin typeface="+mn-lt"/>
              <a:ea typeface="+mn-ea"/>
              <a:cs typeface="+mn-cs"/>
            </a:rPr>
            <a:t>Lead time</a:t>
          </a:r>
          <a:endParaRPr lang="en-US" altLang="ko-KR" sz="1100" baseline="0"/>
        </a:p>
        <a:p>
          <a:r>
            <a:rPr lang="ko-KR" altLang="en-US" sz="1100" baseline="0"/>
            <a:t>개회</a:t>
          </a:r>
          <a:r>
            <a:rPr lang="en-US" altLang="ko-KR" sz="1100" baseline="0"/>
            <a:t>, </a:t>
          </a:r>
          <a:r>
            <a:rPr lang="ko-KR" altLang="en-US" sz="1100" baseline="0"/>
            <a:t>대위등기</a:t>
          </a:r>
          <a:r>
            <a:rPr lang="en-US" altLang="ko-KR" sz="1100" baseline="0"/>
            <a:t> </a:t>
          </a:r>
          <a:r>
            <a:rPr lang="ko-KR" altLang="en-US" sz="1100" baseline="0"/>
            <a:t>중복시 </a:t>
          </a:r>
          <a:r>
            <a:rPr lang="en-US" altLang="ko-KR" sz="1100" baseline="0"/>
            <a:t>Lead time</a:t>
          </a:r>
        </a:p>
      </xdr:txBody>
    </xdr:sp>
    <xdr:clientData/>
  </xdr:twoCellAnchor>
  <xdr:twoCellAnchor>
    <xdr:from>
      <xdr:col>6</xdr:col>
      <xdr:colOff>471992</xdr:colOff>
      <xdr:row>3</xdr:row>
      <xdr:rowOff>74407</xdr:rowOff>
    </xdr:from>
    <xdr:to>
      <xdr:col>7</xdr:col>
      <xdr:colOff>594129</xdr:colOff>
      <xdr:row>4</xdr:row>
      <xdr:rowOff>113266</xdr:rowOff>
    </xdr:to>
    <xdr:sp macro="" textlink="">
      <xdr:nvSpPr>
        <xdr:cNvPr id="18" name="TextBox 17"/>
        <xdr:cNvSpPr txBox="1"/>
      </xdr:nvSpPr>
      <xdr:spPr>
        <a:xfrm>
          <a:off x="4506110" y="746760"/>
          <a:ext cx="794490" cy="262977"/>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100" b="1">
              <a:solidFill>
                <a:schemeClr val="bg1"/>
              </a:solidFill>
            </a:rPr>
            <a:t>마감</a:t>
          </a:r>
        </a:p>
      </xdr:txBody>
    </xdr:sp>
    <xdr:clientData/>
  </xdr:twoCellAnchor>
  <xdr:twoCellAnchor>
    <xdr:from>
      <xdr:col>4</xdr:col>
      <xdr:colOff>597496</xdr:colOff>
      <xdr:row>20</xdr:row>
      <xdr:rowOff>74407</xdr:rowOff>
    </xdr:from>
    <xdr:to>
      <xdr:col>9</xdr:col>
      <xdr:colOff>253265</xdr:colOff>
      <xdr:row>25</xdr:row>
      <xdr:rowOff>0</xdr:rowOff>
    </xdr:to>
    <xdr:sp macro="" textlink="">
      <xdr:nvSpPr>
        <xdr:cNvPr id="20" name="TextBox 19"/>
        <xdr:cNvSpPr txBox="1"/>
      </xdr:nvSpPr>
      <xdr:spPr>
        <a:xfrm>
          <a:off x="3286908" y="4556760"/>
          <a:ext cx="3017533" cy="1046181"/>
        </a:xfrm>
        <a:prstGeom prst="rect">
          <a:avLst/>
        </a:prstGeom>
        <a:solidFill>
          <a:schemeClr val="accent1"/>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QA</a:t>
          </a:r>
        </a:p>
        <a:p>
          <a:endParaRPr lang="en-US" altLang="ko-KR" sz="1100" baseline="0"/>
        </a:p>
        <a:p>
          <a:r>
            <a:rPr lang="en-US" altLang="ko-KR" sz="1100" baseline="0"/>
            <a:t>QA</a:t>
          </a:r>
          <a:r>
            <a:rPr lang="ko-KR" altLang="en-US" sz="1100" baseline="0"/>
            <a:t>집계</a:t>
          </a:r>
          <a:endParaRPr lang="en-US" altLang="ko-KR" sz="1100" baseline="0"/>
        </a:p>
        <a:p>
          <a:r>
            <a:rPr lang="en-US" altLang="ko-KR" sz="1100" baseline="0"/>
            <a:t>QA</a:t>
          </a:r>
          <a:r>
            <a:rPr lang="ko-KR" altLang="en-US" sz="1100" baseline="0"/>
            <a:t>회신 업로드</a:t>
          </a:r>
          <a:endParaRPr lang="en-US" altLang="ko-KR" sz="1100" baseline="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45</xdr:row>
      <xdr:rowOff>0</xdr:rowOff>
    </xdr:from>
    <xdr:to>
      <xdr:col>7</xdr:col>
      <xdr:colOff>579144</xdr:colOff>
      <xdr:row>66</xdr:row>
      <xdr:rowOff>38569</xdr:rowOff>
    </xdr:to>
    <xdr:grpSp>
      <xdr:nvGrpSpPr>
        <xdr:cNvPr id="2" name="그룹 1"/>
        <xdr:cNvGrpSpPr/>
      </xdr:nvGrpSpPr>
      <xdr:grpSpPr>
        <a:xfrm>
          <a:off x="0" y="10085294"/>
          <a:ext cx="9490062" cy="4745040"/>
          <a:chOff x="99060" y="5943600"/>
          <a:chExt cx="9669780" cy="4876800"/>
        </a:xfrm>
      </xdr:grpSpPr>
      <xdr:sp macro="" textlink="">
        <xdr:nvSpPr>
          <xdr:cNvPr id="4" name="TextBox 3"/>
          <xdr:cNvSpPr txBox="1"/>
        </xdr:nvSpPr>
        <xdr:spPr>
          <a:xfrm>
            <a:off x="99060" y="5951220"/>
            <a:ext cx="929640" cy="259080"/>
          </a:xfrm>
          <a:prstGeom prst="rect">
            <a:avLst/>
          </a:prstGeom>
          <a:solidFill>
            <a:schemeClr val="accent1"/>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a:t>기초데이터</a:t>
            </a:r>
          </a:p>
        </xdr:txBody>
      </xdr:sp>
      <xdr:sp macro="" textlink="">
        <xdr:nvSpPr>
          <xdr:cNvPr id="5" name="TextBox 4"/>
          <xdr:cNvSpPr txBox="1"/>
        </xdr:nvSpPr>
        <xdr:spPr>
          <a:xfrm>
            <a:off x="312420" y="6309360"/>
            <a:ext cx="9456420" cy="4511040"/>
          </a:xfrm>
          <a:prstGeom prst="rect">
            <a:avLst/>
          </a:prstGeom>
          <a:solidFill>
            <a:schemeClr val="accent1"/>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a:t>등기부 업로드 </a:t>
            </a:r>
            <a:r>
              <a:rPr lang="en-US" altLang="ko-KR" sz="1100"/>
              <a:t>(3000</a:t>
            </a:r>
            <a:r>
              <a:rPr lang="ko-KR" altLang="en-US" sz="1100"/>
              <a:t>개까지도 있을 수 있음</a:t>
            </a:r>
            <a:r>
              <a:rPr lang="en-US" altLang="ko-KR" sz="1100"/>
              <a:t>, </a:t>
            </a:r>
            <a:r>
              <a:rPr lang="ko-KR" altLang="en-US" sz="1100"/>
              <a:t>추가가능하도록</a:t>
            </a:r>
            <a:r>
              <a:rPr lang="en-US" altLang="ko-KR" sz="1100"/>
              <a:t>)</a:t>
            </a:r>
          </a:p>
          <a:p>
            <a:endParaRPr lang="en-US" altLang="ko-KR" sz="1100"/>
          </a:p>
          <a:p>
            <a:r>
              <a:rPr lang="ko-KR" altLang="en-US" sz="1100"/>
              <a:t>담보물 등기부등본 요약</a:t>
            </a:r>
            <a:endParaRPr lang="en-US" altLang="ko-KR" sz="1100"/>
          </a:p>
          <a:p>
            <a:endParaRPr lang="en-US" altLang="ko-KR" sz="1100"/>
          </a:p>
          <a:p>
            <a:endParaRPr lang="en-US" altLang="ko-KR" sz="1100"/>
          </a:p>
          <a:p>
            <a:endParaRPr lang="en-US" altLang="ko-KR" sz="1100"/>
          </a:p>
          <a:p>
            <a:r>
              <a:rPr lang="en-US" altLang="ko-KR" sz="1100"/>
              <a:t>1. </a:t>
            </a:r>
            <a:r>
              <a:rPr lang="ko-KR" altLang="en-US" sz="1100"/>
              <a:t>요약정보</a:t>
            </a:r>
            <a:r>
              <a:rPr lang="en-US" altLang="ko-KR" sz="1100" baseline="0"/>
              <a:t> (</a:t>
            </a:r>
            <a:r>
              <a:rPr lang="ko-KR" altLang="en-US" sz="1100" baseline="0"/>
              <a:t>소유자 포함</a:t>
            </a:r>
            <a:r>
              <a:rPr lang="en-US" altLang="ko-KR" sz="1100" baseline="0"/>
              <a:t>)</a:t>
            </a:r>
            <a:endParaRPr lang="en-US" altLang="ko-KR" sz="1100"/>
          </a:p>
          <a:p>
            <a:r>
              <a:rPr lang="en-US" altLang="ko-KR" sz="1100"/>
              <a:t>2. </a:t>
            </a:r>
            <a:r>
              <a:rPr lang="ko-KR" altLang="en-US" sz="1100"/>
              <a:t>채무자 찾기</a:t>
            </a:r>
            <a:endParaRPr lang="en-US" altLang="ko-KR" sz="1100"/>
          </a:p>
          <a:p>
            <a:r>
              <a:rPr lang="en-US" altLang="ko-KR" sz="1100"/>
              <a:t>3. </a:t>
            </a:r>
            <a:r>
              <a:rPr lang="ko-KR" altLang="en-US" sz="1100"/>
              <a:t>소유권이전 </a:t>
            </a:r>
            <a:r>
              <a:rPr lang="en-US" altLang="ko-KR" sz="1100"/>
              <a:t>=&gt; </a:t>
            </a:r>
            <a:r>
              <a:rPr lang="ko-KR" altLang="en-US" sz="1100"/>
              <a:t>매매부분 </a:t>
            </a:r>
            <a:endParaRPr lang="en-US" altLang="ko-KR" sz="1100"/>
          </a:p>
          <a:p>
            <a:r>
              <a:rPr lang="en-US" altLang="ko-KR" sz="1100"/>
              <a:t>4. </a:t>
            </a:r>
            <a:r>
              <a:rPr lang="ko-KR" altLang="en-US" sz="1100"/>
              <a:t>매매목록</a:t>
            </a:r>
            <a:endParaRPr lang="en-US" altLang="ko-KR" sz="1100"/>
          </a:p>
          <a:p>
            <a:endParaRPr lang="en-US" altLang="ko-KR" sz="1100"/>
          </a:p>
          <a:p>
            <a:endParaRPr lang="en-US" altLang="ko-KR" sz="1100"/>
          </a:p>
        </xdr:txBody>
      </xdr:sp>
      <xdr:sp macro="" textlink="">
        <xdr:nvSpPr>
          <xdr:cNvPr id="8" name="TextBox 7"/>
          <xdr:cNvSpPr txBox="1"/>
        </xdr:nvSpPr>
        <xdr:spPr>
          <a:xfrm>
            <a:off x="3741420" y="5951220"/>
            <a:ext cx="792480" cy="259080"/>
          </a:xfrm>
          <a:prstGeom prst="rect">
            <a:avLst/>
          </a:prstGeom>
          <a:solidFill>
            <a:schemeClr val="accent1"/>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a:t>핵심</a:t>
            </a:r>
          </a:p>
        </xdr:txBody>
      </xdr:sp>
      <xdr:sp macro="" textlink="">
        <xdr:nvSpPr>
          <xdr:cNvPr id="9" name="TextBox 8"/>
          <xdr:cNvSpPr txBox="1"/>
        </xdr:nvSpPr>
        <xdr:spPr>
          <a:xfrm>
            <a:off x="2057400" y="5958840"/>
            <a:ext cx="792480" cy="259080"/>
          </a:xfrm>
          <a:prstGeom prst="rect">
            <a:avLst/>
          </a:prstGeom>
          <a:solidFill>
            <a:schemeClr val="accent1"/>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a:t>비핵심</a:t>
            </a:r>
          </a:p>
        </xdr:txBody>
      </xdr:sp>
      <xdr:sp macro="" textlink="">
        <xdr:nvSpPr>
          <xdr:cNvPr id="10" name="TextBox 9"/>
          <xdr:cNvSpPr txBox="1"/>
        </xdr:nvSpPr>
        <xdr:spPr>
          <a:xfrm>
            <a:off x="2910840" y="5966460"/>
            <a:ext cx="792480" cy="259080"/>
          </a:xfrm>
          <a:prstGeom prst="rect">
            <a:avLst/>
          </a:prstGeom>
          <a:solidFill>
            <a:schemeClr val="accent1"/>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a:t>유동화</a:t>
            </a:r>
          </a:p>
        </xdr:txBody>
      </xdr:sp>
      <xdr:sp macro="" textlink="">
        <xdr:nvSpPr>
          <xdr:cNvPr id="11" name="TextBox 10"/>
          <xdr:cNvSpPr txBox="1"/>
        </xdr:nvSpPr>
        <xdr:spPr>
          <a:xfrm>
            <a:off x="1066800" y="5943600"/>
            <a:ext cx="929640" cy="259080"/>
          </a:xfrm>
          <a:prstGeom prst="rect">
            <a:avLst/>
          </a:prstGeom>
          <a:solidFill>
            <a:schemeClr val="accent1"/>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ko-KR" altLang="ko-KR" sz="1100">
                <a:solidFill>
                  <a:schemeClr val="dk1"/>
                </a:solidFill>
                <a:effectLst/>
                <a:latin typeface="+mn-lt"/>
                <a:ea typeface="+mn-ea"/>
                <a:cs typeface="+mn-cs"/>
              </a:rPr>
              <a:t>등기부</a:t>
            </a:r>
            <a:endParaRPr lang="ko-KR" altLang="ko-KR">
              <a:effectLst/>
            </a:endParaRPr>
          </a:p>
          <a:p>
            <a:endParaRPr lang="ko-KR" altLang="en-US" sz="1100"/>
          </a:p>
        </xdr:txBody>
      </xdr:sp>
    </xdr:grpSp>
    <xdr:clientData/>
  </xdr:twoCellAnchor>
  <xdr:twoCellAnchor>
    <xdr:from>
      <xdr:col>4</xdr:col>
      <xdr:colOff>571500</xdr:colOff>
      <xdr:row>48</xdr:row>
      <xdr:rowOff>144780</xdr:rowOff>
    </xdr:from>
    <xdr:to>
      <xdr:col>6</xdr:col>
      <xdr:colOff>228600</xdr:colOff>
      <xdr:row>50</xdr:row>
      <xdr:rowOff>22860</xdr:rowOff>
    </xdr:to>
    <xdr:sp macro="" textlink="">
      <xdr:nvSpPr>
        <xdr:cNvPr id="12" name="TextBox 11"/>
        <xdr:cNvSpPr txBox="1"/>
      </xdr:nvSpPr>
      <xdr:spPr>
        <a:xfrm>
          <a:off x="5661660" y="1028700"/>
          <a:ext cx="2202180" cy="320040"/>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solidFill>
                <a:schemeClr val="bg1"/>
              </a:solidFill>
            </a:rPr>
            <a:t>Upload</a:t>
          </a:r>
          <a:endParaRPr lang="ko-KR" altLang="en-US" sz="1100">
            <a:solidFill>
              <a:schemeClr val="bg1"/>
            </a:solidFill>
          </a:endParaRPr>
        </a:p>
      </xdr:txBody>
    </xdr:sp>
    <xdr:clientData/>
  </xdr:twoCellAnchor>
  <xdr:twoCellAnchor>
    <xdr:from>
      <xdr:col>4</xdr:col>
      <xdr:colOff>586740</xdr:colOff>
      <xdr:row>50</xdr:row>
      <xdr:rowOff>137160</xdr:rowOff>
    </xdr:from>
    <xdr:to>
      <xdr:col>6</xdr:col>
      <xdr:colOff>388620</xdr:colOff>
      <xdr:row>52</xdr:row>
      <xdr:rowOff>76200</xdr:rowOff>
    </xdr:to>
    <xdr:sp macro="" textlink="">
      <xdr:nvSpPr>
        <xdr:cNvPr id="13" name="TextBox 12"/>
        <xdr:cNvSpPr txBox="1"/>
      </xdr:nvSpPr>
      <xdr:spPr>
        <a:xfrm>
          <a:off x="5676900" y="1463040"/>
          <a:ext cx="2346960" cy="381000"/>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a:solidFill>
                <a:schemeClr val="bg1"/>
              </a:solidFill>
            </a:rPr>
            <a:t>등기부등본</a:t>
          </a:r>
          <a:r>
            <a:rPr lang="ko-KR" altLang="en-US" sz="1100" baseline="0">
              <a:solidFill>
                <a:schemeClr val="bg1"/>
              </a:solidFill>
            </a:rPr>
            <a:t> 요약 정보 차주별 반영</a:t>
          </a:r>
          <a:endParaRPr lang="ko-KR" altLang="en-US" sz="1100">
            <a:solidFill>
              <a:schemeClr val="bg1"/>
            </a:solidFill>
          </a:endParaRPr>
        </a:p>
      </xdr:txBody>
    </xdr:sp>
    <xdr:clientData/>
  </xdr:twoCellAnchor>
  <xdr:twoCellAnchor>
    <xdr:from>
      <xdr:col>4</xdr:col>
      <xdr:colOff>579120</xdr:colOff>
      <xdr:row>52</xdr:row>
      <xdr:rowOff>175260</xdr:rowOff>
    </xdr:from>
    <xdr:to>
      <xdr:col>6</xdr:col>
      <xdr:colOff>381000</xdr:colOff>
      <xdr:row>54</xdr:row>
      <xdr:rowOff>114300</xdr:rowOff>
    </xdr:to>
    <xdr:sp macro="" textlink="">
      <xdr:nvSpPr>
        <xdr:cNvPr id="14" name="TextBox 13"/>
        <xdr:cNvSpPr txBox="1"/>
      </xdr:nvSpPr>
      <xdr:spPr>
        <a:xfrm>
          <a:off x="5669280" y="1943100"/>
          <a:ext cx="2346960" cy="381000"/>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solidFill>
                <a:schemeClr val="bg1"/>
              </a:solidFill>
            </a:rPr>
            <a:t>Excel</a:t>
          </a:r>
          <a:r>
            <a:rPr lang="en-US" altLang="ko-KR" sz="1100" baseline="0">
              <a:solidFill>
                <a:schemeClr val="bg1"/>
              </a:solidFill>
            </a:rPr>
            <a:t> </a:t>
          </a:r>
          <a:r>
            <a:rPr lang="ko-KR" altLang="en-US" sz="1100" baseline="0">
              <a:solidFill>
                <a:schemeClr val="bg1"/>
              </a:solidFill>
            </a:rPr>
            <a:t>내려받기</a:t>
          </a:r>
          <a:endParaRPr lang="ko-KR" altLang="en-US" sz="1100">
            <a:solidFill>
              <a:schemeClr val="bg1"/>
            </a:solidFill>
          </a:endParaRPr>
        </a:p>
      </xdr:txBody>
    </xdr:sp>
    <xdr:clientData/>
  </xdr:twoCellAnchor>
  <xdr:twoCellAnchor>
    <xdr:from>
      <xdr:col>8</xdr:col>
      <xdr:colOff>7620</xdr:colOff>
      <xdr:row>52</xdr:row>
      <xdr:rowOff>198120</xdr:rowOff>
    </xdr:from>
    <xdr:to>
      <xdr:col>9</xdr:col>
      <xdr:colOff>822960</xdr:colOff>
      <xdr:row>63</xdr:row>
      <xdr:rowOff>182880</xdr:rowOff>
    </xdr:to>
    <xdr:sp macro="" textlink="">
      <xdr:nvSpPr>
        <xdr:cNvPr id="15" name="TextBox 14"/>
        <xdr:cNvSpPr txBox="1"/>
      </xdr:nvSpPr>
      <xdr:spPr>
        <a:xfrm>
          <a:off x="10187940" y="1965960"/>
          <a:ext cx="2087880" cy="2415540"/>
        </a:xfrm>
        <a:prstGeom prst="rect">
          <a:avLst/>
        </a:prstGeom>
        <a:solidFill>
          <a:srgbClr val="FFFF0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Excel</a:t>
          </a:r>
          <a:r>
            <a:rPr lang="en-US" altLang="ko-KR" sz="1100" baseline="0"/>
            <a:t> </a:t>
          </a:r>
          <a:r>
            <a:rPr lang="ko-KR" altLang="en-US" sz="1100" baseline="0"/>
            <a:t>내려받기 </a:t>
          </a:r>
          <a:r>
            <a:rPr lang="ko-KR" altLang="en-US" sz="1100"/>
            <a:t>클릭시 전체</a:t>
          </a:r>
          <a:r>
            <a:rPr lang="en-US" altLang="ko-KR" sz="1100"/>
            <a:t>, </a:t>
          </a:r>
          <a:r>
            <a:rPr lang="ko-KR" altLang="en-US" sz="1100"/>
            <a:t>차주별 구분되도록</a:t>
          </a:r>
        </a:p>
      </xdr:txBody>
    </xdr:sp>
    <xdr:clientData/>
  </xdr:twoCellAnchor>
  <xdr:twoCellAnchor>
    <xdr:from>
      <xdr:col>4</xdr:col>
      <xdr:colOff>571500</xdr:colOff>
      <xdr:row>54</xdr:row>
      <xdr:rowOff>198120</xdr:rowOff>
    </xdr:from>
    <xdr:to>
      <xdr:col>6</xdr:col>
      <xdr:colOff>358140</xdr:colOff>
      <xdr:row>57</xdr:row>
      <xdr:rowOff>0</xdr:rowOff>
    </xdr:to>
    <xdr:sp macro="" textlink="">
      <xdr:nvSpPr>
        <xdr:cNvPr id="16" name="TextBox 15"/>
        <xdr:cNvSpPr txBox="1"/>
      </xdr:nvSpPr>
      <xdr:spPr>
        <a:xfrm>
          <a:off x="5661660" y="2407920"/>
          <a:ext cx="2331720" cy="464820"/>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solidFill>
                <a:schemeClr val="bg1"/>
              </a:solidFill>
            </a:rPr>
            <a:t>Upload</a:t>
          </a:r>
          <a:endParaRPr lang="ko-KR" altLang="en-US" sz="1100">
            <a:solidFill>
              <a:schemeClr val="bg1"/>
            </a:solidFill>
          </a:endParaRPr>
        </a:p>
      </xdr:txBody>
    </xdr:sp>
    <xdr:clientData/>
  </xdr:twoCellAnchor>
  <xdr:twoCellAnchor>
    <xdr:from>
      <xdr:col>0</xdr:col>
      <xdr:colOff>0</xdr:colOff>
      <xdr:row>0</xdr:row>
      <xdr:rowOff>0</xdr:rowOff>
    </xdr:from>
    <xdr:to>
      <xdr:col>7</xdr:col>
      <xdr:colOff>990600</xdr:colOff>
      <xdr:row>25</xdr:row>
      <xdr:rowOff>76200</xdr:rowOff>
    </xdr:to>
    <xdr:grpSp>
      <xdr:nvGrpSpPr>
        <xdr:cNvPr id="6" name="그룹 5"/>
        <xdr:cNvGrpSpPr/>
      </xdr:nvGrpSpPr>
      <xdr:grpSpPr>
        <a:xfrm>
          <a:off x="0" y="0"/>
          <a:ext cx="9901518" cy="5679141"/>
          <a:chOff x="0" y="0"/>
          <a:chExt cx="9901518" cy="5679141"/>
        </a:xfrm>
      </xdr:grpSpPr>
      <xdr:grpSp>
        <xdr:nvGrpSpPr>
          <xdr:cNvPr id="3" name="그룹 2"/>
          <xdr:cNvGrpSpPr/>
        </xdr:nvGrpSpPr>
        <xdr:grpSpPr>
          <a:xfrm>
            <a:off x="0" y="0"/>
            <a:ext cx="9901518" cy="5679141"/>
            <a:chOff x="0" y="0"/>
            <a:chExt cx="9898380" cy="5600700"/>
          </a:xfrm>
        </xdr:grpSpPr>
        <xdr:grpSp>
          <xdr:nvGrpSpPr>
            <xdr:cNvPr id="17" name="그룹 16"/>
            <xdr:cNvGrpSpPr/>
          </xdr:nvGrpSpPr>
          <xdr:grpSpPr>
            <a:xfrm>
              <a:off x="0" y="0"/>
              <a:ext cx="9898380" cy="5600700"/>
              <a:chOff x="1242060" y="716280"/>
              <a:chExt cx="9898380" cy="5600700"/>
            </a:xfrm>
          </xdr:grpSpPr>
          <xdr:grpSp>
            <xdr:nvGrpSpPr>
              <xdr:cNvPr id="18" name="그룹 17"/>
              <xdr:cNvGrpSpPr/>
            </xdr:nvGrpSpPr>
            <xdr:grpSpPr>
              <a:xfrm>
                <a:off x="1242060" y="716280"/>
                <a:ext cx="9898380" cy="5600700"/>
                <a:chOff x="60960" y="5326380"/>
                <a:chExt cx="9898380" cy="5600700"/>
              </a:xfrm>
            </xdr:grpSpPr>
            <xdr:sp macro="" textlink="">
              <xdr:nvSpPr>
                <xdr:cNvPr id="21" name="직사각형 20"/>
                <xdr:cNvSpPr/>
              </xdr:nvSpPr>
              <xdr:spPr>
                <a:xfrm>
                  <a:off x="60960" y="5326380"/>
                  <a:ext cx="9898380" cy="5600700"/>
                </a:xfrm>
                <a:prstGeom prst="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 name="TextBox 22"/>
                <xdr:cNvSpPr txBox="1"/>
              </xdr:nvSpPr>
              <xdr:spPr>
                <a:xfrm>
                  <a:off x="137160" y="6347460"/>
                  <a:ext cx="9654540" cy="4511040"/>
                </a:xfrm>
                <a:prstGeom prst="rect">
                  <a:avLst/>
                </a:prstGeom>
                <a:solidFill>
                  <a:schemeClr val="accent1"/>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ko-KR" sz="1100">
                      <a:solidFill>
                        <a:schemeClr val="dk1"/>
                      </a:solidFill>
                      <a:effectLst/>
                      <a:latin typeface="+mn-lt"/>
                      <a:ea typeface="+mn-ea"/>
                      <a:cs typeface="+mn-cs"/>
                    </a:rPr>
                    <a:t>등기부 업로드 </a:t>
                  </a:r>
                  <a:r>
                    <a:rPr lang="en-US" altLang="ko-KR" sz="1100">
                      <a:solidFill>
                        <a:schemeClr val="dk1"/>
                      </a:solidFill>
                      <a:effectLst/>
                      <a:latin typeface="+mn-lt"/>
                      <a:ea typeface="+mn-ea"/>
                      <a:cs typeface="+mn-cs"/>
                    </a:rPr>
                    <a:t>(3000</a:t>
                  </a:r>
                  <a:r>
                    <a:rPr lang="ko-KR" altLang="ko-KR" sz="1100">
                      <a:solidFill>
                        <a:schemeClr val="dk1"/>
                      </a:solidFill>
                      <a:effectLst/>
                      <a:latin typeface="+mn-lt"/>
                      <a:ea typeface="+mn-ea"/>
                      <a:cs typeface="+mn-cs"/>
                    </a:rPr>
                    <a:t>개까지도 있을 수 있음</a:t>
                  </a:r>
                  <a:r>
                    <a:rPr lang="en-US" altLang="ko-KR" sz="1100">
                      <a:solidFill>
                        <a:schemeClr val="dk1"/>
                      </a:solidFill>
                      <a:effectLst/>
                      <a:latin typeface="+mn-lt"/>
                      <a:ea typeface="+mn-ea"/>
                      <a:cs typeface="+mn-cs"/>
                    </a:rPr>
                    <a:t>, </a:t>
                  </a:r>
                  <a:r>
                    <a:rPr lang="ko-KR" altLang="ko-KR" sz="1100">
                      <a:solidFill>
                        <a:schemeClr val="dk1"/>
                      </a:solidFill>
                      <a:effectLst/>
                      <a:latin typeface="+mn-lt"/>
                      <a:ea typeface="+mn-ea"/>
                      <a:cs typeface="+mn-cs"/>
                    </a:rPr>
                    <a:t>추가가능하도록</a:t>
                  </a:r>
                  <a:r>
                    <a:rPr lang="en-US" altLang="ko-KR" sz="1100">
                      <a:solidFill>
                        <a:schemeClr val="dk1"/>
                      </a:solidFill>
                      <a:effectLst/>
                      <a:latin typeface="+mn-lt"/>
                      <a:ea typeface="+mn-ea"/>
                      <a:cs typeface="+mn-cs"/>
                    </a:rPr>
                    <a:t>)</a:t>
                  </a:r>
                  <a:endParaRPr lang="ko-KR" altLang="ko-KR">
                    <a:effectLst/>
                  </a:endParaRPr>
                </a:p>
              </xdr:txBody>
            </xdr:sp>
          </xdr:grpSp>
          <xdr:cxnSp macro="">
            <xdr:nvCxnSpPr>
              <xdr:cNvPr id="19" name="직선 연결선 18"/>
              <xdr:cNvCxnSpPr/>
            </xdr:nvCxnSpPr>
            <xdr:spPr>
              <a:xfrm>
                <a:off x="1280160" y="1661160"/>
                <a:ext cx="9761220" cy="30480"/>
              </a:xfrm>
              <a:prstGeom prst="line">
                <a:avLst/>
              </a:prstGeom>
              <a:ln w="28575">
                <a:solidFill>
                  <a:schemeClr val="accent1">
                    <a:lumMod val="50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20" name="TextBox 19"/>
              <xdr:cNvSpPr txBox="1"/>
            </xdr:nvSpPr>
            <xdr:spPr>
              <a:xfrm>
                <a:off x="1341120" y="830580"/>
                <a:ext cx="3924300" cy="373380"/>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800" b="1">
                    <a:solidFill>
                      <a:schemeClr val="bg1"/>
                    </a:solidFill>
                  </a:rPr>
                  <a:t>Pool :  SHB-2025-3_B</a:t>
                </a:r>
                <a:endParaRPr lang="ko-KR" altLang="en-US" sz="1800" b="1">
                  <a:solidFill>
                    <a:schemeClr val="bg1"/>
                  </a:solidFill>
                </a:endParaRPr>
              </a:p>
            </xdr:txBody>
          </xdr:sp>
        </xdr:grpSp>
        <xdr:sp macro="" textlink="">
          <xdr:nvSpPr>
            <xdr:cNvPr id="32" name="TextBox 31"/>
            <xdr:cNvSpPr txBox="1"/>
          </xdr:nvSpPr>
          <xdr:spPr>
            <a:xfrm>
              <a:off x="281940" y="1424940"/>
              <a:ext cx="2583180" cy="449580"/>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solidFill>
                    <a:schemeClr val="bg1"/>
                  </a:solidFill>
                </a:rPr>
                <a:t>Upload</a:t>
              </a:r>
              <a:endParaRPr lang="ko-KR" altLang="en-US" sz="1100">
                <a:solidFill>
                  <a:schemeClr val="bg1"/>
                </a:solidFill>
              </a:endParaRPr>
            </a:p>
          </xdr:txBody>
        </xdr:sp>
        <xdr:sp macro="" textlink="">
          <xdr:nvSpPr>
            <xdr:cNvPr id="34" name="TextBox 33"/>
            <xdr:cNvSpPr txBox="1"/>
          </xdr:nvSpPr>
          <xdr:spPr>
            <a:xfrm>
              <a:off x="297180" y="1917717"/>
              <a:ext cx="2552700" cy="480060"/>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solidFill>
                    <a:schemeClr val="bg1"/>
                  </a:solidFill>
                </a:rPr>
                <a:t>Excel</a:t>
              </a:r>
              <a:r>
                <a:rPr lang="en-US" altLang="ko-KR" sz="1100" baseline="0">
                  <a:solidFill>
                    <a:schemeClr val="bg1"/>
                  </a:solidFill>
                </a:rPr>
                <a:t> </a:t>
              </a:r>
              <a:r>
                <a:rPr lang="ko-KR" altLang="en-US" sz="1100" baseline="0">
                  <a:solidFill>
                    <a:schemeClr val="bg1"/>
                  </a:solidFill>
                </a:rPr>
                <a:t>내려받기</a:t>
              </a:r>
              <a:endParaRPr lang="ko-KR" altLang="en-US" sz="1100">
                <a:solidFill>
                  <a:schemeClr val="bg1"/>
                </a:solidFill>
              </a:endParaRPr>
            </a:p>
          </xdr:txBody>
        </xdr:sp>
        <xdr:sp macro="" textlink="">
          <xdr:nvSpPr>
            <xdr:cNvPr id="35" name="TextBox 34"/>
            <xdr:cNvSpPr txBox="1"/>
          </xdr:nvSpPr>
          <xdr:spPr>
            <a:xfrm>
              <a:off x="281940" y="2435879"/>
              <a:ext cx="2560320" cy="480060"/>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a:solidFill>
                    <a:schemeClr val="bg1"/>
                  </a:solidFill>
                </a:rPr>
                <a:t>각 차주별 등기부등본 전송</a:t>
              </a:r>
            </a:p>
          </xdr:txBody>
        </xdr:sp>
        <xdr:sp macro="" textlink="">
          <xdr:nvSpPr>
            <xdr:cNvPr id="36" name="TextBox 35"/>
            <xdr:cNvSpPr txBox="1"/>
          </xdr:nvSpPr>
          <xdr:spPr>
            <a:xfrm>
              <a:off x="266700" y="2938798"/>
              <a:ext cx="2560320" cy="480060"/>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a:solidFill>
                    <a:schemeClr val="bg1"/>
                  </a:solidFill>
                </a:rPr>
                <a:t>공장저당목록  </a:t>
              </a:r>
              <a:r>
                <a:rPr lang="en-US" altLang="ko-KR" sz="1100">
                  <a:solidFill>
                    <a:schemeClr val="bg1"/>
                  </a:solidFill>
                </a:rPr>
                <a:t>Upload</a:t>
              </a:r>
              <a:r>
                <a:rPr lang="ko-KR" altLang="en-US" sz="1100">
                  <a:solidFill>
                    <a:schemeClr val="bg1"/>
                  </a:solidFill>
                </a:rPr>
                <a:t> 및 전송</a:t>
              </a:r>
            </a:p>
          </xdr:txBody>
        </xdr:sp>
        <xdr:sp macro="" textlink="">
          <xdr:nvSpPr>
            <xdr:cNvPr id="37" name="TextBox 36"/>
            <xdr:cNvSpPr txBox="1"/>
          </xdr:nvSpPr>
          <xdr:spPr>
            <a:xfrm>
              <a:off x="251460" y="3449339"/>
              <a:ext cx="2560320" cy="480060"/>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ko-KR" altLang="en-US" sz="1100">
                  <a:solidFill>
                    <a:schemeClr val="bg1"/>
                  </a:solidFill>
                </a:rPr>
                <a:t>신탁원부 </a:t>
              </a:r>
              <a:r>
                <a:rPr lang="ko-KR" altLang="en-US" sz="1100">
                  <a:solidFill>
                    <a:schemeClr val="bg1"/>
                  </a:solidFill>
                  <a:latin typeface="+mn-lt"/>
                  <a:ea typeface="+mn-ea"/>
                  <a:cs typeface="+mn-cs"/>
                </a:rPr>
                <a:t>전송</a:t>
              </a:r>
              <a:r>
                <a:rPr lang="ko-KR" altLang="ko-KR" sz="1100">
                  <a:solidFill>
                    <a:schemeClr val="bg1"/>
                  </a:solidFill>
                  <a:latin typeface="+mn-lt"/>
                  <a:ea typeface="+mn-ea"/>
                  <a:cs typeface="+mn-cs"/>
                </a:rPr>
                <a:t> </a:t>
              </a:r>
              <a:r>
                <a:rPr lang="en-US" altLang="ko-KR" sz="1100">
                  <a:solidFill>
                    <a:schemeClr val="bg1"/>
                  </a:solidFill>
                  <a:latin typeface="+mn-lt"/>
                  <a:ea typeface="+mn-ea"/>
                  <a:cs typeface="+mn-cs"/>
                </a:rPr>
                <a:t>Upload</a:t>
              </a:r>
              <a:r>
                <a:rPr lang="ko-KR" altLang="ko-KR" sz="1100">
                  <a:solidFill>
                    <a:schemeClr val="bg1"/>
                  </a:solidFill>
                  <a:latin typeface="+mn-lt"/>
                  <a:ea typeface="+mn-ea"/>
                  <a:cs typeface="+mn-cs"/>
                </a:rPr>
                <a:t> 및 전송</a:t>
              </a:r>
            </a:p>
            <a:p>
              <a:endParaRPr lang="ko-KR" altLang="en-US" sz="1100">
                <a:solidFill>
                  <a:schemeClr val="bg1"/>
                </a:solidFill>
              </a:endParaRPr>
            </a:p>
          </xdr:txBody>
        </xdr:sp>
        <xdr:sp macro="" textlink="">
          <xdr:nvSpPr>
            <xdr:cNvPr id="38" name="TextBox 37"/>
            <xdr:cNvSpPr txBox="1"/>
          </xdr:nvSpPr>
          <xdr:spPr>
            <a:xfrm>
              <a:off x="274320" y="3967499"/>
              <a:ext cx="2560320" cy="480060"/>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ko-KR" altLang="en-US" sz="1100">
                  <a:solidFill>
                    <a:schemeClr val="bg1"/>
                  </a:solidFill>
                </a:rPr>
                <a:t>기타항목 </a:t>
              </a:r>
              <a:r>
                <a:rPr lang="ko-KR" altLang="ko-KR" sz="1100">
                  <a:solidFill>
                    <a:schemeClr val="bg1"/>
                  </a:solidFill>
                  <a:latin typeface="+mn-lt"/>
                  <a:ea typeface="+mn-ea"/>
                  <a:cs typeface="+mn-cs"/>
                </a:rPr>
                <a:t>및 전송</a:t>
              </a:r>
            </a:p>
            <a:p>
              <a:endParaRPr lang="ko-KR" altLang="en-US" sz="1100">
                <a:solidFill>
                  <a:schemeClr val="bg1"/>
                </a:solidFill>
              </a:endParaRPr>
            </a:p>
          </xdr:txBody>
        </xdr:sp>
      </xdr:grpSp>
      <xdr:sp macro="" textlink="">
        <xdr:nvSpPr>
          <xdr:cNvPr id="39" name="TextBox 38"/>
          <xdr:cNvSpPr txBox="1"/>
        </xdr:nvSpPr>
        <xdr:spPr>
          <a:xfrm>
            <a:off x="780922" y="581467"/>
            <a:ext cx="931997" cy="262709"/>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100" b="1">
                <a:solidFill>
                  <a:schemeClr val="bg1"/>
                </a:solidFill>
              </a:rPr>
              <a:t>기초데이터</a:t>
            </a:r>
          </a:p>
        </xdr:txBody>
      </xdr:sp>
      <xdr:sp macro="" textlink="">
        <xdr:nvSpPr>
          <xdr:cNvPr id="40" name="TextBox 39"/>
          <xdr:cNvSpPr txBox="1"/>
        </xdr:nvSpPr>
        <xdr:spPr>
          <a:xfrm>
            <a:off x="2744228" y="589194"/>
            <a:ext cx="794490" cy="262709"/>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100" b="1">
                <a:solidFill>
                  <a:schemeClr val="bg1"/>
                </a:solidFill>
              </a:rPr>
              <a:t>비핵심</a:t>
            </a:r>
          </a:p>
        </xdr:txBody>
      </xdr:sp>
      <xdr:sp macro="" textlink="">
        <xdr:nvSpPr>
          <xdr:cNvPr id="41" name="TextBox 40"/>
          <xdr:cNvSpPr txBox="1"/>
        </xdr:nvSpPr>
        <xdr:spPr>
          <a:xfrm>
            <a:off x="1751116" y="573741"/>
            <a:ext cx="931997" cy="262709"/>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ko-KR" altLang="ko-KR" sz="1100" b="1">
                <a:solidFill>
                  <a:schemeClr val="bg1"/>
                </a:solidFill>
                <a:effectLst/>
                <a:latin typeface="+mn-lt"/>
                <a:ea typeface="+mn-ea"/>
                <a:cs typeface="+mn-cs"/>
              </a:rPr>
              <a:t>등기부</a:t>
            </a:r>
            <a:endParaRPr lang="ko-KR" altLang="ko-KR" b="1">
              <a:solidFill>
                <a:schemeClr val="bg1"/>
              </a:solidFill>
              <a:effectLst/>
            </a:endParaRPr>
          </a:p>
          <a:p>
            <a:endParaRPr lang="ko-KR" altLang="en-US" sz="1100" b="1">
              <a:solidFill>
                <a:schemeClr val="bg1"/>
              </a:solidFill>
            </a:endParaRPr>
          </a:p>
        </xdr:txBody>
      </xdr:sp>
      <xdr:sp macro="" textlink="">
        <xdr:nvSpPr>
          <xdr:cNvPr id="42" name="TextBox 41"/>
          <xdr:cNvSpPr txBox="1"/>
        </xdr:nvSpPr>
        <xdr:spPr>
          <a:xfrm>
            <a:off x="3622750" y="581467"/>
            <a:ext cx="794490" cy="262709"/>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100" b="1">
                <a:solidFill>
                  <a:schemeClr val="bg1"/>
                </a:solidFill>
              </a:rPr>
              <a:t>권리분석</a:t>
            </a:r>
          </a:p>
        </xdr:txBody>
      </xdr:sp>
      <xdr:sp macro="" textlink="">
        <xdr:nvSpPr>
          <xdr:cNvPr id="43" name="TextBox 42"/>
          <xdr:cNvSpPr txBox="1"/>
        </xdr:nvSpPr>
        <xdr:spPr>
          <a:xfrm>
            <a:off x="125506" y="580336"/>
            <a:ext cx="601980" cy="262709"/>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100" b="1">
                <a:solidFill>
                  <a:schemeClr val="bg1"/>
                </a:solidFill>
              </a:rPr>
              <a:t>홈</a:t>
            </a:r>
          </a:p>
        </xdr:txBody>
      </xdr:sp>
    </xdr:grpSp>
    <xdr:clientData/>
  </xdr:twoCellAnchor>
  <xdr:twoCellAnchor>
    <xdr:from>
      <xdr:col>3</xdr:col>
      <xdr:colOff>654423</xdr:colOff>
      <xdr:row>2</xdr:row>
      <xdr:rowOff>143436</xdr:rowOff>
    </xdr:from>
    <xdr:to>
      <xdr:col>4</xdr:col>
      <xdr:colOff>175925</xdr:colOff>
      <xdr:row>3</xdr:row>
      <xdr:rowOff>182295</xdr:rowOff>
    </xdr:to>
    <xdr:sp macro="" textlink="">
      <xdr:nvSpPr>
        <xdr:cNvPr id="33" name="TextBox 32"/>
        <xdr:cNvSpPr txBox="1"/>
      </xdr:nvSpPr>
      <xdr:spPr>
        <a:xfrm>
          <a:off x="4473388" y="591671"/>
          <a:ext cx="794490" cy="262977"/>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100" b="1">
              <a:solidFill>
                <a:schemeClr val="bg1"/>
              </a:solidFill>
            </a:rPr>
            <a:t>마감</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152400</xdr:colOff>
      <xdr:row>0</xdr:row>
      <xdr:rowOff>152400</xdr:rowOff>
    </xdr:from>
    <xdr:to>
      <xdr:col>14</xdr:col>
      <xdr:colOff>662940</xdr:colOff>
      <xdr:row>26</xdr:row>
      <xdr:rowOff>7620</xdr:rowOff>
    </xdr:to>
    <xdr:grpSp>
      <xdr:nvGrpSpPr>
        <xdr:cNvPr id="2" name="그룹 1"/>
        <xdr:cNvGrpSpPr/>
      </xdr:nvGrpSpPr>
      <xdr:grpSpPr>
        <a:xfrm>
          <a:off x="152400" y="152400"/>
          <a:ext cx="9923481" cy="5682279"/>
          <a:chOff x="152400" y="152400"/>
          <a:chExt cx="9923481" cy="5682279"/>
        </a:xfrm>
      </xdr:grpSpPr>
      <xdr:grpSp>
        <xdr:nvGrpSpPr>
          <xdr:cNvPr id="3" name="그룹 2"/>
          <xdr:cNvGrpSpPr/>
        </xdr:nvGrpSpPr>
        <xdr:grpSpPr>
          <a:xfrm>
            <a:off x="152400" y="152400"/>
            <a:ext cx="9923481" cy="5682279"/>
            <a:chOff x="0" y="0"/>
            <a:chExt cx="9898380" cy="5600700"/>
          </a:xfrm>
        </xdr:grpSpPr>
        <xdr:grpSp>
          <xdr:nvGrpSpPr>
            <xdr:cNvPr id="4" name="그룹 3"/>
            <xdr:cNvGrpSpPr/>
          </xdr:nvGrpSpPr>
          <xdr:grpSpPr>
            <a:xfrm>
              <a:off x="0" y="0"/>
              <a:ext cx="9898380" cy="5600700"/>
              <a:chOff x="1242060" y="716280"/>
              <a:chExt cx="9898380" cy="5600700"/>
            </a:xfrm>
          </xdr:grpSpPr>
          <xdr:grpSp>
            <xdr:nvGrpSpPr>
              <xdr:cNvPr id="12" name="그룹 11"/>
              <xdr:cNvGrpSpPr/>
            </xdr:nvGrpSpPr>
            <xdr:grpSpPr>
              <a:xfrm>
                <a:off x="1242060" y="716280"/>
                <a:ext cx="9898380" cy="5600700"/>
                <a:chOff x="60960" y="5326380"/>
                <a:chExt cx="9898380" cy="5600700"/>
              </a:xfrm>
            </xdr:grpSpPr>
            <xdr:sp macro="" textlink="">
              <xdr:nvSpPr>
                <xdr:cNvPr id="15" name="직사각형 14"/>
                <xdr:cNvSpPr/>
              </xdr:nvSpPr>
              <xdr:spPr>
                <a:xfrm>
                  <a:off x="60960" y="5326380"/>
                  <a:ext cx="9898380" cy="5600700"/>
                </a:xfrm>
                <a:prstGeom prst="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7" name="TextBox 16"/>
                <xdr:cNvSpPr txBox="1"/>
              </xdr:nvSpPr>
              <xdr:spPr>
                <a:xfrm>
                  <a:off x="137160" y="6347460"/>
                  <a:ext cx="9654540" cy="4511040"/>
                </a:xfrm>
                <a:prstGeom prst="rect">
                  <a:avLst/>
                </a:prstGeom>
                <a:solidFill>
                  <a:schemeClr val="accent1"/>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ko-KR" altLang="ko-KR">
                    <a:effectLst/>
                  </a:endParaRPr>
                </a:p>
              </xdr:txBody>
            </xdr:sp>
          </xdr:grpSp>
          <xdr:cxnSp macro="">
            <xdr:nvCxnSpPr>
              <xdr:cNvPr id="13" name="직선 연결선 12"/>
              <xdr:cNvCxnSpPr/>
            </xdr:nvCxnSpPr>
            <xdr:spPr>
              <a:xfrm>
                <a:off x="1280160" y="1661160"/>
                <a:ext cx="9761220" cy="30480"/>
              </a:xfrm>
              <a:prstGeom prst="line">
                <a:avLst/>
              </a:prstGeom>
              <a:ln w="28575">
                <a:solidFill>
                  <a:schemeClr val="accent1">
                    <a:lumMod val="50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14" name="TextBox 13"/>
              <xdr:cNvSpPr txBox="1"/>
            </xdr:nvSpPr>
            <xdr:spPr>
              <a:xfrm>
                <a:off x="1341120" y="830580"/>
                <a:ext cx="3924300" cy="373380"/>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800" b="1">
                    <a:solidFill>
                      <a:schemeClr val="bg1"/>
                    </a:solidFill>
                  </a:rPr>
                  <a:t>Pool :  SHB-2025-3_B</a:t>
                </a:r>
                <a:endParaRPr lang="ko-KR" altLang="en-US" sz="1800" b="1">
                  <a:solidFill>
                    <a:schemeClr val="bg1"/>
                  </a:solidFill>
                </a:endParaRPr>
              </a:p>
            </xdr:txBody>
          </xdr:sp>
        </xdr:grpSp>
        <xdr:sp macro="" textlink="">
          <xdr:nvSpPr>
            <xdr:cNvPr id="5" name="TextBox 4"/>
            <xdr:cNvSpPr txBox="1"/>
          </xdr:nvSpPr>
          <xdr:spPr>
            <a:xfrm>
              <a:off x="281940" y="1424940"/>
              <a:ext cx="2583180" cy="449580"/>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a:solidFill>
                    <a:schemeClr val="bg1"/>
                  </a:solidFill>
                </a:rPr>
                <a:t>권리분석 업로드 및 반영</a:t>
              </a:r>
            </a:p>
          </xdr:txBody>
        </xdr:sp>
      </xdr:grpSp>
      <xdr:sp macro="" textlink="">
        <xdr:nvSpPr>
          <xdr:cNvPr id="18" name="TextBox 17"/>
          <xdr:cNvSpPr txBox="1"/>
        </xdr:nvSpPr>
        <xdr:spPr>
          <a:xfrm>
            <a:off x="933321" y="751797"/>
            <a:ext cx="931997" cy="262709"/>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100" b="1">
                <a:solidFill>
                  <a:schemeClr val="bg1"/>
                </a:solidFill>
              </a:rPr>
              <a:t>기초데이터</a:t>
            </a:r>
          </a:p>
        </xdr:txBody>
      </xdr:sp>
      <xdr:sp macro="" textlink="">
        <xdr:nvSpPr>
          <xdr:cNvPr id="20" name="TextBox 19"/>
          <xdr:cNvSpPr txBox="1"/>
        </xdr:nvSpPr>
        <xdr:spPr>
          <a:xfrm>
            <a:off x="2896627" y="759524"/>
            <a:ext cx="794490" cy="262709"/>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100" b="1">
                <a:solidFill>
                  <a:schemeClr val="bg1"/>
                </a:solidFill>
              </a:rPr>
              <a:t>비핵심</a:t>
            </a:r>
          </a:p>
        </xdr:txBody>
      </xdr:sp>
      <xdr:sp macro="" textlink="">
        <xdr:nvSpPr>
          <xdr:cNvPr id="23" name="TextBox 22"/>
          <xdr:cNvSpPr txBox="1"/>
        </xdr:nvSpPr>
        <xdr:spPr>
          <a:xfrm>
            <a:off x="1903515" y="744071"/>
            <a:ext cx="931997" cy="262709"/>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ko-KR" altLang="ko-KR" sz="1100" b="1">
                <a:solidFill>
                  <a:schemeClr val="bg1"/>
                </a:solidFill>
                <a:effectLst/>
                <a:latin typeface="+mn-lt"/>
                <a:ea typeface="+mn-ea"/>
                <a:cs typeface="+mn-cs"/>
              </a:rPr>
              <a:t>등기부</a:t>
            </a:r>
            <a:endParaRPr lang="ko-KR" altLang="ko-KR" b="1">
              <a:solidFill>
                <a:schemeClr val="bg1"/>
              </a:solidFill>
              <a:effectLst/>
            </a:endParaRPr>
          </a:p>
          <a:p>
            <a:endParaRPr lang="ko-KR" altLang="en-US" sz="1100" b="1">
              <a:solidFill>
                <a:schemeClr val="bg1"/>
              </a:solidFill>
            </a:endParaRPr>
          </a:p>
        </xdr:txBody>
      </xdr:sp>
      <xdr:sp macro="" textlink="">
        <xdr:nvSpPr>
          <xdr:cNvPr id="24" name="TextBox 23"/>
          <xdr:cNvSpPr txBox="1"/>
        </xdr:nvSpPr>
        <xdr:spPr>
          <a:xfrm>
            <a:off x="3775149" y="751797"/>
            <a:ext cx="794490" cy="262709"/>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100" b="1">
                <a:solidFill>
                  <a:schemeClr val="bg1"/>
                </a:solidFill>
              </a:rPr>
              <a:t>권리분석</a:t>
            </a:r>
          </a:p>
        </xdr:txBody>
      </xdr:sp>
      <xdr:sp macro="" textlink="">
        <xdr:nvSpPr>
          <xdr:cNvPr id="25" name="TextBox 24"/>
          <xdr:cNvSpPr txBox="1"/>
        </xdr:nvSpPr>
        <xdr:spPr>
          <a:xfrm>
            <a:off x="277905" y="750666"/>
            <a:ext cx="601980" cy="262709"/>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100" b="1">
                <a:solidFill>
                  <a:schemeClr val="bg1"/>
                </a:solidFill>
              </a:rPr>
              <a:t>홈</a:t>
            </a:r>
          </a:p>
        </xdr:txBody>
      </xdr:sp>
    </xdr:grpSp>
    <xdr:clientData/>
  </xdr:twoCellAnchor>
  <xdr:twoCellAnchor>
    <xdr:from>
      <xdr:col>6</xdr:col>
      <xdr:colOff>600635</xdr:colOff>
      <xdr:row>3</xdr:row>
      <xdr:rowOff>80682</xdr:rowOff>
    </xdr:from>
    <xdr:to>
      <xdr:col>8</xdr:col>
      <xdr:colOff>50419</xdr:colOff>
      <xdr:row>4</xdr:row>
      <xdr:rowOff>119541</xdr:rowOff>
    </xdr:to>
    <xdr:sp macro="" textlink="">
      <xdr:nvSpPr>
        <xdr:cNvPr id="16" name="TextBox 15"/>
        <xdr:cNvSpPr txBox="1"/>
      </xdr:nvSpPr>
      <xdr:spPr>
        <a:xfrm>
          <a:off x="4634753" y="753035"/>
          <a:ext cx="794490" cy="262977"/>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100" b="1">
              <a:solidFill>
                <a:schemeClr val="bg1"/>
              </a:solidFill>
            </a:rPr>
            <a:t>마감</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152400</xdr:colOff>
      <xdr:row>0</xdr:row>
      <xdr:rowOff>152400</xdr:rowOff>
    </xdr:from>
    <xdr:to>
      <xdr:col>14</xdr:col>
      <xdr:colOff>662940</xdr:colOff>
      <xdr:row>26</xdr:row>
      <xdr:rowOff>7620</xdr:rowOff>
    </xdr:to>
    <xdr:grpSp>
      <xdr:nvGrpSpPr>
        <xdr:cNvPr id="2" name="그룹 1"/>
        <xdr:cNvGrpSpPr/>
      </xdr:nvGrpSpPr>
      <xdr:grpSpPr>
        <a:xfrm>
          <a:off x="152400" y="152400"/>
          <a:ext cx="9923481" cy="5682279"/>
          <a:chOff x="152400" y="152400"/>
          <a:chExt cx="9923481" cy="5682279"/>
        </a:xfrm>
      </xdr:grpSpPr>
      <xdr:grpSp>
        <xdr:nvGrpSpPr>
          <xdr:cNvPr id="3" name="그룹 2"/>
          <xdr:cNvGrpSpPr/>
        </xdr:nvGrpSpPr>
        <xdr:grpSpPr>
          <a:xfrm>
            <a:off x="152400" y="152400"/>
            <a:ext cx="9923481" cy="5682279"/>
            <a:chOff x="0" y="0"/>
            <a:chExt cx="9898380" cy="5600700"/>
          </a:xfrm>
        </xdr:grpSpPr>
        <xdr:grpSp>
          <xdr:nvGrpSpPr>
            <xdr:cNvPr id="9" name="그룹 8"/>
            <xdr:cNvGrpSpPr/>
          </xdr:nvGrpSpPr>
          <xdr:grpSpPr>
            <a:xfrm>
              <a:off x="0" y="0"/>
              <a:ext cx="9898380" cy="5600700"/>
              <a:chOff x="1242060" y="716280"/>
              <a:chExt cx="9898380" cy="5600700"/>
            </a:xfrm>
          </xdr:grpSpPr>
          <xdr:grpSp>
            <xdr:nvGrpSpPr>
              <xdr:cNvPr id="11" name="그룹 10"/>
              <xdr:cNvGrpSpPr/>
            </xdr:nvGrpSpPr>
            <xdr:grpSpPr>
              <a:xfrm>
                <a:off x="1242060" y="716280"/>
                <a:ext cx="9898380" cy="5600700"/>
                <a:chOff x="60960" y="5326380"/>
                <a:chExt cx="9898380" cy="5600700"/>
              </a:xfrm>
            </xdr:grpSpPr>
            <xdr:sp macro="" textlink="">
              <xdr:nvSpPr>
                <xdr:cNvPr id="14" name="직사각형 13"/>
                <xdr:cNvSpPr/>
              </xdr:nvSpPr>
              <xdr:spPr>
                <a:xfrm>
                  <a:off x="60960" y="5326380"/>
                  <a:ext cx="9898380" cy="5600700"/>
                </a:xfrm>
                <a:prstGeom prst="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5" name="TextBox 14"/>
                <xdr:cNvSpPr txBox="1"/>
              </xdr:nvSpPr>
              <xdr:spPr>
                <a:xfrm>
                  <a:off x="137160" y="6347460"/>
                  <a:ext cx="9654540" cy="4511040"/>
                </a:xfrm>
                <a:prstGeom prst="rect">
                  <a:avLst/>
                </a:prstGeom>
                <a:solidFill>
                  <a:schemeClr val="accent1"/>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ko-KR" altLang="ko-KR">
                    <a:effectLst/>
                  </a:endParaRPr>
                </a:p>
              </xdr:txBody>
            </xdr:sp>
          </xdr:grpSp>
          <xdr:cxnSp macro="">
            <xdr:nvCxnSpPr>
              <xdr:cNvPr id="12" name="직선 연결선 11"/>
              <xdr:cNvCxnSpPr/>
            </xdr:nvCxnSpPr>
            <xdr:spPr>
              <a:xfrm>
                <a:off x="1280160" y="1661160"/>
                <a:ext cx="9761220" cy="30480"/>
              </a:xfrm>
              <a:prstGeom prst="line">
                <a:avLst/>
              </a:prstGeom>
              <a:ln w="28575">
                <a:solidFill>
                  <a:schemeClr val="accent1">
                    <a:lumMod val="50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13" name="TextBox 12"/>
              <xdr:cNvSpPr txBox="1"/>
            </xdr:nvSpPr>
            <xdr:spPr>
              <a:xfrm>
                <a:off x="1341120" y="830580"/>
                <a:ext cx="3924300" cy="373380"/>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800" b="1">
                    <a:solidFill>
                      <a:schemeClr val="bg1"/>
                    </a:solidFill>
                  </a:rPr>
                  <a:t>Pool :  SHB-2025-3_B</a:t>
                </a:r>
                <a:endParaRPr lang="ko-KR" altLang="en-US" sz="1800" b="1">
                  <a:solidFill>
                    <a:schemeClr val="bg1"/>
                  </a:solidFill>
                </a:endParaRPr>
              </a:p>
            </xdr:txBody>
          </xdr:sp>
        </xdr:grpSp>
        <xdr:sp macro="" textlink="">
          <xdr:nvSpPr>
            <xdr:cNvPr id="10" name="TextBox 9"/>
            <xdr:cNvSpPr txBox="1"/>
          </xdr:nvSpPr>
          <xdr:spPr>
            <a:xfrm>
              <a:off x="281940" y="1424940"/>
              <a:ext cx="4886553" cy="3532058"/>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a:solidFill>
                    <a:schemeClr val="bg1"/>
                  </a:solidFill>
                </a:rPr>
                <a:t>마감요청                                                                           체크박스</a:t>
              </a:r>
              <a:endParaRPr lang="en-US" altLang="ko-KR" sz="1100">
                <a:solidFill>
                  <a:schemeClr val="bg1"/>
                </a:solidFill>
              </a:endParaRPr>
            </a:p>
            <a:p>
              <a:r>
                <a:rPr lang="ko-KR" altLang="en-US" sz="1100">
                  <a:solidFill>
                    <a:schemeClr val="bg1"/>
                  </a:solidFill>
                </a:rPr>
                <a:t>낙찰여부</a:t>
              </a:r>
              <a:r>
                <a:rPr lang="ko-KR" altLang="ko-KR" sz="1100">
                  <a:solidFill>
                    <a:schemeClr val="dk1"/>
                  </a:solidFill>
                  <a:effectLst/>
                  <a:latin typeface="+mn-lt"/>
                  <a:ea typeface="+mn-ea"/>
                  <a:cs typeface="+mn-cs"/>
                </a:rPr>
                <a:t>                    </a:t>
              </a:r>
              <a:r>
                <a:rPr lang="en-US" altLang="ko-KR" sz="1100">
                  <a:solidFill>
                    <a:schemeClr val="dk1"/>
                  </a:solidFill>
                  <a:effectLst/>
                  <a:latin typeface="+mn-lt"/>
                  <a:ea typeface="+mn-ea"/>
                  <a:cs typeface="+mn-cs"/>
                </a:rPr>
                <a:t>                                                       </a:t>
              </a:r>
              <a:r>
                <a:rPr lang="ko-KR" altLang="ko-KR" sz="1100">
                  <a:solidFill>
                    <a:schemeClr val="bg1"/>
                  </a:solidFill>
                  <a:effectLst/>
                  <a:latin typeface="+mn-lt"/>
                  <a:ea typeface="+mn-ea"/>
                  <a:cs typeface="+mn-cs"/>
                </a:rPr>
                <a:t>체크박스</a:t>
              </a:r>
              <a:endParaRPr lang="ko-KR" altLang="ko-KR">
                <a:solidFill>
                  <a:schemeClr val="bg1"/>
                </a:solidFill>
                <a:effectLst/>
              </a:endParaRPr>
            </a:p>
            <a:p>
              <a:pPr marL="0" marR="0" indent="0" defTabSz="914400" eaLnBrk="1" fontAlgn="auto" latinLnBrk="0" hangingPunct="1">
                <a:lnSpc>
                  <a:spcPct val="100000"/>
                </a:lnSpc>
                <a:spcBef>
                  <a:spcPts val="0"/>
                </a:spcBef>
                <a:spcAft>
                  <a:spcPts val="0"/>
                </a:spcAft>
                <a:buClrTx/>
                <a:buSzTx/>
                <a:buFontTx/>
                <a:buNone/>
                <a:tabLst/>
                <a:defRPr/>
              </a:pPr>
              <a:r>
                <a:rPr lang="ko-KR" altLang="en-US" sz="1100">
                  <a:solidFill>
                    <a:schemeClr val="bg1"/>
                  </a:solidFill>
                </a:rPr>
                <a:t>비낙찰시 낙찰자 입찰가 업로드</a:t>
              </a:r>
              <a:r>
                <a:rPr lang="ko-KR" altLang="ko-KR" sz="1100">
                  <a:solidFill>
                    <a:schemeClr val="bg1"/>
                  </a:solidFill>
                  <a:effectLst/>
                  <a:latin typeface="+mn-lt"/>
                  <a:ea typeface="+mn-ea"/>
                  <a:cs typeface="+mn-cs"/>
                </a:rPr>
                <a:t>                  </a:t>
              </a:r>
              <a:r>
                <a:rPr lang="en-US" altLang="ko-KR" sz="1100">
                  <a:solidFill>
                    <a:schemeClr val="bg1"/>
                  </a:solidFill>
                  <a:effectLst/>
                  <a:latin typeface="+mn-lt"/>
                  <a:ea typeface="+mn-ea"/>
                  <a:cs typeface="+mn-cs"/>
                </a:rPr>
                <a:t>            </a:t>
              </a:r>
              <a:r>
                <a:rPr lang="ko-KR" altLang="ko-KR" sz="1100">
                  <a:solidFill>
                    <a:schemeClr val="bg1"/>
                  </a:solidFill>
                  <a:effectLst/>
                  <a:latin typeface="+mn-lt"/>
                  <a:ea typeface="+mn-ea"/>
                  <a:cs typeface="+mn-cs"/>
                </a:rPr>
                <a:t>  체크박스</a:t>
              </a:r>
              <a:endParaRPr lang="en-US" altLang="ko-KR" sz="1100">
                <a:solidFill>
                  <a:schemeClr val="bg1"/>
                </a:solidFill>
              </a:endParaRPr>
            </a:p>
            <a:p>
              <a:pPr marL="0" marR="0" indent="0" defTabSz="914400" eaLnBrk="1" fontAlgn="auto" latinLnBrk="0" hangingPunct="1">
                <a:lnSpc>
                  <a:spcPct val="100000"/>
                </a:lnSpc>
                <a:spcBef>
                  <a:spcPts val="0"/>
                </a:spcBef>
                <a:spcAft>
                  <a:spcPts val="0"/>
                </a:spcAft>
                <a:buClrTx/>
                <a:buSzTx/>
                <a:buFontTx/>
                <a:buNone/>
                <a:tabLst/>
                <a:defRPr/>
              </a:pPr>
              <a:r>
                <a:rPr lang="ko-KR" altLang="en-US" sz="1100">
                  <a:solidFill>
                    <a:schemeClr val="bg1"/>
                  </a:solidFill>
                </a:rPr>
                <a:t>입찰물건 지도표시</a:t>
              </a:r>
              <a:r>
                <a:rPr lang="ko-KR" altLang="ko-KR" sz="1100">
                  <a:solidFill>
                    <a:schemeClr val="bg1"/>
                  </a:solidFill>
                  <a:effectLst/>
                  <a:latin typeface="+mn-lt"/>
                  <a:ea typeface="+mn-ea"/>
                  <a:cs typeface="+mn-cs"/>
                </a:rPr>
                <a:t>               </a:t>
              </a:r>
              <a:r>
                <a:rPr lang="en-US" altLang="ko-KR" sz="1100">
                  <a:solidFill>
                    <a:schemeClr val="bg1"/>
                  </a:solidFill>
                  <a:effectLst/>
                  <a:latin typeface="+mn-lt"/>
                  <a:ea typeface="+mn-ea"/>
                  <a:cs typeface="+mn-cs"/>
                </a:rPr>
                <a:t>                                    </a:t>
              </a:r>
              <a:r>
                <a:rPr lang="ko-KR" altLang="ko-KR" sz="1100">
                  <a:solidFill>
                    <a:schemeClr val="bg1"/>
                  </a:solidFill>
                  <a:effectLst/>
                  <a:latin typeface="+mn-lt"/>
                  <a:ea typeface="+mn-ea"/>
                  <a:cs typeface="+mn-cs"/>
                </a:rPr>
                <a:t>     체크박스</a:t>
              </a:r>
              <a:endParaRPr lang="ko-KR" altLang="ko-KR">
                <a:solidFill>
                  <a:schemeClr val="bg1"/>
                </a:solidFill>
                <a:effectLst/>
              </a:endParaRPr>
            </a:p>
            <a:p>
              <a:pPr marL="0" marR="0" indent="0" defTabSz="914400" eaLnBrk="1" fontAlgn="auto" latinLnBrk="0" hangingPunct="1">
                <a:lnSpc>
                  <a:spcPct val="100000"/>
                </a:lnSpc>
                <a:spcBef>
                  <a:spcPts val="0"/>
                </a:spcBef>
                <a:spcAft>
                  <a:spcPts val="0"/>
                </a:spcAft>
                <a:buClrTx/>
                <a:buSzTx/>
                <a:buFontTx/>
                <a:buNone/>
                <a:tabLst/>
                <a:defRPr/>
              </a:pPr>
              <a:r>
                <a:rPr lang="ko-KR" altLang="en-US" sz="1100">
                  <a:solidFill>
                    <a:schemeClr val="bg1"/>
                  </a:solidFill>
                </a:rPr>
                <a:t>용량 압축</a:t>
              </a:r>
              <a:r>
                <a:rPr lang="ko-KR" altLang="ko-KR" sz="1100">
                  <a:solidFill>
                    <a:schemeClr val="bg1"/>
                  </a:solidFill>
                  <a:effectLst/>
                  <a:latin typeface="+mn-lt"/>
                  <a:ea typeface="+mn-ea"/>
                  <a:cs typeface="+mn-cs"/>
                </a:rPr>
                <a:t>             </a:t>
              </a:r>
              <a:r>
                <a:rPr lang="en-US" altLang="ko-KR" sz="1100">
                  <a:solidFill>
                    <a:schemeClr val="bg1"/>
                  </a:solidFill>
                  <a:effectLst/>
                  <a:latin typeface="+mn-lt"/>
                  <a:ea typeface="+mn-ea"/>
                  <a:cs typeface="+mn-cs"/>
                </a:rPr>
                <a:t>                                                      </a:t>
              </a:r>
              <a:r>
                <a:rPr lang="ko-KR" altLang="ko-KR" sz="1100">
                  <a:solidFill>
                    <a:schemeClr val="bg1"/>
                  </a:solidFill>
                  <a:effectLst/>
                  <a:latin typeface="+mn-lt"/>
                  <a:ea typeface="+mn-ea"/>
                  <a:cs typeface="+mn-cs"/>
                </a:rPr>
                <a:t>       체크박스</a:t>
              </a:r>
              <a:endParaRPr lang="ko-KR" altLang="ko-KR">
                <a:solidFill>
                  <a:schemeClr val="bg1"/>
                </a:solidFill>
                <a:effectLst/>
              </a:endParaRPr>
            </a:p>
            <a:p>
              <a:endParaRPr lang="en-US" altLang="ko-KR" sz="1100">
                <a:solidFill>
                  <a:schemeClr val="bg1"/>
                </a:solidFill>
              </a:endParaRPr>
            </a:p>
            <a:p>
              <a:endParaRPr lang="en-US" altLang="ko-KR" sz="1100">
                <a:solidFill>
                  <a:schemeClr val="bg1"/>
                </a:solidFill>
              </a:endParaRPr>
            </a:p>
            <a:p>
              <a:endParaRPr lang="ko-KR" altLang="en-US" sz="1100">
                <a:solidFill>
                  <a:schemeClr val="bg1"/>
                </a:solidFill>
              </a:endParaRPr>
            </a:p>
          </xdr:txBody>
        </xdr:sp>
      </xdr:grpSp>
      <xdr:sp macro="" textlink="">
        <xdr:nvSpPr>
          <xdr:cNvPr id="4" name="TextBox 3"/>
          <xdr:cNvSpPr txBox="1"/>
        </xdr:nvSpPr>
        <xdr:spPr>
          <a:xfrm>
            <a:off x="933321" y="751797"/>
            <a:ext cx="931997" cy="262709"/>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100" b="1">
                <a:solidFill>
                  <a:schemeClr val="bg1"/>
                </a:solidFill>
              </a:rPr>
              <a:t>기초데이터</a:t>
            </a:r>
          </a:p>
        </xdr:txBody>
      </xdr:sp>
      <xdr:sp macro="" textlink="">
        <xdr:nvSpPr>
          <xdr:cNvPr id="5" name="TextBox 4"/>
          <xdr:cNvSpPr txBox="1"/>
        </xdr:nvSpPr>
        <xdr:spPr>
          <a:xfrm>
            <a:off x="2896627" y="759524"/>
            <a:ext cx="794490" cy="262709"/>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100" b="1">
                <a:solidFill>
                  <a:schemeClr val="bg1"/>
                </a:solidFill>
              </a:rPr>
              <a:t>비핵심</a:t>
            </a:r>
          </a:p>
        </xdr:txBody>
      </xdr:sp>
      <xdr:sp macro="" textlink="">
        <xdr:nvSpPr>
          <xdr:cNvPr id="6" name="TextBox 5"/>
          <xdr:cNvSpPr txBox="1"/>
        </xdr:nvSpPr>
        <xdr:spPr>
          <a:xfrm>
            <a:off x="1903515" y="744071"/>
            <a:ext cx="931997" cy="262709"/>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ko-KR" altLang="ko-KR" sz="1100" b="1">
                <a:solidFill>
                  <a:schemeClr val="bg1"/>
                </a:solidFill>
                <a:effectLst/>
                <a:latin typeface="+mn-lt"/>
                <a:ea typeface="+mn-ea"/>
                <a:cs typeface="+mn-cs"/>
              </a:rPr>
              <a:t>등기부</a:t>
            </a:r>
            <a:endParaRPr lang="ko-KR" altLang="ko-KR" b="1">
              <a:solidFill>
                <a:schemeClr val="bg1"/>
              </a:solidFill>
              <a:effectLst/>
            </a:endParaRPr>
          </a:p>
          <a:p>
            <a:endParaRPr lang="ko-KR" altLang="en-US" sz="1100" b="1">
              <a:solidFill>
                <a:schemeClr val="bg1"/>
              </a:solidFill>
            </a:endParaRPr>
          </a:p>
        </xdr:txBody>
      </xdr:sp>
      <xdr:sp macro="" textlink="">
        <xdr:nvSpPr>
          <xdr:cNvPr id="7" name="TextBox 6"/>
          <xdr:cNvSpPr txBox="1"/>
        </xdr:nvSpPr>
        <xdr:spPr>
          <a:xfrm>
            <a:off x="3775149" y="751797"/>
            <a:ext cx="794490" cy="262709"/>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100" b="1">
                <a:solidFill>
                  <a:schemeClr val="bg1"/>
                </a:solidFill>
              </a:rPr>
              <a:t>권리분석</a:t>
            </a:r>
          </a:p>
        </xdr:txBody>
      </xdr:sp>
      <xdr:sp macro="" textlink="">
        <xdr:nvSpPr>
          <xdr:cNvPr id="8" name="TextBox 7"/>
          <xdr:cNvSpPr txBox="1"/>
        </xdr:nvSpPr>
        <xdr:spPr>
          <a:xfrm>
            <a:off x="277905" y="750666"/>
            <a:ext cx="601980" cy="262709"/>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100" b="1">
                <a:solidFill>
                  <a:schemeClr val="bg1"/>
                </a:solidFill>
              </a:rPr>
              <a:t>홈</a:t>
            </a:r>
          </a:p>
        </xdr:txBody>
      </xdr:sp>
    </xdr:grpSp>
    <xdr:clientData/>
  </xdr:twoCellAnchor>
  <xdr:twoCellAnchor>
    <xdr:from>
      <xdr:col>6</xdr:col>
      <xdr:colOff>600635</xdr:colOff>
      <xdr:row>3</xdr:row>
      <xdr:rowOff>80682</xdr:rowOff>
    </xdr:from>
    <xdr:to>
      <xdr:col>8</xdr:col>
      <xdr:colOff>50419</xdr:colOff>
      <xdr:row>4</xdr:row>
      <xdr:rowOff>119541</xdr:rowOff>
    </xdr:to>
    <xdr:sp macro="" textlink="">
      <xdr:nvSpPr>
        <xdr:cNvPr id="16" name="TextBox 15"/>
        <xdr:cNvSpPr txBox="1"/>
      </xdr:nvSpPr>
      <xdr:spPr>
        <a:xfrm>
          <a:off x="4623995" y="743622"/>
          <a:ext cx="790904" cy="259839"/>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100" b="1">
              <a:solidFill>
                <a:schemeClr val="bg1"/>
              </a:solidFill>
            </a:rPr>
            <a:t>마감</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175260</xdr:colOff>
      <xdr:row>28</xdr:row>
      <xdr:rowOff>167640</xdr:rowOff>
    </xdr:from>
    <xdr:to>
      <xdr:col>3</xdr:col>
      <xdr:colOff>251460</xdr:colOff>
      <xdr:row>39</xdr:row>
      <xdr:rowOff>152400</xdr:rowOff>
    </xdr:to>
    <xdr:sp macro="" textlink="">
      <xdr:nvSpPr>
        <xdr:cNvPr id="93" name="TextBox 92"/>
        <xdr:cNvSpPr txBox="1"/>
      </xdr:nvSpPr>
      <xdr:spPr>
        <a:xfrm>
          <a:off x="175260" y="6355080"/>
          <a:ext cx="2087880" cy="2415540"/>
        </a:xfrm>
        <a:prstGeom prst="rect">
          <a:avLst/>
        </a:prstGeom>
        <a:solidFill>
          <a:srgbClr val="FFFF0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cnt+f</a:t>
          </a:r>
          <a:r>
            <a:rPr lang="ko-KR" altLang="en-US" sz="1100"/>
            <a:t>시 차주중에서 검색되어야 함</a:t>
          </a:r>
          <a:r>
            <a:rPr lang="en-US" altLang="ko-KR" sz="1100"/>
            <a:t>.</a:t>
          </a:r>
          <a:endParaRPr lang="en-US" altLang="ko-KR" sz="1100" baseline="0"/>
        </a:p>
        <a:p>
          <a:endParaRPr lang="ko-KR" altLang="en-US" sz="1100"/>
        </a:p>
      </xdr:txBody>
    </xdr:sp>
    <xdr:clientData/>
  </xdr:twoCellAnchor>
  <xdr:twoCellAnchor>
    <xdr:from>
      <xdr:col>1</xdr:col>
      <xdr:colOff>22860</xdr:colOff>
      <xdr:row>26</xdr:row>
      <xdr:rowOff>106680</xdr:rowOff>
    </xdr:from>
    <xdr:to>
      <xdr:col>1</xdr:col>
      <xdr:colOff>205740</xdr:colOff>
      <xdr:row>28</xdr:row>
      <xdr:rowOff>152400</xdr:rowOff>
    </xdr:to>
    <xdr:sp macro="" textlink="">
      <xdr:nvSpPr>
        <xdr:cNvPr id="94" name="오른쪽 화살표 93"/>
        <xdr:cNvSpPr/>
      </xdr:nvSpPr>
      <xdr:spPr>
        <a:xfrm rot="5400000">
          <a:off x="541020" y="6004560"/>
          <a:ext cx="487680" cy="18288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457200</xdr:colOff>
      <xdr:row>28</xdr:row>
      <xdr:rowOff>167640</xdr:rowOff>
    </xdr:from>
    <xdr:to>
      <xdr:col>8</xdr:col>
      <xdr:colOff>556260</xdr:colOff>
      <xdr:row>40</xdr:row>
      <xdr:rowOff>114300</xdr:rowOff>
    </xdr:to>
    <xdr:sp macro="" textlink="">
      <xdr:nvSpPr>
        <xdr:cNvPr id="97" name="TextBox 96"/>
        <xdr:cNvSpPr txBox="1"/>
      </xdr:nvSpPr>
      <xdr:spPr>
        <a:xfrm>
          <a:off x="2468880" y="6355080"/>
          <a:ext cx="3451860" cy="2598420"/>
        </a:xfrm>
        <a:prstGeom prst="rect">
          <a:avLst/>
        </a:prstGeom>
        <a:solidFill>
          <a:srgbClr val="FFFF0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a:t>검색창</a:t>
          </a:r>
          <a:endParaRPr lang="en-US" altLang="ko-KR" sz="1100"/>
        </a:p>
        <a:p>
          <a:r>
            <a:rPr lang="ko-KR" altLang="en-US" sz="1100"/>
            <a:t>조건별로 검색</a:t>
          </a:r>
          <a:endParaRPr lang="en-US" altLang="ko-KR" sz="1100"/>
        </a:p>
        <a:p>
          <a:r>
            <a:rPr lang="en-US" altLang="ko-KR" sz="1100"/>
            <a:t>1.</a:t>
          </a:r>
          <a:r>
            <a:rPr lang="en-US" altLang="ko-KR" sz="1100" baseline="0"/>
            <a:t> </a:t>
          </a:r>
          <a:r>
            <a:rPr lang="ko-KR" altLang="en-US" sz="1100" baseline="0"/>
            <a:t>회생차주</a:t>
          </a:r>
          <a:r>
            <a:rPr lang="en-US" altLang="ko-KR" sz="1100" baseline="0"/>
            <a:t>,</a:t>
          </a:r>
        </a:p>
        <a:p>
          <a:r>
            <a:rPr lang="en-US" altLang="ko-KR" sz="1100" baseline="0"/>
            <a:t>2. </a:t>
          </a:r>
          <a:r>
            <a:rPr lang="ko-KR" altLang="en-US" sz="1100" baseline="0"/>
            <a:t>개인회생</a:t>
          </a:r>
          <a:r>
            <a:rPr lang="en-US" altLang="ko-KR" sz="1100" baseline="0"/>
            <a:t>,</a:t>
          </a:r>
        </a:p>
        <a:p>
          <a:r>
            <a:rPr lang="en-US" altLang="ko-KR" sz="1100" baseline="0"/>
            <a:t>3. </a:t>
          </a:r>
          <a:r>
            <a:rPr lang="ko-KR" altLang="en-US" sz="1100" baseline="0"/>
            <a:t>차주거주</a:t>
          </a:r>
          <a:endParaRPr lang="en-US" altLang="ko-KR" sz="1100" baseline="0"/>
        </a:p>
        <a:p>
          <a:r>
            <a:rPr lang="en-US" altLang="ko-KR" sz="1100" baseline="0"/>
            <a:t>4. </a:t>
          </a:r>
          <a:r>
            <a:rPr lang="ko-KR" altLang="en-US" sz="1100" baseline="0"/>
            <a:t>경매진행</a:t>
          </a:r>
          <a:endParaRPr lang="en-US" altLang="ko-KR" sz="1100" baseline="0"/>
        </a:p>
        <a:p>
          <a:r>
            <a:rPr lang="en-US" altLang="ko-KR" sz="1100" baseline="0"/>
            <a:t>5. </a:t>
          </a:r>
          <a:r>
            <a:rPr lang="ko-KR" altLang="en-US" sz="1100" baseline="0"/>
            <a:t>상가</a:t>
          </a:r>
          <a:endParaRPr lang="en-US" altLang="ko-KR" sz="1100" baseline="0"/>
        </a:p>
        <a:p>
          <a:r>
            <a:rPr lang="en-US" altLang="ko-KR" sz="1100" baseline="0"/>
            <a:t>6. </a:t>
          </a:r>
          <a:r>
            <a:rPr lang="ko-KR" altLang="en-US" sz="1100" baseline="0"/>
            <a:t>주택</a:t>
          </a:r>
          <a:endParaRPr lang="en-US" altLang="ko-KR" sz="1100" baseline="0"/>
        </a:p>
        <a:p>
          <a:endParaRPr lang="en-US" altLang="ko-KR" sz="1100" baseline="0"/>
        </a:p>
        <a:p>
          <a:r>
            <a:rPr lang="ko-KR" altLang="en-US" sz="1100" baseline="0"/>
            <a:t>등등 </a:t>
          </a:r>
          <a:r>
            <a:rPr lang="en-US" altLang="ko-KR" sz="1100" baseline="0"/>
            <a:t>DD</a:t>
          </a:r>
          <a:r>
            <a:rPr lang="ko-KR" altLang="en-US" sz="1100" baseline="0"/>
            <a:t> 베이스 정보로 검색가능하도록</a:t>
          </a:r>
          <a:endParaRPr lang="en-US" altLang="ko-KR" sz="1100" baseline="0"/>
        </a:p>
      </xdr:txBody>
    </xdr:sp>
    <xdr:clientData/>
  </xdr:twoCellAnchor>
  <xdr:twoCellAnchor>
    <xdr:from>
      <xdr:col>16</xdr:col>
      <xdr:colOff>492578</xdr:colOff>
      <xdr:row>1</xdr:row>
      <xdr:rowOff>0</xdr:rowOff>
    </xdr:from>
    <xdr:to>
      <xdr:col>19</xdr:col>
      <xdr:colOff>568778</xdr:colOff>
      <xdr:row>11</xdr:row>
      <xdr:rowOff>205740</xdr:rowOff>
    </xdr:to>
    <xdr:sp macro="" textlink="">
      <xdr:nvSpPr>
        <xdr:cNvPr id="98" name="TextBox 97"/>
        <xdr:cNvSpPr txBox="1"/>
      </xdr:nvSpPr>
      <xdr:spPr>
        <a:xfrm>
          <a:off x="11221538" y="220980"/>
          <a:ext cx="2087880" cy="2415540"/>
        </a:xfrm>
        <a:prstGeom prst="rect">
          <a:avLst/>
        </a:prstGeom>
        <a:solidFill>
          <a:srgbClr val="FFFF0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View</a:t>
          </a:r>
          <a:r>
            <a:rPr lang="en-US" altLang="ko-KR" sz="1100" baseline="0"/>
            <a:t> </a:t>
          </a:r>
          <a:r>
            <a:rPr lang="ko-KR" altLang="en-US" sz="1100" baseline="0"/>
            <a:t>클릭하면 작업한것을 전체를 화면에서 고치는걸 볼수 있도록 함</a:t>
          </a:r>
          <a:r>
            <a:rPr lang="en-US" altLang="ko-KR" sz="1100" baseline="0"/>
            <a:t>.</a:t>
          </a:r>
        </a:p>
        <a:p>
          <a:endParaRPr lang="ko-KR" altLang="en-US" sz="1100"/>
        </a:p>
      </xdr:txBody>
    </xdr:sp>
    <xdr:clientData/>
  </xdr:twoCellAnchor>
  <xdr:twoCellAnchor>
    <xdr:from>
      <xdr:col>15</xdr:col>
      <xdr:colOff>119198</xdr:colOff>
      <xdr:row>2</xdr:row>
      <xdr:rowOff>91440</xdr:rowOff>
    </xdr:from>
    <xdr:to>
      <xdr:col>16</xdr:col>
      <xdr:colOff>553538</xdr:colOff>
      <xdr:row>3</xdr:row>
      <xdr:rowOff>22860</xdr:rowOff>
    </xdr:to>
    <xdr:sp macro="" textlink="">
      <xdr:nvSpPr>
        <xdr:cNvPr id="99" name="오른쪽 화살표 98"/>
        <xdr:cNvSpPr/>
      </xdr:nvSpPr>
      <xdr:spPr>
        <a:xfrm>
          <a:off x="10177598" y="533400"/>
          <a:ext cx="1104900" cy="1524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15</xdr:col>
      <xdr:colOff>570072</xdr:colOff>
      <xdr:row>6</xdr:row>
      <xdr:rowOff>92030</xdr:rowOff>
    </xdr:from>
    <xdr:to>
      <xdr:col>16</xdr:col>
      <xdr:colOff>66006</xdr:colOff>
      <xdr:row>13</xdr:row>
      <xdr:rowOff>163644</xdr:rowOff>
    </xdr:to>
    <xdr:sp macro="" textlink="">
      <xdr:nvSpPr>
        <xdr:cNvPr id="100" name="오른쪽 화살표 99"/>
        <xdr:cNvSpPr/>
      </xdr:nvSpPr>
      <xdr:spPr>
        <a:xfrm rot="2907020">
          <a:off x="9902482" y="2143900"/>
          <a:ext cx="1618474" cy="166494"/>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492578</xdr:colOff>
      <xdr:row>12</xdr:row>
      <xdr:rowOff>152400</xdr:rowOff>
    </xdr:from>
    <xdr:to>
      <xdr:col>19</xdr:col>
      <xdr:colOff>568778</xdr:colOff>
      <xdr:row>23</xdr:row>
      <xdr:rowOff>137160</xdr:rowOff>
    </xdr:to>
    <xdr:sp macro="" textlink="">
      <xdr:nvSpPr>
        <xdr:cNvPr id="101" name="TextBox 100"/>
        <xdr:cNvSpPr txBox="1"/>
      </xdr:nvSpPr>
      <xdr:spPr>
        <a:xfrm>
          <a:off x="11221538" y="2804160"/>
          <a:ext cx="2087880" cy="2415540"/>
        </a:xfrm>
        <a:prstGeom prst="rect">
          <a:avLst/>
        </a:prstGeom>
        <a:solidFill>
          <a:srgbClr val="FFFF0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a:t>인쇄</a:t>
          </a:r>
          <a:r>
            <a:rPr lang="en-US" altLang="ko-KR" sz="1100"/>
            <a:t>, Excel</a:t>
          </a:r>
          <a:r>
            <a:rPr lang="en-US" altLang="ko-KR" sz="1100" baseline="0"/>
            <a:t> </a:t>
          </a:r>
          <a:r>
            <a:rPr lang="ko-KR" altLang="en-US" sz="1100" baseline="0"/>
            <a:t>내려받기 </a:t>
          </a:r>
          <a:r>
            <a:rPr lang="ko-KR" altLang="en-US" sz="1100"/>
            <a:t>클릭시 전체</a:t>
          </a:r>
          <a:r>
            <a:rPr lang="en-US" altLang="ko-KR" sz="1100"/>
            <a:t>, </a:t>
          </a:r>
          <a:r>
            <a:rPr lang="ko-KR" altLang="en-US" sz="1100"/>
            <a:t>차주별 구분되도록</a:t>
          </a:r>
        </a:p>
      </xdr:txBody>
    </xdr:sp>
    <xdr:clientData/>
  </xdr:twoCellAnchor>
  <xdr:twoCellAnchor editAs="oneCell">
    <xdr:from>
      <xdr:col>20</xdr:col>
      <xdr:colOff>91440</xdr:colOff>
      <xdr:row>1</xdr:row>
      <xdr:rowOff>45720</xdr:rowOff>
    </xdr:from>
    <xdr:to>
      <xdr:col>31</xdr:col>
      <xdr:colOff>624840</xdr:colOff>
      <xdr:row>22</xdr:row>
      <xdr:rowOff>135692</xdr:rowOff>
    </xdr:to>
    <xdr:pic>
      <xdr:nvPicPr>
        <xdr:cNvPr id="102" name="그림 101"/>
        <xdr:cNvPicPr>
          <a:picLocks noChangeAspect="1"/>
        </xdr:cNvPicPr>
      </xdr:nvPicPr>
      <xdr:blipFill>
        <a:blip xmlns:r="http://schemas.openxmlformats.org/officeDocument/2006/relationships" r:embed="rId1"/>
        <a:stretch>
          <a:fillRect/>
        </a:stretch>
      </xdr:blipFill>
      <xdr:spPr>
        <a:xfrm>
          <a:off x="13502640" y="266700"/>
          <a:ext cx="7909560" cy="4730552"/>
        </a:xfrm>
        <a:prstGeom prst="rect">
          <a:avLst/>
        </a:prstGeom>
      </xdr:spPr>
    </xdr:pic>
    <xdr:clientData/>
  </xdr:twoCellAnchor>
  <xdr:twoCellAnchor>
    <xdr:from>
      <xdr:col>13</xdr:col>
      <xdr:colOff>342901</xdr:colOff>
      <xdr:row>6</xdr:row>
      <xdr:rowOff>175261</xdr:rowOff>
    </xdr:from>
    <xdr:to>
      <xdr:col>14</xdr:col>
      <xdr:colOff>396241</xdr:colOff>
      <xdr:row>7</xdr:row>
      <xdr:rowOff>213361</xdr:rowOff>
    </xdr:to>
    <xdr:sp macro="" textlink="">
      <xdr:nvSpPr>
        <xdr:cNvPr id="56" name="TextBox 55"/>
        <xdr:cNvSpPr txBox="1"/>
      </xdr:nvSpPr>
      <xdr:spPr>
        <a:xfrm>
          <a:off x="9060181" y="1501141"/>
          <a:ext cx="723900" cy="259080"/>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ko-KR" altLang="en-US" sz="700">
              <a:solidFill>
                <a:schemeClr val="bg1"/>
              </a:solidFill>
              <a:latin typeface="+mn-lt"/>
              <a:ea typeface="+mn-ea"/>
              <a:cs typeface="+mn-cs"/>
            </a:rPr>
            <a:t>현금흐름저장</a:t>
          </a:r>
        </a:p>
      </xdr:txBody>
    </xdr:sp>
    <xdr:clientData/>
  </xdr:twoCellAnchor>
  <xdr:twoCellAnchor>
    <xdr:from>
      <xdr:col>0</xdr:col>
      <xdr:colOff>365760</xdr:colOff>
      <xdr:row>8</xdr:row>
      <xdr:rowOff>114301</xdr:rowOff>
    </xdr:from>
    <xdr:to>
      <xdr:col>2</xdr:col>
      <xdr:colOff>281940</xdr:colOff>
      <xdr:row>9</xdr:row>
      <xdr:rowOff>91441</xdr:rowOff>
    </xdr:to>
    <xdr:sp macro="" textlink="">
      <xdr:nvSpPr>
        <xdr:cNvPr id="59" name="TextBox 58"/>
        <xdr:cNvSpPr txBox="1"/>
      </xdr:nvSpPr>
      <xdr:spPr>
        <a:xfrm>
          <a:off x="365760" y="1882141"/>
          <a:ext cx="1257300" cy="198120"/>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solidFill>
                <a:schemeClr val="bg1"/>
              </a:solidFill>
            </a:rPr>
            <a:t>R101-01</a:t>
          </a:r>
          <a:endParaRPr lang="ko-KR" altLang="en-US" sz="1100">
            <a:solidFill>
              <a:schemeClr val="bg1"/>
            </a:solidFill>
          </a:endParaRPr>
        </a:p>
      </xdr:txBody>
    </xdr:sp>
    <xdr:clientData/>
  </xdr:twoCellAnchor>
  <xdr:twoCellAnchor>
    <xdr:from>
      <xdr:col>0</xdr:col>
      <xdr:colOff>365760</xdr:colOff>
      <xdr:row>9</xdr:row>
      <xdr:rowOff>114301</xdr:rowOff>
    </xdr:from>
    <xdr:to>
      <xdr:col>2</xdr:col>
      <xdr:colOff>281940</xdr:colOff>
      <xdr:row>10</xdr:row>
      <xdr:rowOff>91441</xdr:rowOff>
    </xdr:to>
    <xdr:sp macro="" textlink="">
      <xdr:nvSpPr>
        <xdr:cNvPr id="60" name="TextBox 59"/>
        <xdr:cNvSpPr txBox="1"/>
      </xdr:nvSpPr>
      <xdr:spPr>
        <a:xfrm>
          <a:off x="365760" y="2103121"/>
          <a:ext cx="1257300" cy="198120"/>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solidFill>
                <a:schemeClr val="bg1"/>
              </a:solidFill>
            </a:rPr>
            <a:t>R101-02</a:t>
          </a:r>
          <a:endParaRPr lang="ko-KR" altLang="en-US" sz="1100">
            <a:solidFill>
              <a:schemeClr val="bg1"/>
            </a:solidFill>
          </a:endParaRPr>
        </a:p>
      </xdr:txBody>
    </xdr:sp>
    <xdr:clientData/>
  </xdr:twoCellAnchor>
  <xdr:twoCellAnchor>
    <xdr:from>
      <xdr:col>0</xdr:col>
      <xdr:colOff>358140</xdr:colOff>
      <xdr:row>10</xdr:row>
      <xdr:rowOff>114301</xdr:rowOff>
    </xdr:from>
    <xdr:to>
      <xdr:col>2</xdr:col>
      <xdr:colOff>274320</xdr:colOff>
      <xdr:row>11</xdr:row>
      <xdr:rowOff>91441</xdr:rowOff>
    </xdr:to>
    <xdr:sp macro="" textlink="">
      <xdr:nvSpPr>
        <xdr:cNvPr id="62" name="TextBox 61"/>
        <xdr:cNvSpPr txBox="1"/>
      </xdr:nvSpPr>
      <xdr:spPr>
        <a:xfrm>
          <a:off x="358140" y="2324101"/>
          <a:ext cx="1257300" cy="198120"/>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solidFill>
                <a:schemeClr val="bg1"/>
              </a:solidFill>
            </a:rPr>
            <a:t>R102-01</a:t>
          </a:r>
          <a:endParaRPr lang="ko-KR" altLang="en-US" sz="1100">
            <a:solidFill>
              <a:schemeClr val="bg1"/>
            </a:solidFill>
          </a:endParaRPr>
        </a:p>
      </xdr:txBody>
    </xdr:sp>
    <xdr:clientData/>
  </xdr:twoCellAnchor>
  <xdr:twoCellAnchor>
    <xdr:from>
      <xdr:col>0</xdr:col>
      <xdr:colOff>358140</xdr:colOff>
      <xdr:row>11</xdr:row>
      <xdr:rowOff>137161</xdr:rowOff>
    </xdr:from>
    <xdr:to>
      <xdr:col>2</xdr:col>
      <xdr:colOff>274320</xdr:colOff>
      <xdr:row>12</xdr:row>
      <xdr:rowOff>114301</xdr:rowOff>
    </xdr:to>
    <xdr:sp macro="" textlink="">
      <xdr:nvSpPr>
        <xdr:cNvPr id="63" name="TextBox 62"/>
        <xdr:cNvSpPr txBox="1"/>
      </xdr:nvSpPr>
      <xdr:spPr>
        <a:xfrm>
          <a:off x="358140" y="2567941"/>
          <a:ext cx="1257300" cy="198120"/>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solidFill>
                <a:schemeClr val="bg1"/>
              </a:solidFill>
            </a:rPr>
            <a:t>R103-01</a:t>
          </a:r>
          <a:endParaRPr lang="ko-KR" altLang="en-US" sz="1100">
            <a:solidFill>
              <a:schemeClr val="bg1"/>
            </a:solidFill>
          </a:endParaRPr>
        </a:p>
      </xdr:txBody>
    </xdr:sp>
    <xdr:clientData/>
  </xdr:twoCellAnchor>
  <xdr:twoCellAnchor>
    <xdr:from>
      <xdr:col>0</xdr:col>
      <xdr:colOff>358140</xdr:colOff>
      <xdr:row>12</xdr:row>
      <xdr:rowOff>167641</xdr:rowOff>
    </xdr:from>
    <xdr:to>
      <xdr:col>2</xdr:col>
      <xdr:colOff>274320</xdr:colOff>
      <xdr:row>13</xdr:row>
      <xdr:rowOff>144781</xdr:rowOff>
    </xdr:to>
    <xdr:sp macro="" textlink="">
      <xdr:nvSpPr>
        <xdr:cNvPr id="64" name="TextBox 63"/>
        <xdr:cNvSpPr txBox="1"/>
      </xdr:nvSpPr>
      <xdr:spPr>
        <a:xfrm>
          <a:off x="358140" y="2819401"/>
          <a:ext cx="1257300" cy="198120"/>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solidFill>
                <a:schemeClr val="bg1"/>
              </a:solidFill>
            </a:rPr>
            <a:t>R104-01</a:t>
          </a:r>
          <a:endParaRPr lang="ko-KR" altLang="en-US" sz="1100">
            <a:solidFill>
              <a:schemeClr val="bg1"/>
            </a:solidFill>
          </a:endParaRPr>
        </a:p>
      </xdr:txBody>
    </xdr:sp>
    <xdr:clientData/>
  </xdr:twoCellAnchor>
  <xdr:twoCellAnchor>
    <xdr:from>
      <xdr:col>0</xdr:col>
      <xdr:colOff>358140</xdr:colOff>
      <xdr:row>13</xdr:row>
      <xdr:rowOff>190501</xdr:rowOff>
    </xdr:from>
    <xdr:to>
      <xdr:col>2</xdr:col>
      <xdr:colOff>274320</xdr:colOff>
      <xdr:row>14</xdr:row>
      <xdr:rowOff>167641</xdr:rowOff>
    </xdr:to>
    <xdr:sp macro="" textlink="">
      <xdr:nvSpPr>
        <xdr:cNvPr id="65" name="TextBox 64"/>
        <xdr:cNvSpPr txBox="1"/>
      </xdr:nvSpPr>
      <xdr:spPr>
        <a:xfrm>
          <a:off x="358140" y="3063241"/>
          <a:ext cx="1257300" cy="198120"/>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solidFill>
                <a:schemeClr val="bg1"/>
              </a:solidFill>
            </a:rPr>
            <a:t>R105-01</a:t>
          </a:r>
          <a:endParaRPr lang="ko-KR" altLang="en-US" sz="1100">
            <a:solidFill>
              <a:schemeClr val="bg1"/>
            </a:solidFill>
          </a:endParaRPr>
        </a:p>
      </xdr:txBody>
    </xdr:sp>
    <xdr:clientData/>
  </xdr:twoCellAnchor>
  <xdr:twoCellAnchor>
    <xdr:from>
      <xdr:col>0</xdr:col>
      <xdr:colOff>152400</xdr:colOff>
      <xdr:row>0</xdr:row>
      <xdr:rowOff>152400</xdr:rowOff>
    </xdr:from>
    <xdr:to>
      <xdr:col>14</xdr:col>
      <xdr:colOff>662940</xdr:colOff>
      <xdr:row>26</xdr:row>
      <xdr:rowOff>7620</xdr:rowOff>
    </xdr:to>
    <xdr:grpSp>
      <xdr:nvGrpSpPr>
        <xdr:cNvPr id="2" name="그룹 1"/>
        <xdr:cNvGrpSpPr/>
      </xdr:nvGrpSpPr>
      <xdr:grpSpPr>
        <a:xfrm>
          <a:off x="152400" y="152400"/>
          <a:ext cx="9923481" cy="5682279"/>
          <a:chOff x="152400" y="152400"/>
          <a:chExt cx="9923481" cy="5682279"/>
        </a:xfrm>
      </xdr:grpSpPr>
      <xdr:grpSp>
        <xdr:nvGrpSpPr>
          <xdr:cNvPr id="92" name="그룹 91"/>
          <xdr:cNvGrpSpPr/>
        </xdr:nvGrpSpPr>
        <xdr:grpSpPr>
          <a:xfrm>
            <a:off x="152400" y="152400"/>
            <a:ext cx="9923481" cy="5682279"/>
            <a:chOff x="152400" y="152400"/>
            <a:chExt cx="9898380" cy="5600700"/>
          </a:xfrm>
        </xdr:grpSpPr>
        <xdr:grpSp>
          <xdr:nvGrpSpPr>
            <xdr:cNvPr id="85" name="그룹 84"/>
            <xdr:cNvGrpSpPr/>
          </xdr:nvGrpSpPr>
          <xdr:grpSpPr>
            <a:xfrm>
              <a:off x="152400" y="152400"/>
              <a:ext cx="9898380" cy="5600700"/>
              <a:chOff x="152400" y="152400"/>
              <a:chExt cx="9898380" cy="5600700"/>
            </a:xfrm>
          </xdr:grpSpPr>
          <xdr:grpSp>
            <xdr:nvGrpSpPr>
              <xdr:cNvPr id="84" name="그룹 83"/>
              <xdr:cNvGrpSpPr/>
            </xdr:nvGrpSpPr>
            <xdr:grpSpPr>
              <a:xfrm>
                <a:off x="152400" y="152400"/>
                <a:ext cx="9898380" cy="5600700"/>
                <a:chOff x="152400" y="152400"/>
                <a:chExt cx="9898380" cy="5600700"/>
              </a:xfrm>
            </xdr:grpSpPr>
            <xdr:grpSp>
              <xdr:nvGrpSpPr>
                <xdr:cNvPr id="3" name="그룹 2"/>
                <xdr:cNvGrpSpPr/>
              </xdr:nvGrpSpPr>
              <xdr:grpSpPr>
                <a:xfrm>
                  <a:off x="152400" y="152400"/>
                  <a:ext cx="9898380" cy="5600700"/>
                  <a:chOff x="1242060" y="716280"/>
                  <a:chExt cx="9898380" cy="5600700"/>
                </a:xfrm>
              </xdr:grpSpPr>
              <xdr:grpSp>
                <xdr:nvGrpSpPr>
                  <xdr:cNvPr id="5" name="그룹 4"/>
                  <xdr:cNvGrpSpPr/>
                </xdr:nvGrpSpPr>
                <xdr:grpSpPr>
                  <a:xfrm>
                    <a:off x="1242060" y="716280"/>
                    <a:ext cx="9898380" cy="5600700"/>
                    <a:chOff x="60960" y="5326380"/>
                    <a:chExt cx="9898380" cy="5600700"/>
                  </a:xfrm>
                </xdr:grpSpPr>
                <xdr:sp macro="" textlink="">
                  <xdr:nvSpPr>
                    <xdr:cNvPr id="8" name="직사각형 7"/>
                    <xdr:cNvSpPr/>
                  </xdr:nvSpPr>
                  <xdr:spPr>
                    <a:xfrm>
                      <a:off x="60960" y="5326380"/>
                      <a:ext cx="9898380" cy="5600700"/>
                    </a:xfrm>
                    <a:prstGeom prst="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TextBox 9"/>
                    <xdr:cNvSpPr txBox="1"/>
                  </xdr:nvSpPr>
                  <xdr:spPr>
                    <a:xfrm>
                      <a:off x="137160" y="6347460"/>
                      <a:ext cx="9654540" cy="4511040"/>
                    </a:xfrm>
                    <a:prstGeom prst="rect">
                      <a:avLst/>
                    </a:prstGeom>
                    <a:solidFill>
                      <a:schemeClr val="accent1"/>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ko-KR" altLang="ko-KR">
                        <a:effectLst/>
                      </a:endParaRPr>
                    </a:p>
                  </xdr:txBody>
                </xdr:sp>
              </xdr:grpSp>
              <xdr:cxnSp macro="">
                <xdr:nvCxnSpPr>
                  <xdr:cNvPr id="6" name="직선 연결선 5"/>
                  <xdr:cNvCxnSpPr/>
                </xdr:nvCxnSpPr>
                <xdr:spPr>
                  <a:xfrm>
                    <a:off x="1280160" y="1661160"/>
                    <a:ext cx="9761220" cy="30480"/>
                  </a:xfrm>
                  <a:prstGeom prst="line">
                    <a:avLst/>
                  </a:prstGeom>
                  <a:ln w="28575">
                    <a:solidFill>
                      <a:schemeClr val="accent1">
                        <a:lumMod val="50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7" name="TextBox 6"/>
                  <xdr:cNvSpPr txBox="1"/>
                </xdr:nvSpPr>
                <xdr:spPr>
                  <a:xfrm>
                    <a:off x="1341120" y="830580"/>
                    <a:ext cx="3924300" cy="373380"/>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800" b="1">
                        <a:solidFill>
                          <a:schemeClr val="bg1"/>
                        </a:solidFill>
                      </a:rPr>
                      <a:t>Pool :  SHB-2025-3_B</a:t>
                    </a:r>
                    <a:endParaRPr lang="ko-KR" altLang="en-US" sz="1800" b="1">
                      <a:solidFill>
                        <a:schemeClr val="bg1"/>
                      </a:solidFill>
                    </a:endParaRPr>
                  </a:p>
                </xdr:txBody>
              </xdr:sp>
            </xdr:grpSp>
            <xdr:sp macro="" textlink="">
              <xdr:nvSpPr>
                <xdr:cNvPr id="16" name="직사각형 15"/>
                <xdr:cNvSpPr/>
              </xdr:nvSpPr>
              <xdr:spPr>
                <a:xfrm>
                  <a:off x="364875" y="1882411"/>
                  <a:ext cx="1256022" cy="191131"/>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7" name="직사각형 16"/>
                <xdr:cNvSpPr/>
              </xdr:nvSpPr>
              <xdr:spPr>
                <a:xfrm>
                  <a:off x="364875" y="2087700"/>
                  <a:ext cx="1256022" cy="191131"/>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 name="직사각형 17"/>
                <xdr:cNvSpPr/>
              </xdr:nvSpPr>
              <xdr:spPr>
                <a:xfrm>
                  <a:off x="364875" y="2498278"/>
                  <a:ext cx="1256022" cy="191131"/>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9" name="직사각형 18"/>
                <xdr:cNvSpPr/>
              </xdr:nvSpPr>
              <xdr:spPr>
                <a:xfrm>
                  <a:off x="372052" y="2292989"/>
                  <a:ext cx="1256022" cy="191131"/>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0" name="직사각형 19"/>
                <xdr:cNvSpPr/>
              </xdr:nvSpPr>
              <xdr:spPr>
                <a:xfrm>
                  <a:off x="364875" y="2710646"/>
                  <a:ext cx="1256022" cy="191131"/>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 name="직사각형 20"/>
                <xdr:cNvSpPr/>
              </xdr:nvSpPr>
              <xdr:spPr>
                <a:xfrm>
                  <a:off x="364875" y="2915935"/>
                  <a:ext cx="1256022" cy="191131"/>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2" name="직사각형 21"/>
                <xdr:cNvSpPr/>
              </xdr:nvSpPr>
              <xdr:spPr>
                <a:xfrm>
                  <a:off x="364875" y="3135382"/>
                  <a:ext cx="1256022" cy="191131"/>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 name="직사각형 22"/>
                <xdr:cNvSpPr/>
              </xdr:nvSpPr>
              <xdr:spPr>
                <a:xfrm>
                  <a:off x="364875" y="3347750"/>
                  <a:ext cx="1256022" cy="191131"/>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4" name="직사각형 23"/>
                <xdr:cNvSpPr/>
              </xdr:nvSpPr>
              <xdr:spPr>
                <a:xfrm>
                  <a:off x="357697" y="3560118"/>
                  <a:ext cx="1256022" cy="191131"/>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5" name="직사각형 24"/>
                <xdr:cNvSpPr/>
              </xdr:nvSpPr>
              <xdr:spPr>
                <a:xfrm>
                  <a:off x="364875" y="3772487"/>
                  <a:ext cx="1256022" cy="191131"/>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6" name="직사각형 25"/>
                <xdr:cNvSpPr/>
              </xdr:nvSpPr>
              <xdr:spPr>
                <a:xfrm>
                  <a:off x="364875" y="3984855"/>
                  <a:ext cx="1256022" cy="191131"/>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7" name="직사각형 26"/>
                <xdr:cNvSpPr/>
              </xdr:nvSpPr>
              <xdr:spPr>
                <a:xfrm>
                  <a:off x="364875" y="4204302"/>
                  <a:ext cx="1256022" cy="191131"/>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8" name="직사각형 27"/>
                <xdr:cNvSpPr/>
              </xdr:nvSpPr>
              <xdr:spPr>
                <a:xfrm>
                  <a:off x="365317" y="4416670"/>
                  <a:ext cx="1256022" cy="191131"/>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9" name="직사각형 28"/>
                <xdr:cNvSpPr/>
              </xdr:nvSpPr>
              <xdr:spPr>
                <a:xfrm>
                  <a:off x="365760" y="4636658"/>
                  <a:ext cx="1256022" cy="191131"/>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0" name="직사각형 29"/>
                <xdr:cNvSpPr/>
              </xdr:nvSpPr>
              <xdr:spPr>
                <a:xfrm>
                  <a:off x="365760" y="4849026"/>
                  <a:ext cx="1256022" cy="191131"/>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1" name="직사각형 30"/>
                <xdr:cNvSpPr/>
              </xdr:nvSpPr>
              <xdr:spPr>
                <a:xfrm>
                  <a:off x="373380" y="5068473"/>
                  <a:ext cx="1256022" cy="191131"/>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2" name="TextBox 31"/>
                <xdr:cNvSpPr txBox="1"/>
              </xdr:nvSpPr>
              <xdr:spPr>
                <a:xfrm>
                  <a:off x="1698961" y="1525759"/>
                  <a:ext cx="1011995" cy="233605"/>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a:solidFill>
                        <a:schemeClr val="bg1"/>
                      </a:solidFill>
                    </a:rPr>
                    <a:t>전체</a:t>
                  </a:r>
                </a:p>
              </xdr:txBody>
            </xdr:sp>
            <xdr:sp macro="" textlink="">
              <xdr:nvSpPr>
                <xdr:cNvPr id="33" name="TextBox 32"/>
                <xdr:cNvSpPr txBox="1"/>
              </xdr:nvSpPr>
              <xdr:spPr>
                <a:xfrm>
                  <a:off x="3804694" y="1526300"/>
                  <a:ext cx="1011995" cy="233605"/>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altLang="ko-KR" sz="1100">
                      <a:solidFill>
                        <a:schemeClr val="bg1"/>
                      </a:solidFill>
                      <a:latin typeface="+mn-lt"/>
                      <a:ea typeface="+mn-ea"/>
                      <a:cs typeface="+mn-cs"/>
                    </a:rPr>
                    <a:t>Loan</a:t>
                  </a:r>
                  <a:endParaRPr lang="ko-KR" altLang="en-US" sz="1100">
                    <a:solidFill>
                      <a:schemeClr val="bg1"/>
                    </a:solidFill>
                    <a:latin typeface="+mn-lt"/>
                    <a:ea typeface="+mn-ea"/>
                    <a:cs typeface="+mn-cs"/>
                  </a:endParaRPr>
                </a:p>
              </xdr:txBody>
            </xdr:sp>
            <xdr:sp macro="" textlink="">
              <xdr:nvSpPr>
                <xdr:cNvPr id="34" name="TextBox 33"/>
                <xdr:cNvSpPr txBox="1"/>
              </xdr:nvSpPr>
              <xdr:spPr>
                <a:xfrm>
                  <a:off x="4845397" y="1518139"/>
                  <a:ext cx="1011995" cy="233605"/>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ko-KR" altLang="en-US" sz="1100">
                      <a:solidFill>
                        <a:schemeClr val="bg1"/>
                      </a:solidFill>
                      <a:latin typeface="+mn-lt"/>
                      <a:ea typeface="+mn-ea"/>
                      <a:cs typeface="+mn-cs"/>
                    </a:rPr>
                    <a:t>담보물건</a:t>
                  </a:r>
                </a:p>
              </xdr:txBody>
            </xdr:sp>
            <xdr:sp macro="" textlink="">
              <xdr:nvSpPr>
                <xdr:cNvPr id="35" name="TextBox 34"/>
                <xdr:cNvSpPr txBox="1"/>
              </xdr:nvSpPr>
              <xdr:spPr>
                <a:xfrm>
                  <a:off x="6949643" y="1519380"/>
                  <a:ext cx="1011995" cy="233605"/>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ko-KR" altLang="en-US" sz="1100">
                      <a:solidFill>
                        <a:schemeClr val="bg1"/>
                      </a:solidFill>
                      <a:latin typeface="+mn-lt"/>
                      <a:ea typeface="+mn-ea"/>
                      <a:cs typeface="+mn-cs"/>
                    </a:rPr>
                    <a:t>평가</a:t>
                  </a:r>
                </a:p>
              </xdr:txBody>
            </xdr:sp>
            <xdr:sp macro="" textlink="">
              <xdr:nvSpPr>
                <xdr:cNvPr id="36" name="TextBox 35"/>
                <xdr:cNvSpPr txBox="1"/>
              </xdr:nvSpPr>
              <xdr:spPr>
                <a:xfrm>
                  <a:off x="8018200" y="1511219"/>
                  <a:ext cx="1011995" cy="233605"/>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ko-KR" altLang="en-US" sz="1100">
                      <a:solidFill>
                        <a:schemeClr val="bg1"/>
                      </a:solidFill>
                      <a:latin typeface="+mn-lt"/>
                      <a:ea typeface="+mn-ea"/>
                      <a:cs typeface="+mn-cs"/>
                    </a:rPr>
                    <a:t>경매일정</a:t>
                  </a:r>
                </a:p>
              </xdr:txBody>
            </xdr:sp>
            <xdr:sp macro="" textlink="">
              <xdr:nvSpPr>
                <xdr:cNvPr id="37" name="TextBox 36"/>
                <xdr:cNvSpPr txBox="1"/>
              </xdr:nvSpPr>
              <xdr:spPr>
                <a:xfrm>
                  <a:off x="8065197" y="1225197"/>
                  <a:ext cx="832563" cy="261921"/>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altLang="ko-KR" sz="1100">
                      <a:solidFill>
                        <a:schemeClr val="bg1"/>
                      </a:solidFill>
                      <a:latin typeface="+mn-lt"/>
                      <a:ea typeface="+mn-ea"/>
                      <a:cs typeface="+mn-cs"/>
                    </a:rPr>
                    <a:t>View</a:t>
                  </a:r>
                  <a:endParaRPr lang="ko-KR" altLang="en-US" sz="1100">
                    <a:solidFill>
                      <a:schemeClr val="bg1"/>
                    </a:solidFill>
                    <a:latin typeface="+mn-lt"/>
                    <a:ea typeface="+mn-ea"/>
                    <a:cs typeface="+mn-cs"/>
                  </a:endParaRPr>
                </a:p>
              </xdr:txBody>
            </xdr:sp>
            <xdr:sp macro="" textlink="">
              <xdr:nvSpPr>
                <xdr:cNvPr id="38" name="TextBox 37"/>
                <xdr:cNvSpPr txBox="1"/>
              </xdr:nvSpPr>
              <xdr:spPr>
                <a:xfrm>
                  <a:off x="358140" y="1511060"/>
                  <a:ext cx="1242060" cy="256780"/>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a:solidFill>
                        <a:schemeClr val="bg1"/>
                      </a:solidFill>
                    </a:rPr>
                    <a:t>검색</a:t>
                  </a:r>
                </a:p>
              </xdr:txBody>
            </xdr:sp>
            <xdr:sp macro="" textlink="">
              <xdr:nvSpPr>
                <xdr:cNvPr id="39" name="TextBox 38"/>
                <xdr:cNvSpPr txBox="1"/>
              </xdr:nvSpPr>
              <xdr:spPr>
                <a:xfrm>
                  <a:off x="6982315" y="1242060"/>
                  <a:ext cx="1033526" cy="247763"/>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solidFill>
                        <a:schemeClr val="bg1"/>
                      </a:solidFill>
                    </a:rPr>
                    <a:t>Excel</a:t>
                  </a:r>
                  <a:r>
                    <a:rPr lang="en-US" altLang="ko-KR" sz="1100" baseline="0">
                      <a:solidFill>
                        <a:schemeClr val="bg1"/>
                      </a:solidFill>
                    </a:rPr>
                    <a:t> </a:t>
                  </a:r>
                  <a:r>
                    <a:rPr lang="ko-KR" altLang="en-US" sz="1100" baseline="0">
                      <a:solidFill>
                        <a:schemeClr val="bg1"/>
                      </a:solidFill>
                    </a:rPr>
                    <a:t>내려받기</a:t>
                  </a:r>
                  <a:endParaRPr lang="ko-KR" altLang="en-US" sz="1100">
                    <a:solidFill>
                      <a:schemeClr val="bg1"/>
                    </a:solidFill>
                  </a:endParaRPr>
                </a:p>
              </xdr:txBody>
            </xdr:sp>
            <xdr:sp macro="" textlink="">
              <xdr:nvSpPr>
                <xdr:cNvPr id="40" name="TextBox 39"/>
                <xdr:cNvSpPr txBox="1"/>
              </xdr:nvSpPr>
              <xdr:spPr>
                <a:xfrm>
                  <a:off x="5905725" y="1233358"/>
                  <a:ext cx="1033526" cy="247763"/>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a:solidFill>
                        <a:schemeClr val="bg1"/>
                      </a:solidFill>
                    </a:rPr>
                    <a:t>인쇄</a:t>
                  </a:r>
                </a:p>
              </xdr:txBody>
            </xdr:sp>
            <xdr:sp macro="" textlink="">
              <xdr:nvSpPr>
                <xdr:cNvPr id="41" name="TextBox 40"/>
                <xdr:cNvSpPr txBox="1"/>
              </xdr:nvSpPr>
              <xdr:spPr>
                <a:xfrm>
                  <a:off x="5897489" y="1509361"/>
                  <a:ext cx="1011995" cy="233605"/>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ko-KR" altLang="en-US" sz="1100">
                      <a:solidFill>
                        <a:schemeClr val="bg1"/>
                      </a:solidFill>
                      <a:latin typeface="+mn-lt"/>
                      <a:ea typeface="+mn-ea"/>
                      <a:cs typeface="+mn-cs"/>
                    </a:rPr>
                    <a:t>선순위</a:t>
                  </a:r>
                </a:p>
              </xdr:txBody>
            </xdr:sp>
            <xdr:cxnSp macro="">
              <xdr:nvCxnSpPr>
                <xdr:cNvPr id="54" name="직선 연결선 53"/>
                <xdr:cNvCxnSpPr/>
              </xdr:nvCxnSpPr>
              <xdr:spPr>
                <a:xfrm flipV="1">
                  <a:off x="236220" y="1805940"/>
                  <a:ext cx="9639300" cy="7620"/>
                </a:xfrm>
                <a:prstGeom prst="line">
                  <a:avLst/>
                </a:prstGeom>
                <a:ln w="28575">
                  <a:solidFill>
                    <a:schemeClr val="accent1">
                      <a:lumMod val="50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57" name="직사각형 56"/>
                <xdr:cNvSpPr/>
              </xdr:nvSpPr>
              <xdr:spPr>
                <a:xfrm>
                  <a:off x="373380" y="5297073"/>
                  <a:ext cx="1256022" cy="191131"/>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xnSp macro="">
              <xdr:nvCxnSpPr>
                <xdr:cNvPr id="58" name="직선 연결선 57"/>
                <xdr:cNvCxnSpPr/>
              </xdr:nvCxnSpPr>
              <xdr:spPr>
                <a:xfrm>
                  <a:off x="1676400" y="1805940"/>
                  <a:ext cx="0" cy="3870960"/>
                </a:xfrm>
                <a:prstGeom prst="line">
                  <a:avLst/>
                </a:prstGeom>
                <a:ln w="28575">
                  <a:solidFill>
                    <a:schemeClr val="accent1">
                      <a:lumMod val="50000"/>
                    </a:schemeClr>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61" name="TextBox 60"/>
              <xdr:cNvSpPr txBox="1"/>
            </xdr:nvSpPr>
            <xdr:spPr>
              <a:xfrm>
                <a:off x="1701220" y="1838879"/>
                <a:ext cx="8075240" cy="454741"/>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altLang="ko-KR" sz="1100">
                    <a:solidFill>
                      <a:schemeClr val="bg1"/>
                    </a:solidFill>
                    <a:latin typeface="+mn-lt"/>
                    <a:ea typeface="+mn-ea"/>
                    <a:cs typeface="+mn-cs"/>
                  </a:rPr>
                  <a:t>Tool</a:t>
                </a:r>
                <a:r>
                  <a:rPr lang="en-US" altLang="ko-KR" sz="1100" baseline="0">
                    <a:solidFill>
                      <a:schemeClr val="bg1"/>
                    </a:solidFill>
                    <a:latin typeface="+mn-lt"/>
                    <a:ea typeface="+mn-ea"/>
                    <a:cs typeface="+mn-cs"/>
                  </a:rPr>
                  <a:t> Box</a:t>
                </a:r>
                <a:endParaRPr lang="ko-KR" altLang="en-US" sz="1100">
                  <a:solidFill>
                    <a:schemeClr val="bg1"/>
                  </a:solidFill>
                  <a:latin typeface="+mn-lt"/>
                  <a:ea typeface="+mn-ea"/>
                  <a:cs typeface="+mn-cs"/>
                </a:endParaRPr>
              </a:p>
            </xdr:txBody>
          </xdr:sp>
        </xdr:grpSp>
        <xdr:sp macro="" textlink="">
          <xdr:nvSpPr>
            <xdr:cNvPr id="86" name="TextBox 85"/>
            <xdr:cNvSpPr txBox="1"/>
          </xdr:nvSpPr>
          <xdr:spPr>
            <a:xfrm>
              <a:off x="2750820" y="1524000"/>
              <a:ext cx="1011995" cy="233605"/>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ko-KR" altLang="en-US" sz="1100">
                  <a:solidFill>
                    <a:schemeClr val="bg1"/>
                  </a:solidFill>
                  <a:latin typeface="+mn-lt"/>
                  <a:ea typeface="+mn-ea"/>
                  <a:cs typeface="+mn-cs"/>
                </a:rPr>
                <a:t>차주개요</a:t>
              </a:r>
            </a:p>
          </xdr:txBody>
        </xdr:sp>
      </xdr:grpSp>
      <xdr:sp macro="" textlink="">
        <xdr:nvSpPr>
          <xdr:cNvPr id="66" name="TextBox 65"/>
          <xdr:cNvSpPr txBox="1"/>
        </xdr:nvSpPr>
        <xdr:spPr>
          <a:xfrm>
            <a:off x="915393" y="751796"/>
            <a:ext cx="931997" cy="262709"/>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100" b="1">
                <a:solidFill>
                  <a:schemeClr val="bg1"/>
                </a:solidFill>
              </a:rPr>
              <a:t>기초데이터</a:t>
            </a:r>
          </a:p>
        </xdr:txBody>
      </xdr:sp>
      <xdr:sp macro="" textlink="">
        <xdr:nvSpPr>
          <xdr:cNvPr id="67" name="TextBox 66"/>
          <xdr:cNvSpPr txBox="1"/>
        </xdr:nvSpPr>
        <xdr:spPr>
          <a:xfrm>
            <a:off x="2878699" y="759523"/>
            <a:ext cx="794490" cy="262709"/>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100" b="1">
                <a:solidFill>
                  <a:schemeClr val="bg1"/>
                </a:solidFill>
              </a:rPr>
              <a:t>비핵심</a:t>
            </a:r>
          </a:p>
        </xdr:txBody>
      </xdr:sp>
      <xdr:sp macro="" textlink="">
        <xdr:nvSpPr>
          <xdr:cNvPr id="68" name="TextBox 67"/>
          <xdr:cNvSpPr txBox="1"/>
        </xdr:nvSpPr>
        <xdr:spPr>
          <a:xfrm>
            <a:off x="1885587" y="744070"/>
            <a:ext cx="931997" cy="262709"/>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ko-KR" altLang="ko-KR" sz="1100" b="1">
                <a:solidFill>
                  <a:schemeClr val="bg1"/>
                </a:solidFill>
                <a:effectLst/>
                <a:latin typeface="+mn-lt"/>
                <a:ea typeface="+mn-ea"/>
                <a:cs typeface="+mn-cs"/>
              </a:rPr>
              <a:t>등기부</a:t>
            </a:r>
            <a:endParaRPr lang="ko-KR" altLang="ko-KR" b="1">
              <a:solidFill>
                <a:schemeClr val="bg1"/>
              </a:solidFill>
              <a:effectLst/>
            </a:endParaRPr>
          </a:p>
          <a:p>
            <a:endParaRPr lang="ko-KR" altLang="en-US" sz="1100" b="1">
              <a:solidFill>
                <a:schemeClr val="bg1"/>
              </a:solidFill>
            </a:endParaRPr>
          </a:p>
        </xdr:txBody>
      </xdr:sp>
      <xdr:sp macro="" textlink="">
        <xdr:nvSpPr>
          <xdr:cNvPr id="69" name="TextBox 68"/>
          <xdr:cNvSpPr txBox="1"/>
        </xdr:nvSpPr>
        <xdr:spPr>
          <a:xfrm>
            <a:off x="3757221" y="751796"/>
            <a:ext cx="794490" cy="262709"/>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100" b="1">
                <a:solidFill>
                  <a:schemeClr val="bg1"/>
                </a:solidFill>
              </a:rPr>
              <a:t>권리분석</a:t>
            </a:r>
          </a:p>
        </xdr:txBody>
      </xdr:sp>
      <xdr:sp macro="" textlink="">
        <xdr:nvSpPr>
          <xdr:cNvPr id="70" name="TextBox 69"/>
          <xdr:cNvSpPr txBox="1"/>
        </xdr:nvSpPr>
        <xdr:spPr>
          <a:xfrm>
            <a:off x="259977" y="750665"/>
            <a:ext cx="601980" cy="262709"/>
          </a:xfrm>
          <a:prstGeom prst="rect">
            <a:avLst/>
          </a:prstGeom>
          <a:solidFill>
            <a:schemeClr val="accent1">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100" b="1">
                <a:solidFill>
                  <a:schemeClr val="bg1"/>
                </a:solidFill>
              </a:rPr>
              <a:t>홈</a:t>
            </a:r>
          </a:p>
        </xdr:txBody>
      </xdr:sp>
    </xdr:grpSp>
    <xdr:clientData/>
  </xdr:twoCellAnchor>
  <xdr:twoCellAnchor>
    <xdr:from>
      <xdr:col>13</xdr:col>
      <xdr:colOff>346636</xdr:colOff>
      <xdr:row>6</xdr:row>
      <xdr:rowOff>174812</xdr:rowOff>
    </xdr:from>
    <xdr:to>
      <xdr:col>15</xdr:col>
      <xdr:colOff>24988</xdr:colOff>
      <xdr:row>7</xdr:row>
      <xdr:rowOff>187071</xdr:rowOff>
    </xdr:to>
    <xdr:sp macro="" textlink="">
      <xdr:nvSpPr>
        <xdr:cNvPr id="71" name="TextBox 70"/>
        <xdr:cNvSpPr txBox="1"/>
      </xdr:nvSpPr>
      <xdr:spPr>
        <a:xfrm>
          <a:off x="8892989" y="1474694"/>
          <a:ext cx="993175" cy="228906"/>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ko-KR" altLang="en-US" sz="1100">
              <a:solidFill>
                <a:schemeClr val="bg1"/>
              </a:solidFill>
              <a:latin typeface="+mn-lt"/>
              <a:ea typeface="+mn-ea"/>
              <a:cs typeface="+mn-cs"/>
            </a:rPr>
            <a:t>현금흐름집계</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648402</xdr:colOff>
      <xdr:row>14</xdr:row>
      <xdr:rowOff>160302</xdr:rowOff>
    </xdr:to>
    <xdr:pic>
      <xdr:nvPicPr>
        <xdr:cNvPr id="2" name="그림 1"/>
        <xdr:cNvPicPr>
          <a:picLocks noChangeAspect="1"/>
        </xdr:cNvPicPr>
      </xdr:nvPicPr>
      <xdr:blipFill>
        <a:blip xmlns:r="http://schemas.openxmlformats.org/officeDocument/2006/relationships" r:embed="rId1"/>
        <a:stretch>
          <a:fillRect/>
        </a:stretch>
      </xdr:blipFill>
      <xdr:spPr>
        <a:xfrm>
          <a:off x="0" y="0"/>
          <a:ext cx="8100762" cy="325402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11</xdr:col>
      <xdr:colOff>1005840</xdr:colOff>
      <xdr:row>51</xdr:row>
      <xdr:rowOff>7620</xdr:rowOff>
    </xdr:from>
    <xdr:to>
      <xdr:col>22</xdr:col>
      <xdr:colOff>640080</xdr:colOff>
      <xdr:row>56</xdr:row>
      <xdr:rowOff>143802</xdr:rowOff>
    </xdr:to>
    <xdr:pic>
      <xdr:nvPicPr>
        <xdr:cNvPr id="3" name="그림 2"/>
        <xdr:cNvPicPr>
          <a:picLocks noChangeAspect="1"/>
        </xdr:cNvPicPr>
      </xdr:nvPicPr>
      <xdr:blipFill>
        <a:blip xmlns:r="http://schemas.openxmlformats.org/officeDocument/2006/relationships" r:embed="rId1"/>
        <a:stretch>
          <a:fillRect/>
        </a:stretch>
      </xdr:blipFill>
      <xdr:spPr>
        <a:xfrm>
          <a:off x="11826240" y="10454640"/>
          <a:ext cx="7566660" cy="124108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11</xdr:col>
      <xdr:colOff>1005840</xdr:colOff>
      <xdr:row>51</xdr:row>
      <xdr:rowOff>7620</xdr:rowOff>
    </xdr:from>
    <xdr:to>
      <xdr:col>22</xdr:col>
      <xdr:colOff>640080</xdr:colOff>
      <xdr:row>56</xdr:row>
      <xdr:rowOff>143802</xdr:rowOff>
    </xdr:to>
    <xdr:pic>
      <xdr:nvPicPr>
        <xdr:cNvPr id="2" name="그림 1"/>
        <xdr:cNvPicPr>
          <a:picLocks noChangeAspect="1"/>
        </xdr:cNvPicPr>
      </xdr:nvPicPr>
      <xdr:blipFill>
        <a:blip xmlns:r="http://schemas.openxmlformats.org/officeDocument/2006/relationships" r:embed="rId1"/>
        <a:stretch>
          <a:fillRect/>
        </a:stretch>
      </xdr:blipFill>
      <xdr:spPr>
        <a:xfrm>
          <a:off x="12321540" y="11559540"/>
          <a:ext cx="7566660" cy="124108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670560</xdr:colOff>
          <xdr:row>58</xdr:row>
          <xdr:rowOff>0</xdr:rowOff>
        </xdr:from>
        <xdr:to>
          <xdr:col>5</xdr:col>
          <xdr:colOff>525780</xdr:colOff>
          <xdr:row>58</xdr:row>
          <xdr:rowOff>213360</xdr:rowOff>
        </xdr:to>
        <xdr:sp macro="" textlink="">
          <xdr:nvSpPr>
            <xdr:cNvPr id="23553" name="Drop Down 1" hidden="1">
              <a:extLst>
                <a:ext uri="{63B3BB69-23CF-44E3-9099-C40C66FF867C}">
                  <a14:compatExt spid="_x0000_s23553"/>
                </a:ext>
                <a:ext uri="{FF2B5EF4-FFF2-40B4-BE49-F238E27FC236}">
                  <a16:creationId xmlns:a16="http://schemas.microsoft.com/office/drawing/2014/main" id="{00000000-0008-0000-0900-00003AB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670560</xdr:colOff>
          <xdr:row>3</xdr:row>
          <xdr:rowOff>0</xdr:rowOff>
        </xdr:from>
        <xdr:to>
          <xdr:col>4</xdr:col>
          <xdr:colOff>137160</xdr:colOff>
          <xdr:row>4</xdr:row>
          <xdr:rowOff>0</xdr:rowOff>
        </xdr:to>
        <xdr:sp macro="" textlink="">
          <xdr:nvSpPr>
            <xdr:cNvPr id="27649" name="Drop Down 1" hidden="1">
              <a:extLst>
                <a:ext uri="{63B3BB69-23CF-44E3-9099-C40C66FF867C}">
                  <a14:compatExt spid="_x0000_s27649"/>
                </a:ext>
                <a:ext uri="{FF2B5EF4-FFF2-40B4-BE49-F238E27FC236}">
                  <a16:creationId xmlns:a16="http://schemas.microsoft.com/office/drawing/2014/main" id="{00000000-0008-0000-0900-00003AB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xdr:twoCellAnchor editAs="oneCell">
    <xdr:from>
      <xdr:col>12</xdr:col>
      <xdr:colOff>213360</xdr:colOff>
      <xdr:row>3</xdr:row>
      <xdr:rowOff>38100</xdr:rowOff>
    </xdr:from>
    <xdr:to>
      <xdr:col>18</xdr:col>
      <xdr:colOff>533776</xdr:colOff>
      <xdr:row>28</xdr:row>
      <xdr:rowOff>160586</xdr:rowOff>
    </xdr:to>
    <xdr:pic>
      <xdr:nvPicPr>
        <xdr:cNvPr id="2" name="그림 1"/>
        <xdr:cNvPicPr>
          <a:picLocks noChangeAspect="1"/>
        </xdr:cNvPicPr>
      </xdr:nvPicPr>
      <xdr:blipFill>
        <a:blip xmlns:r="http://schemas.openxmlformats.org/officeDocument/2006/relationships" r:embed="rId1"/>
        <a:stretch>
          <a:fillRect/>
        </a:stretch>
      </xdr:blipFill>
      <xdr:spPr>
        <a:xfrm>
          <a:off x="9060180" y="701040"/>
          <a:ext cx="4343776" cy="6530906"/>
        </a:xfrm>
        <a:prstGeom prst="rect">
          <a:avLst/>
        </a:prstGeom>
      </xdr:spPr>
    </xdr:pic>
    <xdr:clientData/>
  </xdr:twoCellAnchor>
  <xdr:twoCellAnchor editAs="oneCell">
    <xdr:from>
      <xdr:col>18</xdr:col>
      <xdr:colOff>114300</xdr:colOff>
      <xdr:row>3</xdr:row>
      <xdr:rowOff>30480</xdr:rowOff>
    </xdr:from>
    <xdr:to>
      <xdr:col>24</xdr:col>
      <xdr:colOff>411854</xdr:colOff>
      <xdr:row>25</xdr:row>
      <xdr:rowOff>15737</xdr:rowOff>
    </xdr:to>
    <xdr:pic>
      <xdr:nvPicPr>
        <xdr:cNvPr id="3" name="그림 2"/>
        <xdr:cNvPicPr>
          <a:picLocks noChangeAspect="1"/>
        </xdr:cNvPicPr>
      </xdr:nvPicPr>
      <xdr:blipFill>
        <a:blip xmlns:r="http://schemas.openxmlformats.org/officeDocument/2006/relationships" r:embed="rId2"/>
        <a:stretch>
          <a:fillRect/>
        </a:stretch>
      </xdr:blipFill>
      <xdr:spPr>
        <a:xfrm>
          <a:off x="10843260" y="693420"/>
          <a:ext cx="4320914" cy="5730737"/>
        </a:xfrm>
        <a:prstGeom prst="rect">
          <a:avLst/>
        </a:prstGeom>
      </xdr:spPr>
    </xdr:pic>
    <xdr:clientData/>
  </xdr:twoCellAnchor>
  <xdr:twoCellAnchor editAs="oneCell">
    <xdr:from>
      <xdr:col>24</xdr:col>
      <xdr:colOff>502920</xdr:colOff>
      <xdr:row>3</xdr:row>
      <xdr:rowOff>15240</xdr:rowOff>
    </xdr:from>
    <xdr:to>
      <xdr:col>31</xdr:col>
      <xdr:colOff>129914</xdr:colOff>
      <xdr:row>20</xdr:row>
      <xdr:rowOff>23205</xdr:rowOff>
    </xdr:to>
    <xdr:pic>
      <xdr:nvPicPr>
        <xdr:cNvPr id="4" name="그림 3"/>
        <xdr:cNvPicPr>
          <a:picLocks noChangeAspect="1"/>
        </xdr:cNvPicPr>
      </xdr:nvPicPr>
      <xdr:blipFill>
        <a:blip xmlns:r="http://schemas.openxmlformats.org/officeDocument/2006/relationships" r:embed="rId3"/>
        <a:stretch>
          <a:fillRect/>
        </a:stretch>
      </xdr:blipFill>
      <xdr:spPr>
        <a:xfrm>
          <a:off x="15255240" y="678180"/>
          <a:ext cx="4320914" cy="398560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7</xdr:col>
      <xdr:colOff>216013</xdr:colOff>
      <xdr:row>48</xdr:row>
      <xdr:rowOff>44563</xdr:rowOff>
    </xdr:from>
    <xdr:to>
      <xdr:col>22</xdr:col>
      <xdr:colOff>385082</xdr:colOff>
      <xdr:row>102</xdr:row>
      <xdr:rowOff>63614</xdr:rowOff>
    </xdr:to>
    <xdr:sp macro="" textlink="">
      <xdr:nvSpPr>
        <xdr:cNvPr id="2" name="Text Box 1">
          <a:extLst>
            <a:ext uri="{FF2B5EF4-FFF2-40B4-BE49-F238E27FC236}">
              <a16:creationId xmlns:a16="http://schemas.microsoft.com/office/drawing/2014/main" id="{00000000-0008-0000-1600-000002000000}"/>
            </a:ext>
          </a:extLst>
        </xdr:cNvPr>
        <xdr:cNvSpPr txBox="1">
          <a:spLocks noChangeArrowheads="1"/>
        </xdr:cNvSpPr>
      </xdr:nvSpPr>
      <xdr:spPr bwMode="auto">
        <a:xfrm>
          <a:off x="9291433" y="15345523"/>
          <a:ext cx="9884569" cy="12043411"/>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rtl="0"/>
          <a:r>
            <a:rPr lang="en-US" altLang="ko-KR" sz="1100" b="0" i="0" baseline="0">
              <a:effectLst/>
              <a:latin typeface="+mn-lt"/>
              <a:ea typeface="+mn-ea"/>
              <a:cs typeface="+mn-cs"/>
            </a:rPr>
            <a:t>[</a:t>
          </a:r>
          <a:r>
            <a:rPr lang="ko-KR" altLang="ko-KR" sz="1100" b="0" i="0" baseline="0">
              <a:effectLst/>
              <a:latin typeface="+mn-lt"/>
              <a:ea typeface="+mn-ea"/>
              <a:cs typeface="+mn-cs"/>
            </a:rPr>
            <a:t>법</a:t>
          </a:r>
          <a:r>
            <a:rPr lang="en-US" altLang="ko-KR" sz="1100" b="0" i="0" baseline="0">
              <a:effectLst/>
              <a:latin typeface="+mn-lt"/>
              <a:ea typeface="+mn-ea"/>
              <a:cs typeface="+mn-cs"/>
            </a:rPr>
            <a:t>]</a:t>
          </a:r>
          <a:endParaRPr lang="ko-KR" altLang="ko-KR">
            <a:effectLst/>
          </a:endParaRPr>
        </a:p>
        <a:p>
          <a:pPr rtl="0"/>
          <a:r>
            <a:rPr lang="ko-KR" altLang="ko-KR" sz="1100" b="0" i="0" baseline="0">
              <a:effectLst/>
              <a:latin typeface="+mn-lt"/>
              <a:ea typeface="+mn-ea"/>
              <a:cs typeface="+mn-cs"/>
            </a:rPr>
            <a:t>제</a:t>
          </a:r>
          <a:r>
            <a:rPr lang="en-US" altLang="ko-KR" sz="1100" b="0" i="0" baseline="0">
              <a:effectLst/>
              <a:latin typeface="+mn-lt"/>
              <a:ea typeface="+mn-ea"/>
              <a:cs typeface="+mn-cs"/>
            </a:rPr>
            <a:t>2</a:t>
          </a:r>
          <a:r>
            <a:rPr lang="ko-KR" altLang="ko-KR" sz="1100" b="0" i="0" baseline="0">
              <a:effectLst/>
              <a:latin typeface="+mn-lt"/>
              <a:ea typeface="+mn-ea"/>
              <a:cs typeface="+mn-cs"/>
            </a:rPr>
            <a:t>조</a:t>
          </a:r>
          <a:r>
            <a:rPr lang="en-US" altLang="ko-KR" sz="1100" b="0" i="0" baseline="0">
              <a:effectLst/>
              <a:latin typeface="+mn-lt"/>
              <a:ea typeface="+mn-ea"/>
              <a:cs typeface="+mn-cs"/>
            </a:rPr>
            <a:t>(</a:t>
          </a:r>
          <a:r>
            <a:rPr lang="ko-KR" altLang="ko-KR" sz="1100" b="0" i="0" baseline="0">
              <a:effectLst/>
              <a:latin typeface="+mn-lt"/>
              <a:ea typeface="+mn-ea"/>
              <a:cs typeface="+mn-cs"/>
            </a:rPr>
            <a:t>적용범위</a:t>
          </a:r>
          <a:r>
            <a:rPr lang="en-US" altLang="ko-KR" sz="1100" b="0" i="0" baseline="0">
              <a:effectLst/>
              <a:latin typeface="+mn-lt"/>
              <a:ea typeface="+mn-ea"/>
              <a:cs typeface="+mn-cs"/>
            </a:rPr>
            <a:t>)</a:t>
          </a:r>
          <a:endParaRPr lang="ko-KR" altLang="ko-KR">
            <a:effectLst/>
          </a:endParaRPr>
        </a:p>
        <a:p>
          <a:pPr rtl="0"/>
          <a:r>
            <a:rPr lang="en-US" altLang="ko-KR" sz="1100" b="0" i="0" baseline="0">
              <a:effectLst/>
              <a:latin typeface="+mn-lt"/>
              <a:ea typeface="+mn-ea"/>
              <a:cs typeface="+mn-cs"/>
            </a:rPr>
            <a:t>② </a:t>
          </a:r>
          <a:r>
            <a:rPr lang="ko-KR" altLang="ko-KR" sz="1100" b="0" i="0" baseline="0">
              <a:effectLst/>
              <a:latin typeface="+mn-lt"/>
              <a:ea typeface="+mn-ea"/>
              <a:cs typeface="+mn-cs"/>
            </a:rPr>
            <a:t>제</a:t>
          </a:r>
          <a:r>
            <a:rPr lang="en-US" altLang="ko-KR" sz="1100" b="0" i="0" baseline="0">
              <a:effectLst/>
              <a:latin typeface="+mn-lt"/>
              <a:ea typeface="+mn-ea"/>
              <a:cs typeface="+mn-cs"/>
            </a:rPr>
            <a:t>1</a:t>
          </a:r>
          <a:r>
            <a:rPr lang="ko-KR" altLang="ko-KR" sz="1100" b="0" i="0" baseline="0">
              <a:effectLst/>
              <a:latin typeface="+mn-lt"/>
              <a:ea typeface="+mn-ea"/>
              <a:cs typeface="+mn-cs"/>
            </a:rPr>
            <a:t>항 단서의 규정에 의한 보증금액을 정함에 있어서는 당해 지역의 경제여건 및 임대차 목적물의 규모 등을 감안</a:t>
          </a:r>
          <a:endParaRPr lang="ko-KR" altLang="ko-KR">
            <a:effectLst/>
          </a:endParaRPr>
        </a:p>
        <a:p>
          <a:pPr rtl="0"/>
          <a:r>
            <a:rPr lang="ko-KR" altLang="ko-KR" sz="1100" b="0" i="0" baseline="0">
              <a:effectLst/>
              <a:latin typeface="+mn-lt"/>
              <a:ea typeface="+mn-ea"/>
              <a:cs typeface="+mn-cs"/>
            </a:rPr>
            <a:t>하여 지역별로 구분하여 규정하되</a:t>
          </a:r>
          <a:r>
            <a:rPr lang="en-US" altLang="ko-KR" sz="1100" b="0" i="0" baseline="0">
              <a:effectLst/>
              <a:latin typeface="+mn-lt"/>
              <a:ea typeface="+mn-ea"/>
              <a:cs typeface="+mn-cs"/>
            </a:rPr>
            <a:t>, </a:t>
          </a:r>
          <a:r>
            <a:rPr lang="ko-KR" altLang="ko-KR" sz="1100" b="0" i="0" baseline="0">
              <a:effectLst/>
              <a:latin typeface="+mn-lt"/>
              <a:ea typeface="+mn-ea"/>
              <a:cs typeface="+mn-cs"/>
            </a:rPr>
            <a:t>보증금외에 차임이 있는 경우에는 그 차임액에 은행법에 의한 금융기관의 대출금</a:t>
          </a:r>
          <a:endParaRPr lang="ko-KR" altLang="ko-KR">
            <a:effectLst/>
          </a:endParaRPr>
        </a:p>
        <a:p>
          <a:pPr rtl="0"/>
          <a:r>
            <a:rPr lang="ko-KR" altLang="ko-KR" sz="1100" b="0" i="0" baseline="0">
              <a:effectLst/>
              <a:latin typeface="+mn-lt"/>
              <a:ea typeface="+mn-ea"/>
              <a:cs typeface="+mn-cs"/>
            </a:rPr>
            <a:t>리 등을 감안하여 </a:t>
          </a:r>
          <a:r>
            <a:rPr lang="ko-KR" altLang="ko-KR" sz="1100" b="1" i="0" baseline="0">
              <a:effectLst/>
              <a:latin typeface="+mn-lt"/>
              <a:ea typeface="+mn-ea"/>
              <a:cs typeface="+mn-cs"/>
            </a:rPr>
            <a:t>대통령령이 정하는 비율을 곱하여 환산한 금액을 포함하여야 한다</a:t>
          </a:r>
          <a:r>
            <a:rPr lang="en-US" altLang="ko-KR" sz="1100" b="0" i="0" baseline="0">
              <a:effectLst/>
              <a:latin typeface="+mn-lt"/>
              <a:ea typeface="+mn-ea"/>
              <a:cs typeface="+mn-cs"/>
            </a:rPr>
            <a:t>.</a:t>
          </a:r>
          <a:endParaRPr lang="ko-KR" altLang="ko-KR">
            <a:effectLst/>
          </a:endParaRPr>
        </a:p>
        <a:p>
          <a:pPr rtl="0"/>
          <a:r>
            <a:rPr lang="en-US" altLang="ko-KR" sz="1100" b="0" i="0" baseline="0">
              <a:effectLst/>
              <a:latin typeface="+mn-lt"/>
              <a:ea typeface="+mn-ea"/>
              <a:cs typeface="+mn-cs"/>
            </a:rPr>
            <a:t>[</a:t>
          </a:r>
          <a:r>
            <a:rPr lang="ko-KR" altLang="ko-KR" sz="1100" b="0" i="0" baseline="0">
              <a:effectLst/>
              <a:latin typeface="+mn-lt"/>
              <a:ea typeface="+mn-ea"/>
              <a:cs typeface="+mn-cs"/>
            </a:rPr>
            <a:t>시행령</a:t>
          </a:r>
          <a:r>
            <a:rPr lang="en-US" altLang="ko-KR" sz="1100" b="0" i="0" baseline="0">
              <a:effectLst/>
              <a:latin typeface="+mn-lt"/>
              <a:ea typeface="+mn-ea"/>
              <a:cs typeface="+mn-cs"/>
            </a:rPr>
            <a:t>]</a:t>
          </a:r>
          <a:endParaRPr lang="ko-KR" altLang="ko-KR">
            <a:effectLst/>
          </a:endParaRPr>
        </a:p>
        <a:p>
          <a:pPr rtl="0"/>
          <a:r>
            <a:rPr lang="ko-KR" altLang="ko-KR" sz="1100" b="0" i="0" baseline="0">
              <a:effectLst/>
              <a:latin typeface="+mn-lt"/>
              <a:ea typeface="+mn-ea"/>
              <a:cs typeface="+mn-cs"/>
            </a:rPr>
            <a:t>제</a:t>
          </a:r>
          <a:r>
            <a:rPr lang="en-US" altLang="ko-KR" sz="1100" b="0" i="0" baseline="0">
              <a:effectLst/>
              <a:latin typeface="+mn-lt"/>
              <a:ea typeface="+mn-ea"/>
              <a:cs typeface="+mn-cs"/>
            </a:rPr>
            <a:t>2</a:t>
          </a:r>
          <a:r>
            <a:rPr lang="ko-KR" altLang="ko-KR" sz="1100" b="0" i="0" baseline="0">
              <a:effectLst/>
              <a:latin typeface="+mn-lt"/>
              <a:ea typeface="+mn-ea"/>
              <a:cs typeface="+mn-cs"/>
            </a:rPr>
            <a:t>조</a:t>
          </a:r>
          <a:r>
            <a:rPr lang="en-US" altLang="ko-KR" sz="1100" b="0" i="0" baseline="0">
              <a:effectLst/>
              <a:latin typeface="+mn-lt"/>
              <a:ea typeface="+mn-ea"/>
              <a:cs typeface="+mn-cs"/>
            </a:rPr>
            <a:t>(</a:t>
          </a:r>
          <a:r>
            <a:rPr lang="ko-KR" altLang="ko-KR" sz="1100" b="0" i="0" baseline="0">
              <a:effectLst/>
              <a:latin typeface="+mn-lt"/>
              <a:ea typeface="+mn-ea"/>
              <a:cs typeface="+mn-cs"/>
            </a:rPr>
            <a:t>적용범위</a:t>
          </a:r>
          <a:r>
            <a:rPr lang="en-US" altLang="ko-KR" sz="1100" b="0" i="0" baseline="0">
              <a:effectLst/>
              <a:latin typeface="+mn-lt"/>
              <a:ea typeface="+mn-ea"/>
              <a:cs typeface="+mn-cs"/>
            </a:rPr>
            <a:t>)</a:t>
          </a:r>
          <a:endParaRPr lang="ko-KR" altLang="ko-KR">
            <a:effectLst/>
          </a:endParaRPr>
        </a:p>
        <a:p>
          <a:pPr rtl="0"/>
          <a:r>
            <a:rPr lang="en-US" altLang="ko-KR" sz="1100" b="0" i="0" baseline="0">
              <a:effectLst/>
              <a:latin typeface="+mn-lt"/>
              <a:ea typeface="+mn-ea"/>
              <a:cs typeface="+mn-cs"/>
            </a:rPr>
            <a:t>② </a:t>
          </a:r>
          <a:r>
            <a:rPr lang="ko-KR" altLang="ko-KR" sz="1100" b="0" i="0" baseline="0">
              <a:effectLst/>
              <a:latin typeface="+mn-lt"/>
              <a:ea typeface="+mn-ea"/>
              <a:cs typeface="+mn-cs"/>
            </a:rPr>
            <a:t>법 제</a:t>
          </a:r>
          <a:r>
            <a:rPr lang="en-US" altLang="ko-KR" sz="1100" b="0" i="0" baseline="0">
              <a:effectLst/>
              <a:latin typeface="+mn-lt"/>
              <a:ea typeface="+mn-ea"/>
              <a:cs typeface="+mn-cs"/>
            </a:rPr>
            <a:t>2</a:t>
          </a:r>
          <a:r>
            <a:rPr lang="ko-KR" altLang="ko-KR" sz="1100" b="0" i="0" baseline="0">
              <a:effectLst/>
              <a:latin typeface="+mn-lt"/>
              <a:ea typeface="+mn-ea"/>
              <a:cs typeface="+mn-cs"/>
            </a:rPr>
            <a:t>조제</a:t>
          </a:r>
          <a:r>
            <a:rPr lang="en-US" altLang="ko-KR" sz="1100" b="0" i="0" baseline="0">
              <a:effectLst/>
              <a:latin typeface="+mn-lt"/>
              <a:ea typeface="+mn-ea"/>
              <a:cs typeface="+mn-cs"/>
            </a:rPr>
            <a:t>2</a:t>
          </a:r>
          <a:r>
            <a:rPr lang="ko-KR" altLang="ko-KR" sz="1100" b="0" i="0" baseline="0">
              <a:effectLst/>
              <a:latin typeface="+mn-lt"/>
              <a:ea typeface="+mn-ea"/>
              <a:cs typeface="+mn-cs"/>
            </a:rPr>
            <a:t>항의 규정에 의하여 보증금외에 차임이 있는 경우의 차임액은 월 단위의 차임액으로 한다</a:t>
          </a:r>
          <a:r>
            <a:rPr lang="en-US" altLang="ko-KR" sz="1100" b="0" i="0" baseline="0">
              <a:effectLst/>
              <a:latin typeface="+mn-lt"/>
              <a:ea typeface="+mn-ea"/>
              <a:cs typeface="+mn-cs"/>
            </a:rPr>
            <a:t>.</a:t>
          </a:r>
          <a:endParaRPr lang="ko-KR" altLang="ko-KR">
            <a:effectLst/>
          </a:endParaRPr>
        </a:p>
        <a:p>
          <a:pPr rtl="0"/>
          <a:r>
            <a:rPr lang="en-US" altLang="ko-KR" sz="1100" b="0" i="0" baseline="0">
              <a:effectLst/>
              <a:latin typeface="+mn-lt"/>
              <a:ea typeface="+mn-ea"/>
              <a:cs typeface="+mn-cs"/>
            </a:rPr>
            <a:t>③ </a:t>
          </a:r>
          <a:r>
            <a:rPr lang="ko-KR" altLang="ko-KR" sz="1100" b="0" i="0" baseline="0">
              <a:effectLst/>
              <a:latin typeface="+mn-lt"/>
              <a:ea typeface="+mn-ea"/>
              <a:cs typeface="+mn-cs"/>
            </a:rPr>
            <a:t>법 제</a:t>
          </a:r>
          <a:r>
            <a:rPr lang="en-US" altLang="ko-KR" sz="1100" b="0" i="0" baseline="0">
              <a:effectLst/>
              <a:latin typeface="+mn-lt"/>
              <a:ea typeface="+mn-ea"/>
              <a:cs typeface="+mn-cs"/>
            </a:rPr>
            <a:t>2</a:t>
          </a:r>
          <a:r>
            <a:rPr lang="ko-KR" altLang="ko-KR" sz="1100" b="0" i="0" baseline="0">
              <a:effectLst/>
              <a:latin typeface="+mn-lt"/>
              <a:ea typeface="+mn-ea"/>
              <a:cs typeface="+mn-cs"/>
            </a:rPr>
            <a:t>조제</a:t>
          </a:r>
          <a:r>
            <a:rPr lang="en-US" altLang="ko-KR" sz="1100" b="0" i="0" baseline="0">
              <a:effectLst/>
              <a:latin typeface="+mn-lt"/>
              <a:ea typeface="+mn-ea"/>
              <a:cs typeface="+mn-cs"/>
            </a:rPr>
            <a:t>2</a:t>
          </a:r>
          <a:r>
            <a:rPr lang="ko-KR" altLang="ko-KR" sz="1100" b="0" i="0" baseline="0">
              <a:effectLst/>
              <a:latin typeface="+mn-lt"/>
              <a:ea typeface="+mn-ea"/>
              <a:cs typeface="+mn-cs"/>
            </a:rPr>
            <a:t>항에서 </a:t>
          </a:r>
          <a:r>
            <a:rPr lang="en-US" altLang="ko-KR" sz="1100" b="0" i="0" baseline="0">
              <a:effectLst/>
              <a:latin typeface="+mn-lt"/>
              <a:ea typeface="+mn-ea"/>
              <a:cs typeface="+mn-cs"/>
            </a:rPr>
            <a:t>"</a:t>
          </a:r>
          <a:r>
            <a:rPr lang="ko-KR" altLang="ko-KR" sz="1100" b="0" i="0" baseline="0">
              <a:effectLst/>
              <a:latin typeface="+mn-lt"/>
              <a:ea typeface="+mn-ea"/>
              <a:cs typeface="+mn-cs"/>
            </a:rPr>
            <a:t>대통령령이 정하는 비율</a:t>
          </a:r>
          <a:r>
            <a:rPr lang="en-US" altLang="ko-KR" sz="1100" b="0" i="0" baseline="0">
              <a:effectLst/>
              <a:latin typeface="+mn-lt"/>
              <a:ea typeface="+mn-ea"/>
              <a:cs typeface="+mn-cs"/>
            </a:rPr>
            <a:t>"</a:t>
          </a:r>
          <a:r>
            <a:rPr lang="ko-KR" altLang="ko-KR" sz="1100" b="0" i="0" baseline="0">
              <a:effectLst/>
              <a:latin typeface="+mn-lt"/>
              <a:ea typeface="+mn-ea"/>
              <a:cs typeface="+mn-cs"/>
            </a:rPr>
            <a:t>이라 함은 </a:t>
          </a:r>
          <a:r>
            <a:rPr lang="en-US" altLang="ko-KR" sz="1100" b="1" i="0" baseline="0">
              <a:effectLst/>
              <a:latin typeface="+mn-lt"/>
              <a:ea typeface="+mn-ea"/>
              <a:cs typeface="+mn-cs"/>
            </a:rPr>
            <a:t>1</a:t>
          </a:r>
          <a:r>
            <a:rPr lang="ko-KR" altLang="ko-KR" sz="1100" b="1" i="0" baseline="0">
              <a:effectLst/>
              <a:latin typeface="+mn-lt"/>
              <a:ea typeface="+mn-ea"/>
              <a:cs typeface="+mn-cs"/>
            </a:rPr>
            <a:t>분의 </a:t>
          </a:r>
          <a:r>
            <a:rPr lang="en-US" altLang="ko-KR" sz="1100" b="1" i="0" baseline="0">
              <a:effectLst/>
              <a:latin typeface="+mn-lt"/>
              <a:ea typeface="+mn-ea"/>
              <a:cs typeface="+mn-cs"/>
            </a:rPr>
            <a:t>100</a:t>
          </a:r>
          <a:r>
            <a:rPr lang="ko-KR" altLang="ko-KR" sz="1100" b="1" i="0" baseline="0">
              <a:effectLst/>
              <a:latin typeface="+mn-lt"/>
              <a:ea typeface="+mn-ea"/>
              <a:cs typeface="+mn-cs"/>
            </a:rPr>
            <a:t>을</a:t>
          </a:r>
          <a:r>
            <a:rPr lang="ko-KR" altLang="ko-KR" sz="1100" b="0" i="0" baseline="0">
              <a:effectLst/>
              <a:latin typeface="+mn-lt"/>
              <a:ea typeface="+mn-ea"/>
              <a:cs typeface="+mn-cs"/>
            </a:rPr>
            <a:t> 말한다</a:t>
          </a:r>
          <a:r>
            <a:rPr lang="en-US" altLang="ko-KR" sz="1100" b="0" i="0" baseline="0">
              <a:effectLst/>
              <a:latin typeface="+mn-lt"/>
              <a:ea typeface="+mn-ea"/>
              <a:cs typeface="+mn-cs"/>
            </a:rPr>
            <a:t>.</a:t>
          </a:r>
        </a:p>
        <a:p>
          <a:pPr rtl="0"/>
          <a:endParaRPr lang="ko-KR" altLang="ko-KR">
            <a:effectLst/>
          </a:endParaRPr>
        </a:p>
        <a:p>
          <a:r>
            <a:rPr lang="ko-KR" altLang="en-US">
              <a:effectLst/>
            </a:rPr>
            <a:t>제</a:t>
          </a:r>
          <a:r>
            <a:rPr lang="en-US" altLang="ko-KR">
              <a:effectLst/>
            </a:rPr>
            <a:t>2</a:t>
          </a:r>
          <a:r>
            <a:rPr lang="ko-KR" altLang="en-US">
              <a:effectLst/>
            </a:rPr>
            <a:t>조</a:t>
          </a:r>
          <a:r>
            <a:rPr lang="en-US" altLang="ko-KR">
              <a:effectLst/>
            </a:rPr>
            <a:t>(</a:t>
          </a:r>
          <a:r>
            <a:rPr lang="ko-KR" altLang="en-US">
              <a:effectLst/>
            </a:rPr>
            <a:t>적용범위</a:t>
          </a:r>
          <a:r>
            <a:rPr lang="en-US" altLang="ko-KR">
              <a:effectLst/>
            </a:rPr>
            <a:t>) ①</a:t>
          </a:r>
          <a:r>
            <a:rPr lang="ko-KR" altLang="en-US">
              <a:effectLst/>
            </a:rPr>
            <a:t>「상가건물 임대차보호법」</a:t>
          </a:r>
          <a:r>
            <a:rPr lang="en-US" altLang="ko-KR">
              <a:effectLst/>
            </a:rPr>
            <a:t>(</a:t>
          </a:r>
          <a:r>
            <a:rPr lang="ko-KR" altLang="en-US">
              <a:effectLst/>
            </a:rPr>
            <a:t>이하 “법”이라 한다</a:t>
          </a:r>
          <a:r>
            <a:rPr lang="en-US" altLang="ko-KR">
              <a:effectLst/>
            </a:rPr>
            <a:t>) </a:t>
          </a:r>
          <a:r>
            <a:rPr lang="ko-KR" altLang="en-US">
              <a:effectLst/>
            </a:rPr>
            <a:t>제</a:t>
          </a:r>
          <a:r>
            <a:rPr lang="en-US" altLang="ko-KR">
              <a:effectLst/>
            </a:rPr>
            <a:t>2</a:t>
          </a:r>
          <a:r>
            <a:rPr lang="ko-KR" altLang="en-US">
              <a:effectLst/>
            </a:rPr>
            <a:t>조제</a:t>
          </a:r>
          <a:r>
            <a:rPr lang="en-US" altLang="ko-KR">
              <a:effectLst/>
            </a:rPr>
            <a:t>1</a:t>
          </a:r>
          <a:r>
            <a:rPr lang="ko-KR" altLang="en-US">
              <a:effectLst/>
            </a:rPr>
            <a:t>항 단서에서 “대통령령으로 정하는 보증금액”이란 다음 각 호의 구분에 의한 금액을 말한다</a:t>
          </a:r>
          <a:r>
            <a:rPr lang="en-US" altLang="ko-KR">
              <a:effectLst/>
            </a:rPr>
            <a:t>. &lt;</a:t>
          </a:r>
          <a:r>
            <a:rPr lang="ko-KR" altLang="en-US">
              <a:effectLst/>
            </a:rPr>
            <a:t>개정 </a:t>
          </a:r>
          <a:r>
            <a:rPr lang="en-US" altLang="ko-KR">
              <a:effectLst/>
            </a:rPr>
            <a:t>2008. 8. 21., 2010. 7. 21., 2013. 12. 30., 2018. 1. 26., 2019. 4. 2.&gt;</a:t>
          </a:r>
        </a:p>
        <a:p>
          <a:r>
            <a:rPr lang="en-US" altLang="ko-KR">
              <a:effectLst/>
            </a:rPr>
            <a:t>1. </a:t>
          </a:r>
          <a:r>
            <a:rPr lang="ko-KR" altLang="en-US">
              <a:effectLst/>
            </a:rPr>
            <a:t>서울특별시 </a:t>
          </a:r>
          <a:r>
            <a:rPr lang="en-US" altLang="ko-KR">
              <a:effectLst/>
            </a:rPr>
            <a:t>: 9</a:t>
          </a:r>
          <a:r>
            <a:rPr lang="ko-KR" altLang="en-US">
              <a:effectLst/>
            </a:rPr>
            <a:t>억원</a:t>
          </a:r>
        </a:p>
        <a:p>
          <a:r>
            <a:rPr lang="en-US" altLang="ko-KR">
              <a:effectLst/>
            </a:rPr>
            <a:t>2. </a:t>
          </a:r>
          <a:r>
            <a:rPr lang="ko-KR" altLang="en-US">
              <a:effectLst/>
            </a:rPr>
            <a:t>「수도권정비계획법」에 따른 과밀억제권역</a:t>
          </a:r>
          <a:r>
            <a:rPr lang="en-US" altLang="ko-KR">
              <a:effectLst/>
            </a:rPr>
            <a:t>(</a:t>
          </a:r>
          <a:r>
            <a:rPr lang="ko-KR" altLang="en-US">
              <a:effectLst/>
            </a:rPr>
            <a:t>서울특별시는 제외한다</a:t>
          </a:r>
          <a:r>
            <a:rPr lang="en-US" altLang="ko-KR">
              <a:effectLst/>
            </a:rPr>
            <a:t>) </a:t>
          </a:r>
          <a:r>
            <a:rPr lang="ko-KR" altLang="en-US">
              <a:effectLst/>
            </a:rPr>
            <a:t>및 부산광역시</a:t>
          </a:r>
          <a:r>
            <a:rPr lang="en-US" altLang="ko-KR">
              <a:effectLst/>
            </a:rPr>
            <a:t>: 6</a:t>
          </a:r>
          <a:r>
            <a:rPr lang="ko-KR" altLang="en-US">
              <a:effectLst/>
            </a:rPr>
            <a:t>억</a:t>
          </a:r>
          <a:r>
            <a:rPr lang="en-US" altLang="ko-KR">
              <a:effectLst/>
            </a:rPr>
            <a:t>9</a:t>
          </a:r>
          <a:r>
            <a:rPr lang="ko-KR" altLang="en-US">
              <a:effectLst/>
            </a:rPr>
            <a:t>천만원</a:t>
          </a:r>
        </a:p>
        <a:p>
          <a:r>
            <a:rPr lang="en-US" altLang="ko-KR">
              <a:effectLst/>
            </a:rPr>
            <a:t>3. </a:t>
          </a:r>
          <a:r>
            <a:rPr lang="ko-KR" altLang="en-US">
              <a:effectLst/>
            </a:rPr>
            <a:t>광역시</a:t>
          </a:r>
          <a:r>
            <a:rPr lang="en-US" altLang="ko-KR">
              <a:effectLst/>
            </a:rPr>
            <a:t>(</a:t>
          </a:r>
          <a:r>
            <a:rPr lang="ko-KR" altLang="en-US">
              <a:effectLst/>
            </a:rPr>
            <a:t>「수도권정비계획법」에 따른 과밀억제권역에 포함된 지역과 군지역</a:t>
          </a:r>
          <a:r>
            <a:rPr lang="en-US" altLang="ko-KR">
              <a:effectLst/>
            </a:rPr>
            <a:t>, </a:t>
          </a:r>
          <a:r>
            <a:rPr lang="ko-KR" altLang="en-US">
              <a:effectLst/>
            </a:rPr>
            <a:t>부산광역시는 제외한다</a:t>
          </a:r>
          <a:r>
            <a:rPr lang="en-US" altLang="ko-KR">
              <a:effectLst/>
            </a:rPr>
            <a:t>), </a:t>
          </a:r>
          <a:r>
            <a:rPr lang="ko-KR" altLang="en-US">
              <a:effectLst/>
            </a:rPr>
            <a:t>세종특별자치시</a:t>
          </a:r>
          <a:r>
            <a:rPr lang="en-US" altLang="ko-KR">
              <a:effectLst/>
            </a:rPr>
            <a:t>, </a:t>
          </a:r>
          <a:r>
            <a:rPr lang="ko-KR" altLang="en-US">
              <a:effectLst/>
            </a:rPr>
            <a:t>파주시</a:t>
          </a:r>
          <a:r>
            <a:rPr lang="en-US" altLang="ko-KR">
              <a:effectLst/>
            </a:rPr>
            <a:t>, </a:t>
          </a:r>
          <a:r>
            <a:rPr lang="ko-KR" altLang="en-US">
              <a:effectLst/>
            </a:rPr>
            <a:t>화성시</a:t>
          </a:r>
          <a:r>
            <a:rPr lang="en-US" altLang="ko-KR">
              <a:effectLst/>
            </a:rPr>
            <a:t>, </a:t>
          </a:r>
          <a:r>
            <a:rPr lang="ko-KR" altLang="en-US">
              <a:effectLst/>
            </a:rPr>
            <a:t>안산시</a:t>
          </a:r>
          <a:r>
            <a:rPr lang="en-US" altLang="ko-KR">
              <a:effectLst/>
            </a:rPr>
            <a:t>, </a:t>
          </a:r>
          <a:r>
            <a:rPr lang="ko-KR" altLang="en-US">
              <a:effectLst/>
            </a:rPr>
            <a:t>용인시</a:t>
          </a:r>
          <a:r>
            <a:rPr lang="en-US" altLang="ko-KR">
              <a:effectLst/>
            </a:rPr>
            <a:t>, </a:t>
          </a:r>
          <a:r>
            <a:rPr lang="ko-KR" altLang="en-US">
              <a:effectLst/>
            </a:rPr>
            <a:t>김포시 및 광주시</a:t>
          </a:r>
          <a:r>
            <a:rPr lang="en-US" altLang="ko-KR">
              <a:effectLst/>
            </a:rPr>
            <a:t>: 5</a:t>
          </a:r>
          <a:r>
            <a:rPr lang="ko-KR" altLang="en-US">
              <a:effectLst/>
            </a:rPr>
            <a:t>억</a:t>
          </a:r>
          <a:r>
            <a:rPr lang="en-US" altLang="ko-KR">
              <a:effectLst/>
            </a:rPr>
            <a:t>4</a:t>
          </a:r>
          <a:r>
            <a:rPr lang="ko-KR" altLang="en-US">
              <a:effectLst/>
            </a:rPr>
            <a:t>천만원</a:t>
          </a:r>
        </a:p>
        <a:p>
          <a:r>
            <a:rPr lang="en-US" altLang="ko-KR">
              <a:effectLst/>
            </a:rPr>
            <a:t>4. </a:t>
          </a:r>
          <a:r>
            <a:rPr lang="ko-KR" altLang="en-US">
              <a:effectLst/>
            </a:rPr>
            <a:t>그 밖의 지역 </a:t>
          </a:r>
          <a:r>
            <a:rPr lang="en-US" altLang="ko-KR">
              <a:effectLst/>
            </a:rPr>
            <a:t>: 3</a:t>
          </a:r>
          <a:r>
            <a:rPr lang="ko-KR" altLang="en-US">
              <a:effectLst/>
            </a:rPr>
            <a:t>억</a:t>
          </a:r>
          <a:r>
            <a:rPr lang="en-US" altLang="ko-KR">
              <a:effectLst/>
            </a:rPr>
            <a:t>7</a:t>
          </a:r>
          <a:r>
            <a:rPr lang="ko-KR" altLang="en-US">
              <a:effectLst/>
            </a:rPr>
            <a:t>천만원</a:t>
          </a:r>
        </a:p>
        <a:p>
          <a:r>
            <a:rPr lang="ko-KR" altLang="en-US">
              <a:effectLst/>
            </a:rPr>
            <a:t>②법 제</a:t>
          </a:r>
          <a:r>
            <a:rPr lang="en-US" altLang="ko-KR">
              <a:effectLst/>
            </a:rPr>
            <a:t>2</a:t>
          </a:r>
          <a:r>
            <a:rPr lang="ko-KR" altLang="en-US">
              <a:effectLst/>
            </a:rPr>
            <a:t>조제</a:t>
          </a:r>
          <a:r>
            <a:rPr lang="en-US" altLang="ko-KR">
              <a:effectLst/>
            </a:rPr>
            <a:t>2</a:t>
          </a:r>
          <a:r>
            <a:rPr lang="ko-KR" altLang="en-US">
              <a:effectLst/>
            </a:rPr>
            <a:t>항의 규정에 의하여 보증금외에 차임이 있는 경우의 차임액은 월 단위의 차임액으로 한다</a:t>
          </a:r>
          <a:r>
            <a:rPr lang="en-US" altLang="ko-KR">
              <a:effectLst/>
            </a:rPr>
            <a:t>.</a:t>
          </a:r>
        </a:p>
        <a:p>
          <a:r>
            <a:rPr lang="en-US" altLang="ko-KR">
              <a:effectLst/>
            </a:rPr>
            <a:t>③</a:t>
          </a:r>
          <a:r>
            <a:rPr lang="ko-KR" altLang="en-US">
              <a:effectLst/>
            </a:rPr>
            <a:t>법 제</a:t>
          </a:r>
          <a:r>
            <a:rPr lang="en-US" altLang="ko-KR">
              <a:effectLst/>
            </a:rPr>
            <a:t>2</a:t>
          </a:r>
          <a:r>
            <a:rPr lang="ko-KR" altLang="en-US">
              <a:effectLst/>
            </a:rPr>
            <a:t>조제</a:t>
          </a:r>
          <a:r>
            <a:rPr lang="en-US" altLang="ko-KR">
              <a:effectLst/>
            </a:rPr>
            <a:t>2</a:t>
          </a:r>
          <a:r>
            <a:rPr lang="ko-KR" altLang="en-US">
              <a:effectLst/>
            </a:rPr>
            <a:t>항에서 “대통령령으로 정하는 비율”이라 함은 </a:t>
          </a:r>
          <a:r>
            <a:rPr lang="en-US" altLang="ko-KR">
              <a:effectLst/>
            </a:rPr>
            <a:t>1</a:t>
          </a:r>
          <a:r>
            <a:rPr lang="ko-KR" altLang="en-US">
              <a:effectLst/>
            </a:rPr>
            <a:t>분의 </a:t>
          </a:r>
          <a:r>
            <a:rPr lang="en-US" altLang="ko-KR">
              <a:effectLst/>
            </a:rPr>
            <a:t>100</a:t>
          </a:r>
          <a:r>
            <a:rPr lang="ko-KR" altLang="en-US">
              <a:effectLst/>
            </a:rPr>
            <a:t>을 말한다</a:t>
          </a:r>
          <a:r>
            <a:rPr lang="en-US" altLang="ko-KR">
              <a:effectLst/>
            </a:rPr>
            <a:t>. &lt;</a:t>
          </a:r>
          <a:r>
            <a:rPr lang="ko-KR" altLang="en-US">
              <a:effectLst/>
            </a:rPr>
            <a:t>개정 </a:t>
          </a:r>
          <a:r>
            <a:rPr lang="en-US" altLang="ko-KR">
              <a:effectLst/>
            </a:rPr>
            <a:t>2010. 7. 21.&gt;</a:t>
          </a:r>
        </a:p>
        <a:p>
          <a:r>
            <a:rPr lang="en-US" altLang="ko-KR" sz="1100">
              <a:effectLst/>
              <a:latin typeface="+mn-lt"/>
              <a:ea typeface="+mn-ea"/>
              <a:cs typeface="+mn-cs"/>
            </a:rPr>
            <a:t>  </a:t>
          </a:r>
          <a:endParaRPr lang="ko-KR" altLang="ko-KR">
            <a:effectLst/>
          </a:endParaRPr>
        </a:p>
        <a:p>
          <a:r>
            <a:rPr lang="ko-KR" altLang="en-US">
              <a:effectLst/>
            </a:rPr>
            <a:t>제</a:t>
          </a:r>
          <a:r>
            <a:rPr lang="en-US" altLang="ko-KR">
              <a:effectLst/>
            </a:rPr>
            <a:t>6</a:t>
          </a:r>
          <a:r>
            <a:rPr lang="ko-KR" altLang="en-US">
              <a:effectLst/>
            </a:rPr>
            <a:t>조</a:t>
          </a:r>
          <a:r>
            <a:rPr lang="en-US" altLang="ko-KR">
              <a:effectLst/>
            </a:rPr>
            <a:t>(</a:t>
          </a:r>
          <a:r>
            <a:rPr lang="ko-KR" altLang="en-US">
              <a:effectLst/>
            </a:rPr>
            <a:t>우선변제를 받을 임차인의 범위</a:t>
          </a:r>
          <a:r>
            <a:rPr lang="en-US" altLang="ko-KR">
              <a:effectLst/>
            </a:rPr>
            <a:t>) </a:t>
          </a:r>
          <a:r>
            <a:rPr lang="ko-KR" altLang="en-US">
              <a:effectLst/>
            </a:rPr>
            <a:t>법 제</a:t>
          </a:r>
          <a:r>
            <a:rPr lang="en-US" altLang="ko-KR">
              <a:effectLst/>
            </a:rPr>
            <a:t>14</a:t>
          </a:r>
          <a:r>
            <a:rPr lang="ko-KR" altLang="en-US">
              <a:effectLst/>
            </a:rPr>
            <a:t>조의 규정에 의하여 우선변제를 받을 임차인은 보증금과 차임이 있는 경우 법 제</a:t>
          </a:r>
          <a:r>
            <a:rPr lang="en-US" altLang="ko-KR">
              <a:effectLst/>
            </a:rPr>
            <a:t>2</a:t>
          </a:r>
          <a:r>
            <a:rPr lang="ko-KR" altLang="en-US">
              <a:effectLst/>
            </a:rPr>
            <a:t>조제</a:t>
          </a:r>
          <a:r>
            <a:rPr lang="en-US" altLang="ko-KR">
              <a:effectLst/>
            </a:rPr>
            <a:t>2</a:t>
          </a:r>
          <a:r>
            <a:rPr lang="ko-KR" altLang="en-US">
              <a:effectLst/>
            </a:rPr>
            <a:t>항의 규정에 의하여 환산한 금액의 합계가 다음 각호의 구분에 의한 금액 이하인 임차인으로 한다</a:t>
          </a:r>
          <a:r>
            <a:rPr lang="en-US" altLang="ko-KR">
              <a:effectLst/>
            </a:rPr>
            <a:t>.  &lt;</a:t>
          </a:r>
          <a:r>
            <a:rPr lang="ko-KR" altLang="en-US">
              <a:effectLst/>
            </a:rPr>
            <a:t>개정 </a:t>
          </a:r>
          <a:r>
            <a:rPr lang="en-US" altLang="ko-KR">
              <a:effectLst/>
            </a:rPr>
            <a:t>2008. 8. 21., 2010. 7. 21., 2013. 12. 30.&gt;</a:t>
          </a:r>
        </a:p>
        <a:p>
          <a:r>
            <a:rPr lang="en-US" altLang="ko-KR">
              <a:effectLst/>
            </a:rPr>
            <a:t>1. </a:t>
          </a:r>
          <a:r>
            <a:rPr lang="ko-KR" altLang="en-US">
              <a:effectLst/>
            </a:rPr>
            <a:t>서울특별시 </a:t>
          </a:r>
          <a:r>
            <a:rPr lang="en-US" altLang="ko-KR">
              <a:effectLst/>
            </a:rPr>
            <a:t>: 6</a:t>
          </a:r>
          <a:r>
            <a:rPr lang="ko-KR" altLang="en-US">
              <a:effectLst/>
            </a:rPr>
            <a:t>천</a:t>
          </a:r>
          <a:r>
            <a:rPr lang="en-US" altLang="ko-KR">
              <a:effectLst/>
            </a:rPr>
            <a:t>500</a:t>
          </a:r>
          <a:r>
            <a:rPr lang="ko-KR" altLang="en-US">
              <a:effectLst/>
            </a:rPr>
            <a:t>만원</a:t>
          </a:r>
        </a:p>
        <a:p>
          <a:r>
            <a:rPr lang="en-US" altLang="ko-KR">
              <a:effectLst/>
            </a:rPr>
            <a:t>2. </a:t>
          </a:r>
          <a:r>
            <a:rPr lang="ko-KR" altLang="en-US">
              <a:effectLst/>
            </a:rPr>
            <a:t>「수도권정비계획법」에 따른 과밀억제권역</a:t>
          </a:r>
          <a:r>
            <a:rPr lang="en-US" altLang="ko-KR">
              <a:effectLst/>
            </a:rPr>
            <a:t>(</a:t>
          </a:r>
          <a:r>
            <a:rPr lang="ko-KR" altLang="en-US">
              <a:effectLst/>
            </a:rPr>
            <a:t>서울특별시는 제외한다</a:t>
          </a:r>
          <a:r>
            <a:rPr lang="en-US" altLang="ko-KR">
              <a:effectLst/>
            </a:rPr>
            <a:t>): 5</a:t>
          </a:r>
          <a:r>
            <a:rPr lang="ko-KR" altLang="en-US">
              <a:effectLst/>
            </a:rPr>
            <a:t>천</a:t>
          </a:r>
          <a:r>
            <a:rPr lang="en-US" altLang="ko-KR">
              <a:effectLst/>
            </a:rPr>
            <a:t>500</a:t>
          </a:r>
          <a:r>
            <a:rPr lang="ko-KR" altLang="en-US">
              <a:effectLst/>
            </a:rPr>
            <a:t>만원</a:t>
          </a:r>
        </a:p>
        <a:p>
          <a:r>
            <a:rPr lang="en-US" altLang="ko-KR">
              <a:effectLst/>
            </a:rPr>
            <a:t>3. </a:t>
          </a:r>
          <a:r>
            <a:rPr lang="ko-KR" altLang="en-US">
              <a:effectLst/>
            </a:rPr>
            <a:t>광역시</a:t>
          </a:r>
          <a:r>
            <a:rPr lang="en-US" altLang="ko-KR">
              <a:effectLst/>
            </a:rPr>
            <a:t>(</a:t>
          </a:r>
          <a:r>
            <a:rPr lang="ko-KR" altLang="en-US">
              <a:effectLst/>
            </a:rPr>
            <a:t>「수도권정비계획법」에 따른 과밀억제권역에 포함된 지역과 군지역은 제외한다</a:t>
          </a:r>
          <a:r>
            <a:rPr lang="en-US" altLang="ko-KR">
              <a:effectLst/>
            </a:rPr>
            <a:t>), </a:t>
          </a:r>
          <a:r>
            <a:rPr lang="ko-KR" altLang="en-US">
              <a:effectLst/>
            </a:rPr>
            <a:t>안산시</a:t>
          </a:r>
          <a:r>
            <a:rPr lang="en-US" altLang="ko-KR">
              <a:effectLst/>
            </a:rPr>
            <a:t>, </a:t>
          </a:r>
          <a:r>
            <a:rPr lang="ko-KR" altLang="en-US">
              <a:effectLst/>
            </a:rPr>
            <a:t>용인시</a:t>
          </a:r>
          <a:r>
            <a:rPr lang="en-US" altLang="ko-KR">
              <a:effectLst/>
            </a:rPr>
            <a:t>, </a:t>
          </a:r>
          <a:r>
            <a:rPr lang="ko-KR" altLang="en-US">
              <a:effectLst/>
            </a:rPr>
            <a:t>김포시 및 광주시</a:t>
          </a:r>
          <a:r>
            <a:rPr lang="en-US" altLang="ko-KR">
              <a:effectLst/>
            </a:rPr>
            <a:t>: 3</a:t>
          </a:r>
          <a:r>
            <a:rPr lang="ko-KR" altLang="en-US">
              <a:effectLst/>
            </a:rPr>
            <a:t>천</a:t>
          </a:r>
          <a:r>
            <a:rPr lang="en-US" altLang="ko-KR">
              <a:effectLst/>
            </a:rPr>
            <a:t>8</a:t>
          </a:r>
          <a:r>
            <a:rPr lang="ko-KR" altLang="en-US">
              <a:effectLst/>
            </a:rPr>
            <a:t>백만원</a:t>
          </a:r>
        </a:p>
        <a:p>
          <a:r>
            <a:rPr lang="en-US" altLang="ko-KR">
              <a:effectLst/>
            </a:rPr>
            <a:t>4. </a:t>
          </a:r>
          <a:r>
            <a:rPr lang="ko-KR" altLang="en-US">
              <a:effectLst/>
            </a:rPr>
            <a:t>그 밖의 지역 </a:t>
          </a:r>
          <a:r>
            <a:rPr lang="en-US" altLang="ko-KR">
              <a:effectLst/>
            </a:rPr>
            <a:t>: 3</a:t>
          </a:r>
          <a:r>
            <a:rPr lang="ko-KR" altLang="en-US">
              <a:effectLst/>
            </a:rPr>
            <a:t>천만원</a:t>
          </a:r>
        </a:p>
        <a:p>
          <a:endParaRPr lang="en-US" altLang="ko-KR">
            <a:effectLst/>
          </a:endParaRPr>
        </a:p>
        <a:p>
          <a:r>
            <a:rPr lang="ko-KR" altLang="en-US">
              <a:effectLst/>
            </a:rPr>
            <a:t>제</a:t>
          </a:r>
          <a:r>
            <a:rPr lang="en-US" altLang="ko-KR">
              <a:effectLst/>
            </a:rPr>
            <a:t>7</a:t>
          </a:r>
          <a:r>
            <a:rPr lang="ko-KR" altLang="en-US">
              <a:effectLst/>
            </a:rPr>
            <a:t>조</a:t>
          </a:r>
          <a:r>
            <a:rPr lang="en-US" altLang="ko-KR">
              <a:effectLst/>
            </a:rPr>
            <a:t>(</a:t>
          </a:r>
          <a:r>
            <a:rPr lang="ko-KR" altLang="en-US">
              <a:effectLst/>
            </a:rPr>
            <a:t>우선변제를 받을 보증금의 범위 등</a:t>
          </a:r>
          <a:r>
            <a:rPr lang="en-US" altLang="ko-KR">
              <a:effectLst/>
            </a:rPr>
            <a:t>) ①</a:t>
          </a:r>
          <a:r>
            <a:rPr lang="ko-KR" altLang="en-US">
              <a:effectLst/>
            </a:rPr>
            <a:t>법 제</a:t>
          </a:r>
          <a:r>
            <a:rPr lang="en-US" altLang="ko-KR">
              <a:effectLst/>
            </a:rPr>
            <a:t>14</a:t>
          </a:r>
          <a:r>
            <a:rPr lang="ko-KR" altLang="en-US">
              <a:effectLst/>
            </a:rPr>
            <a:t>조의 규정에 의하여 우선변제를 받을 보증금중 일정액의 범위는 다음 각호의 구분에 의한 금액 이하로 한다</a:t>
          </a:r>
          <a:r>
            <a:rPr lang="en-US" altLang="ko-KR">
              <a:effectLst/>
            </a:rPr>
            <a:t>.  &lt;</a:t>
          </a:r>
          <a:r>
            <a:rPr lang="ko-KR" altLang="en-US">
              <a:effectLst/>
            </a:rPr>
            <a:t>개정 </a:t>
          </a:r>
          <a:r>
            <a:rPr lang="en-US" altLang="ko-KR">
              <a:effectLst/>
            </a:rPr>
            <a:t>2008. 8. 21., 2010. 7. 21., 2013. 12. 30.&gt;</a:t>
          </a:r>
        </a:p>
        <a:p>
          <a:r>
            <a:rPr lang="en-US" altLang="ko-KR">
              <a:effectLst/>
            </a:rPr>
            <a:t>1. </a:t>
          </a:r>
          <a:r>
            <a:rPr lang="ko-KR" altLang="en-US">
              <a:effectLst/>
            </a:rPr>
            <a:t>서울특별시 </a:t>
          </a:r>
          <a:r>
            <a:rPr lang="en-US" altLang="ko-KR">
              <a:effectLst/>
            </a:rPr>
            <a:t>: 2</a:t>
          </a:r>
          <a:r>
            <a:rPr lang="ko-KR" altLang="en-US">
              <a:effectLst/>
            </a:rPr>
            <a:t>천</a:t>
          </a:r>
          <a:r>
            <a:rPr lang="en-US" altLang="ko-KR">
              <a:effectLst/>
            </a:rPr>
            <a:t>200</a:t>
          </a:r>
          <a:r>
            <a:rPr lang="ko-KR" altLang="en-US">
              <a:effectLst/>
            </a:rPr>
            <a:t>만원</a:t>
          </a:r>
        </a:p>
        <a:p>
          <a:r>
            <a:rPr lang="en-US" altLang="ko-KR">
              <a:effectLst/>
            </a:rPr>
            <a:t>2. </a:t>
          </a:r>
          <a:r>
            <a:rPr lang="ko-KR" altLang="en-US">
              <a:effectLst/>
            </a:rPr>
            <a:t>「수도권정비계획법」에 따른 과밀억제권역</a:t>
          </a:r>
          <a:r>
            <a:rPr lang="en-US" altLang="ko-KR">
              <a:effectLst/>
            </a:rPr>
            <a:t>(</a:t>
          </a:r>
          <a:r>
            <a:rPr lang="ko-KR" altLang="en-US">
              <a:effectLst/>
            </a:rPr>
            <a:t>서울특별시는 제외한다</a:t>
          </a:r>
          <a:r>
            <a:rPr lang="en-US" altLang="ko-KR">
              <a:effectLst/>
            </a:rPr>
            <a:t>): 1</a:t>
          </a:r>
          <a:r>
            <a:rPr lang="ko-KR" altLang="en-US">
              <a:effectLst/>
            </a:rPr>
            <a:t>천</a:t>
          </a:r>
          <a:r>
            <a:rPr lang="en-US" altLang="ko-KR">
              <a:effectLst/>
            </a:rPr>
            <a:t>900</a:t>
          </a:r>
          <a:r>
            <a:rPr lang="ko-KR" altLang="en-US">
              <a:effectLst/>
            </a:rPr>
            <a:t>만원</a:t>
          </a:r>
        </a:p>
        <a:p>
          <a:r>
            <a:rPr lang="en-US" altLang="ko-KR">
              <a:effectLst/>
            </a:rPr>
            <a:t>3. </a:t>
          </a:r>
          <a:r>
            <a:rPr lang="ko-KR" altLang="en-US">
              <a:effectLst/>
            </a:rPr>
            <a:t>광역시</a:t>
          </a:r>
          <a:r>
            <a:rPr lang="en-US" altLang="ko-KR">
              <a:effectLst/>
            </a:rPr>
            <a:t>(</a:t>
          </a:r>
          <a:r>
            <a:rPr lang="ko-KR" altLang="en-US">
              <a:effectLst/>
            </a:rPr>
            <a:t>「수도권정비계획법」에 따른 과밀억제권역에 포함된 지역과 군지역은 제외한다</a:t>
          </a:r>
          <a:r>
            <a:rPr lang="en-US" altLang="ko-KR">
              <a:effectLst/>
            </a:rPr>
            <a:t>), </a:t>
          </a:r>
          <a:r>
            <a:rPr lang="ko-KR" altLang="en-US">
              <a:effectLst/>
            </a:rPr>
            <a:t>안산시</a:t>
          </a:r>
          <a:r>
            <a:rPr lang="en-US" altLang="ko-KR">
              <a:effectLst/>
            </a:rPr>
            <a:t>, </a:t>
          </a:r>
          <a:r>
            <a:rPr lang="ko-KR" altLang="en-US">
              <a:effectLst/>
            </a:rPr>
            <a:t>용인시</a:t>
          </a:r>
          <a:r>
            <a:rPr lang="en-US" altLang="ko-KR">
              <a:effectLst/>
            </a:rPr>
            <a:t>, </a:t>
          </a:r>
          <a:r>
            <a:rPr lang="ko-KR" altLang="en-US">
              <a:effectLst/>
            </a:rPr>
            <a:t>김포시 및 광주시</a:t>
          </a:r>
          <a:r>
            <a:rPr lang="en-US" altLang="ko-KR">
              <a:effectLst/>
            </a:rPr>
            <a:t>: 1</a:t>
          </a:r>
          <a:r>
            <a:rPr lang="ko-KR" altLang="en-US">
              <a:effectLst/>
            </a:rPr>
            <a:t>천</a:t>
          </a:r>
          <a:r>
            <a:rPr lang="en-US" altLang="ko-KR">
              <a:effectLst/>
            </a:rPr>
            <a:t>300</a:t>
          </a:r>
          <a:r>
            <a:rPr lang="ko-KR" altLang="en-US">
              <a:effectLst/>
            </a:rPr>
            <a:t>만원</a:t>
          </a:r>
        </a:p>
        <a:p>
          <a:r>
            <a:rPr lang="en-US" altLang="ko-KR">
              <a:effectLst/>
            </a:rPr>
            <a:t>4. </a:t>
          </a:r>
          <a:r>
            <a:rPr lang="ko-KR" altLang="en-US">
              <a:effectLst/>
            </a:rPr>
            <a:t>그 밖의 지역 </a:t>
          </a:r>
          <a:r>
            <a:rPr lang="en-US" altLang="ko-KR">
              <a:effectLst/>
            </a:rPr>
            <a:t>: 1</a:t>
          </a:r>
          <a:r>
            <a:rPr lang="ko-KR" altLang="en-US">
              <a:effectLst/>
            </a:rPr>
            <a:t>천만원</a:t>
          </a:r>
        </a:p>
        <a:p>
          <a:r>
            <a:rPr lang="ko-KR" altLang="en-US">
              <a:effectLst/>
            </a:rPr>
            <a:t>②임차인의 보증금중 일정액이 상가건물의 가액의 </a:t>
          </a:r>
          <a:r>
            <a:rPr lang="en-US" altLang="ko-KR">
              <a:effectLst/>
            </a:rPr>
            <a:t>2</a:t>
          </a:r>
          <a:r>
            <a:rPr lang="ko-KR" altLang="en-US">
              <a:effectLst/>
            </a:rPr>
            <a:t>분의 </a:t>
          </a:r>
          <a:r>
            <a:rPr lang="en-US" altLang="ko-KR">
              <a:effectLst/>
            </a:rPr>
            <a:t>1</a:t>
          </a:r>
          <a:r>
            <a:rPr lang="ko-KR" altLang="en-US">
              <a:effectLst/>
            </a:rPr>
            <a:t>을 초과하는 경우에는 상가건물의 가액의 </a:t>
          </a:r>
          <a:r>
            <a:rPr lang="en-US" altLang="ko-KR">
              <a:effectLst/>
            </a:rPr>
            <a:t>2</a:t>
          </a:r>
          <a:r>
            <a:rPr lang="ko-KR" altLang="en-US">
              <a:effectLst/>
            </a:rPr>
            <a:t>분의 </a:t>
          </a:r>
          <a:r>
            <a:rPr lang="en-US" altLang="ko-KR">
              <a:effectLst/>
            </a:rPr>
            <a:t>1</a:t>
          </a:r>
          <a:r>
            <a:rPr lang="ko-KR" altLang="en-US">
              <a:effectLst/>
            </a:rPr>
            <a:t>에 해당하는 금액에 한하여 우선변제권이 있다</a:t>
          </a:r>
          <a:r>
            <a:rPr lang="en-US" altLang="ko-KR">
              <a:effectLst/>
            </a:rPr>
            <a:t>.  &lt;</a:t>
          </a:r>
          <a:r>
            <a:rPr lang="ko-KR" altLang="en-US">
              <a:effectLst/>
            </a:rPr>
            <a:t>개정 </a:t>
          </a:r>
          <a:r>
            <a:rPr lang="en-US" altLang="ko-KR">
              <a:effectLst/>
            </a:rPr>
            <a:t>2013. 12. 30.&gt;</a:t>
          </a:r>
        </a:p>
        <a:p>
          <a:r>
            <a:rPr lang="en-US" altLang="ko-KR">
              <a:effectLst/>
            </a:rPr>
            <a:t>③</a:t>
          </a:r>
          <a:r>
            <a:rPr lang="ko-KR" altLang="en-US">
              <a:effectLst/>
            </a:rPr>
            <a:t>하나의 상가건물에 임차인이 </a:t>
          </a:r>
          <a:r>
            <a:rPr lang="en-US" altLang="ko-KR">
              <a:effectLst/>
            </a:rPr>
            <a:t>2</a:t>
          </a:r>
          <a:r>
            <a:rPr lang="ko-KR" altLang="en-US">
              <a:effectLst/>
            </a:rPr>
            <a:t>인 이상이고</a:t>
          </a:r>
          <a:r>
            <a:rPr lang="en-US" altLang="ko-KR">
              <a:effectLst/>
            </a:rPr>
            <a:t>, </a:t>
          </a:r>
          <a:r>
            <a:rPr lang="ko-KR" altLang="en-US">
              <a:effectLst/>
            </a:rPr>
            <a:t>그 각 보증금중 일정액의 합산액이 상가건물의 가액의 </a:t>
          </a:r>
          <a:r>
            <a:rPr lang="en-US" altLang="ko-KR">
              <a:effectLst/>
            </a:rPr>
            <a:t>2</a:t>
          </a:r>
          <a:r>
            <a:rPr lang="ko-KR" altLang="en-US">
              <a:effectLst/>
            </a:rPr>
            <a:t>분의 </a:t>
          </a:r>
          <a:r>
            <a:rPr lang="en-US" altLang="ko-KR">
              <a:effectLst/>
            </a:rPr>
            <a:t>1</a:t>
          </a:r>
          <a:r>
            <a:rPr lang="ko-KR" altLang="en-US">
              <a:effectLst/>
            </a:rPr>
            <a:t>을 초과하는 경우에는 그 각 보증금중 일정액의 합산액에 대한 각 임차인의 보증금중 일정액의 비율로 그 상가건물의 가액의 </a:t>
          </a:r>
          <a:r>
            <a:rPr lang="en-US" altLang="ko-KR">
              <a:effectLst/>
            </a:rPr>
            <a:t>2</a:t>
          </a:r>
          <a:r>
            <a:rPr lang="ko-KR" altLang="en-US">
              <a:effectLst/>
            </a:rPr>
            <a:t>분의 </a:t>
          </a:r>
          <a:r>
            <a:rPr lang="en-US" altLang="ko-KR">
              <a:effectLst/>
            </a:rPr>
            <a:t>1</a:t>
          </a:r>
          <a:r>
            <a:rPr lang="ko-KR" altLang="en-US">
              <a:effectLst/>
            </a:rPr>
            <a:t>에 해당하는 금액을 분할한 금액을 각 임차인의 보증금중 일정액으로 본다</a:t>
          </a:r>
          <a:r>
            <a:rPr lang="en-US" altLang="ko-KR">
              <a:effectLst/>
            </a:rPr>
            <a:t>.  &lt;</a:t>
          </a:r>
          <a:r>
            <a:rPr lang="ko-KR" altLang="en-US">
              <a:effectLst/>
            </a:rPr>
            <a:t>개정 </a:t>
          </a:r>
          <a:r>
            <a:rPr lang="en-US" altLang="ko-KR">
              <a:effectLst/>
            </a:rPr>
            <a:t>2013. 12. 30.&gt;</a:t>
          </a:r>
        </a:p>
      </xdr:txBody>
    </xdr:sp>
    <xdr:clientData/>
  </xdr:twoCellAnchor>
  <xdr:twoCellAnchor>
    <xdr:from>
      <xdr:col>1</xdr:col>
      <xdr:colOff>247650</xdr:colOff>
      <xdr:row>97</xdr:row>
      <xdr:rowOff>85725</xdr:rowOff>
    </xdr:from>
    <xdr:to>
      <xdr:col>6</xdr:col>
      <xdr:colOff>495300</xdr:colOff>
      <xdr:row>150</xdr:row>
      <xdr:rowOff>152400</xdr:rowOff>
    </xdr:to>
    <xdr:sp macro="" textlink="">
      <xdr:nvSpPr>
        <xdr:cNvPr id="3" name="Text Box 3">
          <a:extLst>
            <a:ext uri="{FF2B5EF4-FFF2-40B4-BE49-F238E27FC236}">
              <a16:creationId xmlns:a16="http://schemas.microsoft.com/office/drawing/2014/main" id="{00000000-0008-0000-1600-000003000000}"/>
            </a:ext>
          </a:extLst>
        </xdr:cNvPr>
        <xdr:cNvSpPr txBox="1">
          <a:spLocks noChangeArrowheads="1"/>
        </xdr:cNvSpPr>
      </xdr:nvSpPr>
      <xdr:spPr bwMode="auto">
        <a:xfrm>
          <a:off x="621030" y="26420445"/>
          <a:ext cx="8301990" cy="1056703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altLang="ko-KR" sz="1000" b="0" i="0" u="none" strike="noStrike" baseline="0">
              <a:solidFill>
                <a:srgbClr val="000000"/>
              </a:solidFill>
              <a:latin typeface="Arial"/>
              <a:cs typeface="Arial"/>
            </a:rPr>
            <a:t>0</a:t>
          </a:r>
          <a:r>
            <a:rPr lang="ko-KR" altLang="en-US" sz="1000" b="0" i="0" u="none" strike="noStrike" baseline="0">
              <a:solidFill>
                <a:srgbClr val="000000"/>
              </a:solidFill>
              <a:latin typeface="돋움"/>
              <a:ea typeface="돋움"/>
            </a:rPr>
            <a:t>순위</a:t>
          </a:r>
          <a:r>
            <a:rPr lang="ko-KR" altLang="en-US" sz="1000" b="0" i="0" u="none" strike="noStrike" baseline="0">
              <a:solidFill>
                <a:srgbClr val="000000"/>
              </a:solidFill>
              <a:latin typeface="Arial"/>
              <a:cs typeface="Arial"/>
            </a:rPr>
            <a:t> </a:t>
          </a:r>
          <a:r>
            <a:rPr lang="en-US" altLang="ko-KR"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경매집행비용</a:t>
          </a:r>
          <a:r>
            <a:rPr lang="ko-KR" altLang="en-US" sz="1000" b="0" i="0" u="none" strike="noStrike" baseline="0">
              <a:solidFill>
                <a:srgbClr val="000000"/>
              </a:solidFill>
              <a:latin typeface="Arial"/>
              <a:cs typeface="Arial"/>
            </a:rPr>
            <a:t> </a:t>
          </a:r>
        </a:p>
        <a:p>
          <a:pPr algn="l" rtl="0">
            <a:defRPr sz="1000"/>
          </a:pPr>
          <a:endParaRPr lang="ko-KR" altLang="en-US" sz="1000" b="0" i="0" u="none" strike="noStrike" baseline="0">
            <a:solidFill>
              <a:srgbClr val="000000"/>
            </a:solidFill>
            <a:latin typeface="Arial"/>
            <a:cs typeface="Arial"/>
          </a:endParaRPr>
        </a:p>
        <a:p>
          <a:pPr algn="l" rtl="0">
            <a:defRPr sz="1000"/>
          </a:pPr>
          <a:r>
            <a:rPr lang="ko-KR" altLang="en-US" sz="1000" b="0" i="0" u="none" strike="noStrike" baseline="0">
              <a:solidFill>
                <a:srgbClr val="000000"/>
              </a:solidFill>
              <a:latin typeface="돋움"/>
              <a:ea typeface="돋움"/>
            </a:rPr>
            <a:t>경매집행비용은</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경매신청</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시에</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강제집행에</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필요한</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경매비용임</a:t>
          </a:r>
          <a:r>
            <a:rPr lang="en-US" altLang="ko-KR"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경매신청인은</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법원보관금취급규칙이</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정하는</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바에</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따라</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집행비용을</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예납</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해야함</a:t>
          </a:r>
          <a:r>
            <a:rPr lang="en-US" altLang="ko-KR"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사건진행</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중</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송달료가</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부족하여</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추가로</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납부하고자</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할</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때에도</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수납은행에</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비치되어</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있는</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송달료납부서에</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사건번호와</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금액을</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기재하여</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수납은행에</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납부한다</a:t>
          </a:r>
          <a:r>
            <a:rPr lang="en-US" altLang="ko-KR"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민사집행법</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제</a:t>
          </a:r>
          <a:r>
            <a:rPr lang="en-US" altLang="ko-KR" sz="1000" b="0" i="0" u="none" strike="noStrike" baseline="0">
              <a:solidFill>
                <a:srgbClr val="000000"/>
              </a:solidFill>
              <a:latin typeface="Arial"/>
              <a:cs typeface="Arial"/>
            </a:rPr>
            <a:t>53</a:t>
          </a:r>
          <a:r>
            <a:rPr lang="ko-KR" altLang="en-US" sz="1000" b="0" i="0" u="none" strike="noStrike" baseline="0">
              <a:solidFill>
                <a:srgbClr val="000000"/>
              </a:solidFill>
              <a:latin typeface="돋움"/>
              <a:ea typeface="돋움"/>
            </a:rPr>
            <a:t>조</a:t>
          </a:r>
          <a:r>
            <a:rPr lang="en-US" altLang="ko-KR" sz="1000" b="0" i="0" u="none" strike="noStrike" baseline="0">
              <a:solidFill>
                <a:srgbClr val="000000"/>
              </a:solidFill>
              <a:latin typeface="Arial"/>
              <a:cs typeface="Arial"/>
            </a:rPr>
            <a:t>)</a:t>
          </a:r>
        </a:p>
        <a:p>
          <a:pPr algn="l" rtl="0">
            <a:defRPr sz="1000"/>
          </a:pPr>
          <a:r>
            <a:rPr lang="en-US" altLang="ko-KR" sz="1000" b="0" i="0" u="none" strike="noStrike" baseline="0">
              <a:solidFill>
                <a:srgbClr val="000000"/>
              </a:solidFill>
              <a:latin typeface="돋움"/>
              <a:ea typeface="돋움"/>
            </a:rPr>
            <a:t>①</a:t>
          </a:r>
          <a:r>
            <a:rPr lang="en-US" altLang="ko-KR"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인지대</a:t>
          </a:r>
          <a:r>
            <a:rPr lang="ko-KR" altLang="en-US" sz="1000" b="0" i="0" u="none" strike="noStrike" baseline="0">
              <a:solidFill>
                <a:srgbClr val="000000"/>
              </a:solidFill>
              <a:latin typeface="Arial"/>
              <a:cs typeface="Arial"/>
            </a:rPr>
            <a:t> </a:t>
          </a:r>
        </a:p>
        <a:p>
          <a:pPr algn="l" rtl="0">
            <a:defRPr sz="1000"/>
          </a:pPr>
          <a:r>
            <a:rPr lang="ko-KR" altLang="en-US" sz="1000" b="0" i="0" u="none" strike="noStrike" baseline="0">
              <a:solidFill>
                <a:srgbClr val="000000"/>
              </a:solidFill>
              <a:latin typeface="돋움"/>
              <a:ea typeface="돋움"/>
            </a:rPr>
            <a:t>②</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경매신청등기</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등록세</a:t>
          </a:r>
          <a:r>
            <a:rPr lang="ko-KR" altLang="en-US" sz="1000" b="0" i="0" u="none" strike="noStrike" baseline="0">
              <a:solidFill>
                <a:srgbClr val="000000"/>
              </a:solidFill>
              <a:latin typeface="Arial"/>
              <a:cs typeface="Arial"/>
            </a:rPr>
            <a:t> </a:t>
          </a:r>
        </a:p>
        <a:p>
          <a:pPr algn="l" rtl="0">
            <a:defRPr sz="1000"/>
          </a:pPr>
          <a:r>
            <a:rPr lang="ko-KR" altLang="en-US" sz="1000" b="0" i="0" u="none" strike="noStrike" baseline="0">
              <a:solidFill>
                <a:srgbClr val="000000"/>
              </a:solidFill>
              <a:latin typeface="돋움"/>
              <a:ea typeface="돋움"/>
            </a:rPr>
            <a:t>③</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등기신청수수료</a:t>
          </a:r>
          <a:r>
            <a:rPr lang="ko-KR" altLang="en-US" sz="1000" b="0" i="0" u="none" strike="noStrike" baseline="0">
              <a:solidFill>
                <a:srgbClr val="000000"/>
              </a:solidFill>
              <a:latin typeface="Arial"/>
              <a:cs typeface="Arial"/>
            </a:rPr>
            <a:t> </a:t>
          </a:r>
        </a:p>
        <a:p>
          <a:pPr algn="l" rtl="0">
            <a:defRPr sz="1000"/>
          </a:pPr>
          <a:r>
            <a:rPr lang="ko-KR" altLang="en-US" sz="1000" b="0" i="0" u="none" strike="noStrike" baseline="0">
              <a:solidFill>
                <a:srgbClr val="000000"/>
              </a:solidFill>
              <a:latin typeface="돋움"/>
              <a:ea typeface="돋움"/>
            </a:rPr>
            <a:t>④</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서류의</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송달비용</a:t>
          </a:r>
          <a:r>
            <a:rPr lang="ko-KR" altLang="en-US" sz="1000" b="0" i="0" u="none" strike="noStrike" baseline="0">
              <a:solidFill>
                <a:srgbClr val="000000"/>
              </a:solidFill>
              <a:latin typeface="Arial"/>
              <a:cs typeface="Arial"/>
            </a:rPr>
            <a:t> </a:t>
          </a:r>
        </a:p>
        <a:p>
          <a:pPr algn="l" rtl="0">
            <a:defRPr sz="1000"/>
          </a:pPr>
          <a:r>
            <a:rPr lang="ko-KR" altLang="en-US" sz="1000" b="0" i="0" u="none" strike="noStrike" baseline="0">
              <a:solidFill>
                <a:srgbClr val="000000"/>
              </a:solidFill>
              <a:latin typeface="돋움"/>
              <a:ea typeface="돋움"/>
            </a:rPr>
            <a:t>⑤</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등본수수료</a:t>
          </a:r>
          <a:r>
            <a:rPr lang="ko-KR" altLang="en-US" sz="1000" b="0" i="0" u="none" strike="noStrike" baseline="0">
              <a:solidFill>
                <a:srgbClr val="000000"/>
              </a:solidFill>
              <a:latin typeface="Arial"/>
              <a:cs typeface="Arial"/>
            </a:rPr>
            <a:t> </a:t>
          </a:r>
        </a:p>
        <a:p>
          <a:pPr algn="l" rtl="0">
            <a:defRPr sz="1000"/>
          </a:pPr>
          <a:r>
            <a:rPr lang="ko-KR" altLang="en-US" sz="1000" b="0" i="0" u="none" strike="noStrike" baseline="0">
              <a:solidFill>
                <a:srgbClr val="000000"/>
              </a:solidFill>
              <a:latin typeface="돋움"/>
              <a:ea typeface="돋움"/>
            </a:rPr>
            <a:t>⑥</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집행관의</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현황조사비용</a:t>
          </a:r>
          <a:r>
            <a:rPr lang="ko-KR" altLang="en-US" sz="1000" b="0" i="0" u="none" strike="noStrike" baseline="0">
              <a:solidFill>
                <a:srgbClr val="000000"/>
              </a:solidFill>
              <a:latin typeface="Arial"/>
              <a:cs typeface="Arial"/>
            </a:rPr>
            <a:t> </a:t>
          </a:r>
        </a:p>
        <a:p>
          <a:pPr algn="l" rtl="0">
            <a:defRPr sz="1000"/>
          </a:pPr>
          <a:r>
            <a:rPr lang="ko-KR" altLang="en-US" sz="1000" b="0" i="0" u="none" strike="noStrike" baseline="0">
              <a:solidFill>
                <a:srgbClr val="000000"/>
              </a:solidFill>
              <a:latin typeface="돋움"/>
              <a:ea typeface="돋움"/>
            </a:rPr>
            <a:t>⑦</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감정인의</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감정평가비용</a:t>
          </a:r>
          <a:r>
            <a:rPr lang="ko-KR" altLang="en-US" sz="1000" b="0" i="0" u="none" strike="noStrike" baseline="0">
              <a:solidFill>
                <a:srgbClr val="000000"/>
              </a:solidFill>
              <a:latin typeface="Arial"/>
              <a:cs typeface="Arial"/>
            </a:rPr>
            <a:t> </a:t>
          </a:r>
        </a:p>
        <a:p>
          <a:pPr algn="l" rtl="0">
            <a:defRPr sz="1000"/>
          </a:pPr>
          <a:r>
            <a:rPr lang="ko-KR" altLang="en-US" sz="1000" b="0" i="0" u="none" strike="noStrike" baseline="0">
              <a:solidFill>
                <a:srgbClr val="000000"/>
              </a:solidFill>
              <a:latin typeface="돋움"/>
              <a:ea typeface="돋움"/>
            </a:rPr>
            <a:t>⑧</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신문공고료</a:t>
          </a:r>
          <a:r>
            <a:rPr lang="ko-KR" altLang="en-US" sz="1000" b="0" i="0" u="none" strike="noStrike" baseline="0">
              <a:solidFill>
                <a:srgbClr val="000000"/>
              </a:solidFill>
              <a:latin typeface="Arial"/>
              <a:cs typeface="Arial"/>
            </a:rPr>
            <a:t> </a:t>
          </a:r>
        </a:p>
        <a:p>
          <a:pPr algn="l" rtl="0">
            <a:defRPr sz="1000"/>
          </a:pPr>
          <a:r>
            <a:rPr lang="ko-KR" altLang="en-US" sz="1000" b="0" i="0" u="none" strike="noStrike" baseline="0">
              <a:solidFill>
                <a:srgbClr val="000000"/>
              </a:solidFill>
              <a:latin typeface="돋움"/>
              <a:ea typeface="돋움"/>
            </a:rPr>
            <a:t>⑨</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경매수수료</a:t>
          </a:r>
          <a:r>
            <a:rPr lang="ko-KR" altLang="en-US" sz="1000" b="0" i="0" u="none" strike="noStrike" baseline="0">
              <a:solidFill>
                <a:srgbClr val="000000"/>
              </a:solidFill>
              <a:latin typeface="Arial"/>
              <a:cs typeface="Arial"/>
            </a:rPr>
            <a:t> </a:t>
          </a:r>
        </a:p>
        <a:p>
          <a:pPr algn="l" rtl="0">
            <a:defRPr sz="1000"/>
          </a:pPr>
          <a:r>
            <a:rPr lang="ko-KR" altLang="en-US" sz="1000" b="0" i="0" u="none" strike="noStrike" baseline="0">
              <a:solidFill>
                <a:srgbClr val="000000"/>
              </a:solidFill>
              <a:latin typeface="MingLiU"/>
            </a:rPr>
            <a:t></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경매집행비용은</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경매신청채권자가</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예납했던</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금액으로</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돌려주는</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것이다</a:t>
          </a:r>
          <a:r>
            <a:rPr lang="en-US" altLang="ko-KR" sz="1000" b="0" i="0" u="none" strike="noStrike" baseline="0">
              <a:solidFill>
                <a:srgbClr val="000000"/>
              </a:solidFill>
              <a:latin typeface="Arial"/>
              <a:cs typeface="Arial"/>
            </a:rPr>
            <a:t>.</a:t>
          </a:r>
        </a:p>
        <a:p>
          <a:pPr algn="l" rtl="0">
            <a:defRPr sz="1000"/>
          </a:pPr>
          <a:r>
            <a:rPr lang="en-US" altLang="ko-KR" sz="1000" b="0" i="0" u="none" strike="noStrike" baseline="0">
              <a:solidFill>
                <a:srgbClr val="000000"/>
              </a:solidFill>
              <a:latin typeface="Arial"/>
              <a:cs typeface="Arial"/>
            </a:rPr>
            <a:t>0</a:t>
          </a:r>
          <a:r>
            <a:rPr lang="ko-KR" altLang="en-US" sz="1000" b="0" i="0" u="none" strike="noStrike" baseline="0">
              <a:solidFill>
                <a:srgbClr val="000000"/>
              </a:solidFill>
              <a:latin typeface="돋움"/>
              <a:ea typeface="돋움"/>
            </a:rPr>
            <a:t>순위</a:t>
          </a:r>
          <a:r>
            <a:rPr lang="ko-KR" altLang="en-US" sz="1000" b="0" i="0" u="none" strike="noStrike" baseline="0">
              <a:solidFill>
                <a:srgbClr val="000000"/>
              </a:solidFill>
              <a:latin typeface="Arial"/>
              <a:cs typeface="Arial"/>
            </a:rPr>
            <a:t> </a:t>
          </a:r>
          <a:r>
            <a:rPr lang="en-US" altLang="ko-KR"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해당</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부동산에</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투입된</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필요비</a:t>
          </a:r>
          <a:r>
            <a:rPr lang="en-US" altLang="ko-KR"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유익비</a:t>
          </a:r>
          <a:r>
            <a:rPr lang="en-US" altLang="ko-KR" sz="1000" b="0" i="0" u="none" strike="noStrike" baseline="0">
              <a:solidFill>
                <a:srgbClr val="000000"/>
              </a:solidFill>
              <a:latin typeface="Arial"/>
              <a:cs typeface="Arial"/>
            </a:rPr>
            <a:t>(</a:t>
          </a:r>
          <a:r>
            <a:rPr lang="ko-KR" altLang="en-US" sz="1000" b="0" i="0" u="none" strike="noStrike" baseline="0">
              <a:solidFill>
                <a:srgbClr val="000000"/>
              </a:solidFill>
              <a:latin typeface="돋움"/>
              <a:ea typeface="돋움"/>
            </a:rPr>
            <a:t>제</a:t>
          </a:r>
          <a:r>
            <a:rPr lang="en-US" altLang="ko-KR" sz="1000" b="0" i="0" u="none" strike="noStrike" baseline="0">
              <a:solidFill>
                <a:srgbClr val="000000"/>
              </a:solidFill>
              <a:latin typeface="Arial"/>
              <a:cs typeface="Arial"/>
            </a:rPr>
            <a:t>3</a:t>
          </a:r>
          <a:r>
            <a:rPr lang="ko-KR" altLang="en-US" sz="1000" b="0" i="0" u="none" strike="noStrike" baseline="0">
              <a:solidFill>
                <a:srgbClr val="000000"/>
              </a:solidFill>
              <a:latin typeface="돋움"/>
              <a:ea typeface="돋움"/>
            </a:rPr>
            <a:t>취득자</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등의</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비용상환청구권</a:t>
          </a:r>
          <a:r>
            <a:rPr lang="en-US" altLang="ko-KR" sz="1000" b="0" i="0" u="none" strike="noStrike" baseline="0">
              <a:solidFill>
                <a:srgbClr val="000000"/>
              </a:solidFill>
              <a:latin typeface="Arial"/>
              <a:cs typeface="Arial"/>
            </a:rPr>
            <a:t>) </a:t>
          </a:r>
        </a:p>
        <a:p>
          <a:pPr algn="l" rtl="0">
            <a:defRPr sz="1000"/>
          </a:pPr>
          <a:r>
            <a:rPr lang="ko-KR" altLang="en-US" sz="1000" b="0" i="0" u="none" strike="noStrike" baseline="0">
              <a:solidFill>
                <a:srgbClr val="000000"/>
              </a:solidFill>
              <a:latin typeface="돋움"/>
              <a:ea typeface="돋움"/>
            </a:rPr>
            <a:t>경매부동산에</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전세권자</a:t>
          </a:r>
          <a:r>
            <a:rPr lang="en-US" altLang="ko-KR"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지상권자</a:t>
          </a:r>
          <a:r>
            <a:rPr lang="en-US" altLang="ko-KR"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소유권자</a:t>
          </a:r>
          <a:r>
            <a:rPr lang="en-US" altLang="ko-KR"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등기한</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임차권자가</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지출한</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필요비</a:t>
          </a:r>
          <a:r>
            <a:rPr lang="en-US" altLang="ko-KR"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유익비이다</a:t>
          </a:r>
          <a:r>
            <a:rPr lang="en-US" altLang="ko-KR"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참고로</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다른</a:t>
          </a:r>
          <a:r>
            <a:rPr lang="en-US" altLang="ko-KR" sz="1000" b="0" i="0" u="none" strike="noStrike" baseline="0">
              <a:solidFill>
                <a:srgbClr val="000000"/>
              </a:solidFill>
              <a:latin typeface="Arial"/>
              <a:cs typeface="Arial"/>
            </a:rPr>
            <a:t>(</a:t>
          </a:r>
          <a:r>
            <a:rPr lang="ko-KR" altLang="en-US" sz="1000" b="0" i="0" u="none" strike="noStrike" baseline="0">
              <a:solidFill>
                <a:srgbClr val="000000"/>
              </a:solidFill>
              <a:latin typeface="돋움"/>
              <a:ea typeface="돋움"/>
            </a:rPr>
            <a:t>등기하지</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아니한</a:t>
          </a:r>
          <a:r>
            <a:rPr lang="en-US" altLang="ko-KR"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임차인</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등이</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지출한</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필요비</a:t>
          </a:r>
          <a:r>
            <a:rPr lang="en-US" altLang="ko-KR"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유익비는</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배당요구해도</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일반채권자의</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순위로</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배당된다</a:t>
          </a:r>
          <a:r>
            <a:rPr lang="en-US" altLang="ko-KR" sz="1000" b="0" i="0" u="none" strike="noStrike" baseline="0">
              <a:solidFill>
                <a:srgbClr val="000000"/>
              </a:solidFill>
              <a:latin typeface="Arial"/>
              <a:cs typeface="Arial"/>
            </a:rPr>
            <a:t>. </a:t>
          </a:r>
        </a:p>
        <a:p>
          <a:pPr algn="l" rtl="0">
            <a:defRPr sz="1000"/>
          </a:pPr>
          <a:endParaRPr lang="en-US" altLang="ko-KR" sz="1000" b="0" i="0" u="none" strike="noStrike" baseline="0">
            <a:solidFill>
              <a:srgbClr val="000000"/>
            </a:solidFill>
            <a:latin typeface="Arial"/>
            <a:cs typeface="Arial"/>
          </a:endParaRPr>
        </a:p>
        <a:p>
          <a:pPr algn="l" rtl="0">
            <a:defRPr sz="1000"/>
          </a:pPr>
          <a:r>
            <a:rPr lang="ko-KR" altLang="en-US" sz="1000" b="0" i="0" u="none" strike="noStrike" baseline="0">
              <a:solidFill>
                <a:srgbClr val="000000"/>
              </a:solidFill>
              <a:latin typeface="돋움"/>
              <a:ea typeface="돋움"/>
            </a:rPr>
            <a:t>제</a:t>
          </a:r>
          <a:r>
            <a:rPr lang="ko-KR" altLang="en-US" sz="1000" b="0" i="0" u="none" strike="noStrike" baseline="0">
              <a:solidFill>
                <a:srgbClr val="000000"/>
              </a:solidFill>
              <a:latin typeface="Arial"/>
              <a:cs typeface="Arial"/>
            </a:rPr>
            <a:t> </a:t>
          </a:r>
          <a:r>
            <a:rPr lang="en-US" altLang="ko-KR" sz="1000" b="0" i="0" u="none" strike="noStrike" baseline="0">
              <a:solidFill>
                <a:srgbClr val="000000"/>
              </a:solidFill>
              <a:latin typeface="Arial"/>
              <a:cs typeface="Arial"/>
            </a:rPr>
            <a:t>1</a:t>
          </a:r>
          <a:r>
            <a:rPr lang="ko-KR" altLang="en-US" sz="1000" b="0" i="0" u="none" strike="noStrike" baseline="0">
              <a:solidFill>
                <a:srgbClr val="000000"/>
              </a:solidFill>
              <a:latin typeface="돋움"/>
              <a:ea typeface="돋움"/>
            </a:rPr>
            <a:t>순위</a:t>
          </a:r>
          <a:r>
            <a:rPr lang="ko-KR" altLang="en-US" sz="1000" b="0" i="0" u="none" strike="noStrike" baseline="0">
              <a:solidFill>
                <a:srgbClr val="000000"/>
              </a:solidFill>
              <a:latin typeface="Arial"/>
              <a:cs typeface="Arial"/>
            </a:rPr>
            <a:t> </a:t>
          </a:r>
        </a:p>
        <a:p>
          <a:pPr algn="l" rtl="0">
            <a:defRPr sz="1000"/>
          </a:pPr>
          <a:r>
            <a:rPr lang="ko-KR" altLang="en-US" sz="1000" b="0" i="0" u="none" strike="noStrike" baseline="0">
              <a:solidFill>
                <a:srgbClr val="000000"/>
              </a:solidFill>
              <a:latin typeface="돋움"/>
              <a:ea typeface="돋움"/>
            </a:rPr>
            <a:t>①</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주택임대차호법상의</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소액보증금</a:t>
          </a:r>
          <a:r>
            <a:rPr lang="ko-KR" altLang="en-US" sz="1000" b="0" i="0" u="none" strike="noStrike" baseline="0">
              <a:solidFill>
                <a:srgbClr val="000000"/>
              </a:solidFill>
              <a:latin typeface="Arial"/>
              <a:cs typeface="Arial"/>
            </a:rPr>
            <a:t> </a:t>
          </a:r>
        </a:p>
        <a:p>
          <a:pPr algn="l" rtl="0">
            <a:defRPr sz="1000"/>
          </a:pPr>
          <a:r>
            <a:rPr lang="ko-KR" altLang="en-US" sz="1000" b="0" i="0" u="none" strike="noStrike" baseline="0">
              <a:solidFill>
                <a:srgbClr val="000000"/>
              </a:solidFill>
              <a:latin typeface="돋움"/>
              <a:ea typeface="돋움"/>
            </a:rPr>
            <a:t>②</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상가건물임대차보호법상의</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소액보증금</a:t>
          </a:r>
          <a:r>
            <a:rPr lang="ko-KR" altLang="en-US" sz="1000" b="0" i="0" u="none" strike="noStrike" baseline="0">
              <a:solidFill>
                <a:srgbClr val="000000"/>
              </a:solidFill>
              <a:latin typeface="Arial"/>
              <a:cs typeface="Arial"/>
            </a:rPr>
            <a:t> </a:t>
          </a:r>
        </a:p>
        <a:p>
          <a:pPr algn="l" rtl="0">
            <a:defRPr sz="1000"/>
          </a:pPr>
          <a:r>
            <a:rPr lang="ko-KR" altLang="en-US" sz="1000" b="0" i="0" u="none" strike="noStrike" baseline="0">
              <a:solidFill>
                <a:srgbClr val="000000"/>
              </a:solidFill>
              <a:latin typeface="돋움"/>
              <a:ea typeface="돋움"/>
            </a:rPr>
            <a:t>③</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최종</a:t>
          </a:r>
          <a:r>
            <a:rPr lang="ko-KR" altLang="en-US" sz="1000" b="0" i="0" u="none" strike="noStrike" baseline="0">
              <a:solidFill>
                <a:srgbClr val="000000"/>
              </a:solidFill>
              <a:latin typeface="Arial"/>
              <a:cs typeface="Arial"/>
            </a:rPr>
            <a:t> </a:t>
          </a:r>
          <a:r>
            <a:rPr lang="en-US" altLang="ko-KR" sz="1000" b="0" i="0" u="none" strike="noStrike" baseline="0">
              <a:solidFill>
                <a:srgbClr val="000000"/>
              </a:solidFill>
              <a:latin typeface="Arial"/>
              <a:cs typeface="Arial"/>
            </a:rPr>
            <a:t>3</a:t>
          </a:r>
          <a:r>
            <a:rPr lang="ko-KR" altLang="en-US" sz="1000" b="0" i="0" u="none" strike="noStrike" baseline="0">
              <a:solidFill>
                <a:srgbClr val="000000"/>
              </a:solidFill>
              <a:latin typeface="돋움"/>
              <a:ea typeface="돋움"/>
            </a:rPr>
            <a:t>개월분의</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임금</a:t>
          </a:r>
          <a:r>
            <a:rPr lang="en-US" altLang="ko-KR"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최종</a:t>
          </a:r>
          <a:r>
            <a:rPr lang="ko-KR" altLang="en-US" sz="1000" b="0" i="0" u="none" strike="noStrike" baseline="0">
              <a:solidFill>
                <a:srgbClr val="000000"/>
              </a:solidFill>
              <a:latin typeface="Arial"/>
              <a:cs typeface="Arial"/>
            </a:rPr>
            <a:t> </a:t>
          </a:r>
          <a:r>
            <a:rPr lang="en-US" altLang="ko-KR" sz="1000" b="0" i="0" u="none" strike="noStrike" baseline="0">
              <a:solidFill>
                <a:srgbClr val="000000"/>
              </a:solidFill>
              <a:latin typeface="Arial"/>
              <a:cs typeface="Arial"/>
            </a:rPr>
            <a:t>3</a:t>
          </a:r>
          <a:r>
            <a:rPr lang="ko-KR" altLang="en-US" sz="1000" b="0" i="0" u="none" strike="noStrike" baseline="0">
              <a:solidFill>
                <a:srgbClr val="000000"/>
              </a:solidFill>
              <a:latin typeface="돋움"/>
              <a:ea typeface="돋움"/>
            </a:rPr>
            <a:t>년간의</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퇴직금</a:t>
          </a:r>
          <a:r>
            <a:rPr lang="en-US" altLang="ko-KR"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재해보상금</a:t>
          </a:r>
          <a:r>
            <a:rPr lang="ko-KR" altLang="en-US" sz="1000" b="0" i="0" u="none" strike="noStrike" baseline="0">
              <a:solidFill>
                <a:srgbClr val="000000"/>
              </a:solidFill>
              <a:latin typeface="Arial"/>
              <a:cs typeface="Arial"/>
            </a:rPr>
            <a:t> </a:t>
          </a:r>
        </a:p>
        <a:p>
          <a:pPr algn="l" rtl="0">
            <a:defRPr sz="1000"/>
          </a:pPr>
          <a:r>
            <a:rPr lang="ko-KR" altLang="en-US" sz="1000" b="0" i="0" u="none" strike="noStrike" baseline="0">
              <a:solidFill>
                <a:srgbClr val="000000"/>
              </a:solidFill>
              <a:latin typeface="MingLiU"/>
            </a:rPr>
            <a:t></a:t>
          </a:r>
          <a:r>
            <a:rPr lang="ko-KR" altLang="en-US" sz="1000" b="0" i="0" u="none" strike="noStrike" baseline="0">
              <a:solidFill>
                <a:srgbClr val="000000"/>
              </a:solidFill>
              <a:latin typeface="돋움"/>
              <a:ea typeface="돋움"/>
            </a:rPr>
            <a:t>소액보증금과</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임금채권이</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충돌</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시에는</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성립순서에</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관계없이</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안분배당</a:t>
          </a:r>
          <a:r>
            <a:rPr lang="en-US" altLang="ko-KR" sz="1000" b="0" i="0" u="none" strike="noStrike" baseline="0">
              <a:solidFill>
                <a:srgbClr val="000000"/>
              </a:solidFill>
              <a:latin typeface="Arial"/>
              <a:cs typeface="Arial"/>
            </a:rPr>
            <a:t>. </a:t>
          </a:r>
        </a:p>
        <a:p>
          <a:pPr algn="l" rtl="0">
            <a:defRPr sz="1000"/>
          </a:pPr>
          <a:r>
            <a:rPr lang="en-US" altLang="ko-KR" sz="1000" b="0" i="0" u="none" strike="noStrike" baseline="0">
              <a:solidFill>
                <a:srgbClr val="000000"/>
              </a:solidFill>
              <a:latin typeface="MingLiU"/>
              <a:ea typeface="MingLiU"/>
            </a:rPr>
            <a:t></a:t>
          </a:r>
          <a:r>
            <a:rPr lang="en-US" altLang="ko-KR"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임금채권은</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원본에</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한하고</a:t>
          </a:r>
          <a:r>
            <a:rPr lang="en-US" altLang="ko-KR"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지연손해금은</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인정되지</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않는다는</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것이</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판례의</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입장이다</a:t>
          </a:r>
          <a:r>
            <a:rPr lang="en-US" altLang="ko-KR" sz="1000" b="0" i="0" u="none" strike="noStrike" baseline="0">
              <a:solidFill>
                <a:srgbClr val="000000"/>
              </a:solidFill>
              <a:latin typeface="Arial"/>
              <a:cs typeface="Arial"/>
            </a:rPr>
            <a:t>.</a:t>
          </a:r>
        </a:p>
        <a:p>
          <a:pPr algn="l" rtl="0">
            <a:defRPr sz="1000"/>
          </a:pPr>
          <a:r>
            <a:rPr lang="en-US" altLang="ko-KR" sz="1000" b="0" i="0" u="none" strike="noStrike" baseline="0">
              <a:solidFill>
                <a:srgbClr val="000000"/>
              </a:solidFill>
              <a:latin typeface="Arial"/>
              <a:cs typeface="Arial"/>
            </a:rPr>
            <a:t>(</a:t>
          </a:r>
          <a:r>
            <a:rPr lang="ko-KR" altLang="en-US" sz="1000" b="0" i="0" u="none" strike="noStrike" baseline="0">
              <a:solidFill>
                <a:srgbClr val="000000"/>
              </a:solidFill>
              <a:latin typeface="돋움"/>
              <a:ea typeface="돋움"/>
            </a:rPr>
            <a:t>대법원</a:t>
          </a:r>
          <a:r>
            <a:rPr lang="ko-KR" altLang="en-US" sz="1000" b="0" i="0" u="none" strike="noStrike" baseline="0">
              <a:solidFill>
                <a:srgbClr val="000000"/>
              </a:solidFill>
              <a:latin typeface="Arial"/>
              <a:cs typeface="Arial"/>
            </a:rPr>
            <a:t> </a:t>
          </a:r>
          <a:r>
            <a:rPr lang="en-US" altLang="ko-KR" sz="1000" b="0" i="0" u="none" strike="noStrike" baseline="0">
              <a:solidFill>
                <a:srgbClr val="000000"/>
              </a:solidFill>
              <a:latin typeface="Arial"/>
              <a:cs typeface="Arial"/>
            </a:rPr>
            <a:t>2000.1.28 99</a:t>
          </a:r>
          <a:r>
            <a:rPr lang="ko-KR" altLang="en-US" sz="1000" b="0" i="0" u="none" strike="noStrike" baseline="0">
              <a:solidFill>
                <a:srgbClr val="000000"/>
              </a:solidFill>
              <a:latin typeface="돋움"/>
              <a:ea typeface="돋움"/>
            </a:rPr>
            <a:t>마</a:t>
          </a:r>
          <a:r>
            <a:rPr lang="en-US" altLang="ko-KR" sz="1000" b="0" i="0" u="none" strike="noStrike" baseline="0">
              <a:solidFill>
                <a:srgbClr val="000000"/>
              </a:solidFill>
              <a:latin typeface="Arial"/>
              <a:cs typeface="Arial"/>
            </a:rPr>
            <a:t>5143</a:t>
          </a:r>
          <a:r>
            <a:rPr lang="ko-KR" altLang="en-US" sz="1000" b="0" i="0" u="none" strike="noStrike" baseline="0">
              <a:solidFill>
                <a:srgbClr val="000000"/>
              </a:solidFill>
              <a:latin typeface="돋움"/>
              <a:ea typeface="돋움"/>
            </a:rPr>
            <a:t>판결참조</a:t>
          </a:r>
          <a:r>
            <a:rPr lang="en-US" altLang="ko-KR" sz="1000" b="0" i="0" u="none" strike="noStrike" baseline="0">
              <a:solidFill>
                <a:srgbClr val="000000"/>
              </a:solidFill>
              <a:latin typeface="Arial"/>
              <a:cs typeface="Arial"/>
            </a:rPr>
            <a:t>) </a:t>
          </a:r>
        </a:p>
        <a:p>
          <a:pPr algn="l" rtl="0">
            <a:defRPr sz="1000"/>
          </a:pPr>
          <a:endParaRPr lang="en-US" altLang="ko-KR" sz="1000" b="0" i="0" u="none" strike="noStrike" baseline="0">
            <a:solidFill>
              <a:srgbClr val="000000"/>
            </a:solidFill>
            <a:latin typeface="Arial"/>
            <a:cs typeface="Arial"/>
          </a:endParaRPr>
        </a:p>
        <a:p>
          <a:pPr algn="l" rtl="0">
            <a:defRPr sz="1000"/>
          </a:pPr>
          <a:r>
            <a:rPr lang="ko-KR" altLang="en-US" sz="1000" b="0" i="0" u="none" strike="noStrike" baseline="0">
              <a:solidFill>
                <a:srgbClr val="000000"/>
              </a:solidFill>
              <a:latin typeface="돋움"/>
              <a:ea typeface="돋움"/>
            </a:rPr>
            <a:t>제</a:t>
          </a:r>
          <a:r>
            <a:rPr lang="ko-KR" altLang="en-US" sz="1000" b="0" i="0" u="none" strike="noStrike" baseline="0">
              <a:solidFill>
                <a:srgbClr val="000000"/>
              </a:solidFill>
              <a:latin typeface="Arial"/>
              <a:cs typeface="Arial"/>
            </a:rPr>
            <a:t> </a:t>
          </a:r>
          <a:r>
            <a:rPr lang="en-US" altLang="ko-KR" sz="1000" b="0" i="0" u="none" strike="noStrike" baseline="0">
              <a:solidFill>
                <a:srgbClr val="000000"/>
              </a:solidFill>
              <a:latin typeface="Arial"/>
              <a:cs typeface="Arial"/>
            </a:rPr>
            <a:t>2</a:t>
          </a:r>
          <a:r>
            <a:rPr lang="ko-KR" altLang="en-US" sz="1000" b="0" i="0" u="none" strike="noStrike" baseline="0">
              <a:solidFill>
                <a:srgbClr val="000000"/>
              </a:solidFill>
              <a:latin typeface="돋움"/>
              <a:ea typeface="돋움"/>
            </a:rPr>
            <a:t>순위</a:t>
          </a:r>
          <a:r>
            <a:rPr lang="ko-KR" altLang="en-US" sz="1000" b="0" i="0" u="none" strike="noStrike" baseline="0">
              <a:solidFill>
                <a:srgbClr val="000000"/>
              </a:solidFill>
              <a:latin typeface="Arial"/>
              <a:cs typeface="Arial"/>
            </a:rPr>
            <a:t> </a:t>
          </a:r>
        </a:p>
        <a:p>
          <a:pPr algn="l" rtl="0">
            <a:defRPr sz="1000"/>
          </a:pPr>
          <a:r>
            <a:rPr lang="ko-KR" altLang="en-US" sz="1000" b="0" i="0" u="none" strike="noStrike" baseline="0">
              <a:solidFill>
                <a:srgbClr val="000000"/>
              </a:solidFill>
              <a:latin typeface="돋움"/>
              <a:ea typeface="돋움"/>
            </a:rPr>
            <a:t>①</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당해</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부동산에</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부과된</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국세</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및</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지방세</a:t>
          </a:r>
          <a:r>
            <a:rPr lang="en-US" altLang="ko-KR"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그</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가산금</a:t>
          </a:r>
          <a:r>
            <a:rPr lang="en-US" altLang="ko-KR" sz="1000" b="0" i="0" u="none" strike="noStrike" baseline="0">
              <a:solidFill>
                <a:srgbClr val="000000"/>
              </a:solidFill>
              <a:latin typeface="Arial"/>
              <a:cs typeface="Arial"/>
            </a:rPr>
            <a:t>(</a:t>
          </a:r>
          <a:r>
            <a:rPr lang="ko-KR" altLang="en-US" sz="1000" b="0" i="0" u="none" strike="noStrike" baseline="0">
              <a:solidFill>
                <a:srgbClr val="000000"/>
              </a:solidFill>
              <a:latin typeface="돋움"/>
              <a:ea typeface="돋움"/>
            </a:rPr>
            <a:t>당해세</a:t>
          </a:r>
          <a:r>
            <a:rPr lang="en-US" altLang="ko-KR" sz="1000" b="0" i="0" u="none" strike="noStrike" baseline="0">
              <a:solidFill>
                <a:srgbClr val="000000"/>
              </a:solidFill>
              <a:latin typeface="Arial"/>
              <a:cs typeface="Arial"/>
            </a:rPr>
            <a:t>):</a:t>
          </a:r>
          <a:r>
            <a:rPr lang="ko-KR" altLang="en-US" sz="1000" b="0" i="0" u="none" strike="noStrike" baseline="0">
              <a:solidFill>
                <a:srgbClr val="000000"/>
              </a:solidFill>
              <a:latin typeface="돋움"/>
              <a:ea typeface="돋움"/>
            </a:rPr>
            <a:t>경매부동산</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자체에</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부과된</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조세이다</a:t>
          </a:r>
          <a:r>
            <a:rPr lang="en-US" altLang="ko-KR"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이를</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당해세라고</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말한다</a:t>
          </a:r>
          <a:r>
            <a:rPr lang="en-US" altLang="ko-KR"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재산세</a:t>
          </a:r>
          <a:r>
            <a:rPr lang="en-US" altLang="ko-KR" sz="1000" b="0" i="0" u="none" strike="noStrike" baseline="0">
              <a:solidFill>
                <a:srgbClr val="000000"/>
              </a:solidFill>
              <a:latin typeface="Arial"/>
              <a:cs typeface="Arial"/>
            </a:rPr>
            <a:t>.</a:t>
          </a:r>
          <a:r>
            <a:rPr lang="ko-KR" altLang="en-US" sz="1000" b="0" i="0" u="none" strike="noStrike" baseline="0">
              <a:solidFill>
                <a:srgbClr val="000000"/>
              </a:solidFill>
              <a:latin typeface="돋움"/>
              <a:ea typeface="돋움"/>
            </a:rPr>
            <a:t>도시계획세</a:t>
          </a:r>
          <a:r>
            <a:rPr lang="en-US" altLang="ko-KR" sz="1000" b="0" i="0" u="none" strike="noStrike" baseline="0">
              <a:solidFill>
                <a:srgbClr val="000000"/>
              </a:solidFill>
              <a:latin typeface="Arial"/>
              <a:cs typeface="Arial"/>
            </a:rPr>
            <a:t>.</a:t>
          </a:r>
          <a:r>
            <a:rPr lang="ko-KR" altLang="en-US" sz="1000" b="0" i="0" u="none" strike="noStrike" baseline="0">
              <a:solidFill>
                <a:srgbClr val="000000"/>
              </a:solidFill>
              <a:latin typeface="돋움"/>
              <a:ea typeface="돋움"/>
            </a:rPr>
            <a:t>상속세</a:t>
          </a:r>
          <a:r>
            <a:rPr lang="en-US" altLang="ko-KR"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증여세등이다</a:t>
          </a:r>
          <a:r>
            <a:rPr lang="en-US" altLang="ko-KR" sz="1000" b="0" i="0" u="none" strike="noStrike" baseline="0">
              <a:solidFill>
                <a:srgbClr val="000000"/>
              </a:solidFill>
              <a:latin typeface="Arial"/>
              <a:cs typeface="Arial"/>
            </a:rPr>
            <a:t>.</a:t>
          </a:r>
        </a:p>
        <a:p>
          <a:pPr algn="l" rtl="0">
            <a:defRPr sz="1000"/>
          </a:pPr>
          <a:r>
            <a:rPr lang="en-US" altLang="ko-KR" sz="1000" b="0" i="0" u="none" strike="noStrike" baseline="0">
              <a:solidFill>
                <a:srgbClr val="000000"/>
              </a:solidFill>
              <a:latin typeface="돋움"/>
              <a:ea typeface="돋움"/>
            </a:rPr>
            <a:t>②</a:t>
          </a:r>
          <a:r>
            <a:rPr lang="en-US" altLang="ko-KR"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취득세나</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등록세도</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당해세이지만</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판례는</a:t>
          </a:r>
          <a:r>
            <a:rPr lang="ko-KR" altLang="en-US" sz="1000" b="0" i="0" u="none" strike="noStrike" baseline="0">
              <a:solidFill>
                <a:srgbClr val="000000"/>
              </a:solidFill>
              <a:latin typeface="Arial"/>
              <a:cs typeface="Arial"/>
            </a:rPr>
            <a:t> </a:t>
          </a:r>
          <a:r>
            <a:rPr lang="en-US" altLang="ko-KR" sz="1000" b="0" i="0" u="none" strike="noStrike" baseline="0">
              <a:solidFill>
                <a:srgbClr val="000000"/>
              </a:solidFill>
              <a:latin typeface="Arial"/>
              <a:cs typeface="Arial"/>
            </a:rPr>
            <a:t>2</a:t>
          </a:r>
          <a:r>
            <a:rPr lang="ko-KR" altLang="en-US" sz="1000" b="0" i="0" u="none" strike="noStrike" baseline="0">
              <a:solidFill>
                <a:srgbClr val="000000"/>
              </a:solidFill>
              <a:latin typeface="돋움"/>
              <a:ea typeface="돋움"/>
            </a:rPr>
            <a:t>순위배당에</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부정한다</a:t>
          </a:r>
          <a:r>
            <a:rPr lang="en-US" altLang="ko-KR" sz="1000" b="0" i="0" u="none" strike="noStrike" baseline="0">
              <a:solidFill>
                <a:srgbClr val="000000"/>
              </a:solidFill>
              <a:latin typeface="Arial"/>
              <a:cs typeface="Arial"/>
            </a:rPr>
            <a:t>.(</a:t>
          </a:r>
          <a:r>
            <a:rPr lang="ko-KR" altLang="en-US" sz="1000" b="0" i="0" u="none" strike="noStrike" baseline="0">
              <a:solidFill>
                <a:srgbClr val="000000"/>
              </a:solidFill>
              <a:latin typeface="돋움"/>
              <a:ea typeface="돋움"/>
            </a:rPr>
            <a:t>헌재</a:t>
          </a:r>
          <a:r>
            <a:rPr lang="en-US" altLang="ko-KR" sz="1000" b="0" i="0" u="none" strike="noStrike" baseline="0">
              <a:solidFill>
                <a:srgbClr val="000000"/>
              </a:solidFill>
              <a:latin typeface="Arial"/>
              <a:cs typeface="Arial"/>
            </a:rPr>
            <a:t>94.8.31. 91</a:t>
          </a:r>
          <a:r>
            <a:rPr lang="ko-KR" altLang="en-US" sz="1000" b="0" i="0" u="none" strike="noStrike" baseline="0">
              <a:solidFill>
                <a:srgbClr val="000000"/>
              </a:solidFill>
              <a:latin typeface="돋움"/>
              <a:ea typeface="돋움"/>
            </a:rPr>
            <a:t>헌가</a:t>
          </a:r>
          <a:r>
            <a:rPr lang="en-US" altLang="ko-KR" sz="1000" b="0" i="0" u="none" strike="noStrike" baseline="0">
              <a:solidFill>
                <a:srgbClr val="000000"/>
              </a:solidFill>
              <a:latin typeface="Arial"/>
              <a:cs typeface="Arial"/>
            </a:rPr>
            <a:t>1 </a:t>
          </a:r>
          <a:r>
            <a:rPr lang="ko-KR" altLang="en-US" sz="1000" b="0" i="0" u="none" strike="noStrike" baseline="0">
              <a:solidFill>
                <a:srgbClr val="000000"/>
              </a:solidFill>
              <a:latin typeface="돋움"/>
              <a:ea typeface="돋움"/>
            </a:rPr>
            <a:t>결정</a:t>
          </a:r>
          <a:r>
            <a:rPr lang="en-US" altLang="ko-KR" sz="1000" b="0" i="0" u="none" strike="noStrike" baseline="0">
              <a:solidFill>
                <a:srgbClr val="000000"/>
              </a:solidFill>
              <a:latin typeface="Arial"/>
              <a:cs typeface="Arial"/>
            </a:rPr>
            <a:t>). </a:t>
          </a:r>
        </a:p>
        <a:p>
          <a:pPr algn="l" rtl="0">
            <a:defRPr sz="1000"/>
          </a:pPr>
          <a:endParaRPr lang="en-US" altLang="ko-KR" sz="1000" b="0" i="0" u="none" strike="noStrike" baseline="0">
            <a:solidFill>
              <a:srgbClr val="000000"/>
            </a:solidFill>
            <a:latin typeface="Arial"/>
            <a:cs typeface="Arial"/>
          </a:endParaRPr>
        </a:p>
        <a:p>
          <a:pPr algn="l" rtl="0">
            <a:defRPr sz="1000"/>
          </a:pPr>
          <a:r>
            <a:rPr lang="ko-KR" altLang="en-US" sz="1000" b="0" i="0" u="none" strike="noStrike" baseline="0">
              <a:solidFill>
                <a:srgbClr val="000000"/>
              </a:solidFill>
              <a:latin typeface="돋움"/>
              <a:ea typeface="돋움"/>
            </a:rPr>
            <a:t>제</a:t>
          </a:r>
          <a:r>
            <a:rPr lang="ko-KR" altLang="en-US" sz="1000" b="0" i="0" u="none" strike="noStrike" baseline="0">
              <a:solidFill>
                <a:srgbClr val="000000"/>
              </a:solidFill>
              <a:latin typeface="Arial"/>
              <a:cs typeface="Arial"/>
            </a:rPr>
            <a:t> </a:t>
          </a:r>
          <a:r>
            <a:rPr lang="en-US" altLang="ko-KR" sz="1000" b="0" i="0" u="none" strike="noStrike" baseline="0">
              <a:solidFill>
                <a:srgbClr val="000000"/>
              </a:solidFill>
              <a:latin typeface="Arial"/>
              <a:cs typeface="Arial"/>
            </a:rPr>
            <a:t>3</a:t>
          </a:r>
          <a:r>
            <a:rPr lang="ko-KR" altLang="en-US" sz="1000" b="0" i="0" u="none" strike="noStrike" baseline="0">
              <a:solidFill>
                <a:srgbClr val="000000"/>
              </a:solidFill>
              <a:latin typeface="돋움"/>
              <a:ea typeface="돋움"/>
            </a:rPr>
            <a:t>순위</a:t>
          </a:r>
          <a:r>
            <a:rPr lang="ko-KR" altLang="en-US" sz="1000" b="0" i="0" u="none" strike="noStrike" baseline="0">
              <a:solidFill>
                <a:srgbClr val="000000"/>
              </a:solidFill>
              <a:latin typeface="Arial"/>
              <a:cs typeface="Arial"/>
            </a:rPr>
            <a:t> </a:t>
          </a:r>
        </a:p>
        <a:p>
          <a:pPr algn="l" rtl="0">
            <a:defRPr sz="1000"/>
          </a:pPr>
          <a:r>
            <a:rPr lang="ko-KR" altLang="en-US" sz="1000" b="0" i="0" u="none" strike="noStrike" baseline="0">
              <a:solidFill>
                <a:srgbClr val="000000"/>
              </a:solidFill>
              <a:latin typeface="돋움"/>
              <a:ea typeface="돋움"/>
            </a:rPr>
            <a:t>①</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당해세를</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제외한</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국세</a:t>
          </a:r>
          <a:r>
            <a:rPr lang="en-US" altLang="ko-KR"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지방세</a:t>
          </a:r>
          <a:r>
            <a:rPr lang="ko-KR" altLang="en-US" sz="1000" b="0" i="0" u="none" strike="noStrike" baseline="0">
              <a:solidFill>
                <a:srgbClr val="000000"/>
              </a:solidFill>
              <a:latin typeface="Arial"/>
              <a:cs typeface="Arial"/>
            </a:rPr>
            <a:t> </a:t>
          </a:r>
        </a:p>
        <a:p>
          <a:pPr algn="l" rtl="0">
            <a:defRPr sz="1000"/>
          </a:pPr>
          <a:r>
            <a:rPr lang="ko-KR" altLang="en-US" sz="1000" b="0" i="0" u="none" strike="noStrike" baseline="0">
              <a:solidFill>
                <a:srgbClr val="000000"/>
              </a:solidFill>
              <a:latin typeface="돋움"/>
              <a:ea typeface="돋움"/>
            </a:rPr>
            <a:t>②</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저당권</a:t>
          </a:r>
          <a:r>
            <a:rPr lang="en-US" altLang="ko-KR"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전세권</a:t>
          </a:r>
          <a:r>
            <a:rPr lang="en-US" altLang="ko-KR"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담보가등기에</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의하여</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담보된</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채권</a:t>
          </a:r>
          <a:r>
            <a:rPr lang="ko-KR" altLang="en-US" sz="1000" b="0" i="0" u="none" strike="noStrike" baseline="0">
              <a:solidFill>
                <a:srgbClr val="000000"/>
              </a:solidFill>
              <a:latin typeface="Arial"/>
              <a:cs typeface="Arial"/>
            </a:rPr>
            <a:t> </a:t>
          </a:r>
        </a:p>
        <a:p>
          <a:pPr algn="l" rtl="0">
            <a:defRPr sz="1000"/>
          </a:pPr>
          <a:r>
            <a:rPr lang="ko-KR" altLang="en-US" sz="1000" b="0" i="0" u="none" strike="noStrike" baseline="0">
              <a:solidFill>
                <a:srgbClr val="000000"/>
              </a:solidFill>
              <a:latin typeface="돋움"/>
              <a:ea typeface="돋움"/>
            </a:rPr>
            <a:t>③</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대항요건과</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확정일자를</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갖춘</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임차인의</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임차보증금</a:t>
          </a:r>
          <a:r>
            <a:rPr lang="ko-KR" altLang="en-US" sz="1000" b="0" i="0" u="none" strike="noStrike" baseline="0">
              <a:solidFill>
                <a:srgbClr val="000000"/>
              </a:solidFill>
              <a:latin typeface="Arial"/>
              <a:cs typeface="Arial"/>
            </a:rPr>
            <a:t> </a:t>
          </a:r>
        </a:p>
        <a:p>
          <a:pPr algn="l" rtl="0">
            <a:defRPr sz="1000"/>
          </a:pPr>
          <a:r>
            <a:rPr lang="ko-KR" altLang="en-US" sz="1000" b="0" i="0" u="none" strike="noStrike" baseline="0">
              <a:solidFill>
                <a:srgbClr val="000000"/>
              </a:solidFill>
              <a:latin typeface="MingLiU"/>
            </a:rPr>
            <a:t></a:t>
          </a:r>
          <a:r>
            <a:rPr lang="ko-KR" altLang="en-US" sz="1000" b="0" i="0" u="none" strike="noStrike" baseline="0">
              <a:solidFill>
                <a:srgbClr val="000000"/>
              </a:solidFill>
              <a:latin typeface="돋움"/>
              <a:ea typeface="돋움"/>
            </a:rPr>
            <a:t>상호충돌</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시에는</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그</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법정기일</a:t>
          </a:r>
          <a:r>
            <a:rPr lang="en-US" altLang="ko-KR"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요건구비일</a:t>
          </a:r>
          <a:r>
            <a:rPr lang="en-US" altLang="ko-KR"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등기의</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선후에</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따라</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순위를</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결정함</a:t>
          </a:r>
          <a:r>
            <a:rPr lang="ko-KR" altLang="en-US" sz="1000" b="0" i="0" u="none" strike="noStrike" baseline="0">
              <a:solidFill>
                <a:srgbClr val="000000"/>
              </a:solidFill>
              <a:latin typeface="Arial"/>
              <a:cs typeface="Arial"/>
            </a:rPr>
            <a:t> </a:t>
          </a:r>
        </a:p>
        <a:p>
          <a:pPr algn="l" rtl="0">
            <a:defRPr sz="1000"/>
          </a:pPr>
          <a:endParaRPr lang="ko-KR" altLang="en-US" sz="1000" b="0" i="0" u="none" strike="noStrike" baseline="0">
            <a:solidFill>
              <a:srgbClr val="000000"/>
            </a:solidFill>
            <a:latin typeface="Arial"/>
            <a:cs typeface="Arial"/>
          </a:endParaRPr>
        </a:p>
        <a:p>
          <a:pPr algn="l" rtl="0">
            <a:defRPr sz="1000"/>
          </a:pPr>
          <a:r>
            <a:rPr lang="ko-KR" altLang="en-US" sz="1000" b="0" i="0" u="none" strike="noStrike" baseline="0">
              <a:solidFill>
                <a:srgbClr val="000000"/>
              </a:solidFill>
              <a:latin typeface="돋움"/>
              <a:ea typeface="돋움"/>
            </a:rPr>
            <a:t>제</a:t>
          </a:r>
          <a:r>
            <a:rPr lang="ko-KR" altLang="en-US" sz="1000" b="0" i="0" u="none" strike="noStrike" baseline="0">
              <a:solidFill>
                <a:srgbClr val="000000"/>
              </a:solidFill>
              <a:latin typeface="Arial"/>
              <a:cs typeface="Arial"/>
            </a:rPr>
            <a:t> </a:t>
          </a:r>
          <a:r>
            <a:rPr lang="en-US" altLang="ko-KR" sz="1000" b="0" i="0" u="none" strike="noStrike" baseline="0">
              <a:solidFill>
                <a:srgbClr val="000000"/>
              </a:solidFill>
              <a:latin typeface="Arial"/>
              <a:cs typeface="Arial"/>
            </a:rPr>
            <a:t>4</a:t>
          </a:r>
          <a:r>
            <a:rPr lang="ko-KR" altLang="en-US" sz="1000" b="0" i="0" u="none" strike="noStrike" baseline="0">
              <a:solidFill>
                <a:srgbClr val="000000"/>
              </a:solidFill>
              <a:latin typeface="돋움"/>
              <a:ea typeface="돋움"/>
            </a:rPr>
            <a:t>순위</a:t>
          </a:r>
          <a:r>
            <a:rPr lang="ko-KR" altLang="en-US" sz="1000" b="0" i="0" u="none" strike="noStrike" baseline="0">
              <a:solidFill>
                <a:srgbClr val="000000"/>
              </a:solidFill>
              <a:latin typeface="Arial"/>
              <a:cs typeface="Arial"/>
            </a:rPr>
            <a:t> </a:t>
          </a:r>
        </a:p>
        <a:p>
          <a:pPr algn="l" rtl="0">
            <a:defRPr sz="1000"/>
          </a:pPr>
          <a:r>
            <a:rPr lang="en-US" altLang="ko-KR"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제</a:t>
          </a:r>
          <a:r>
            <a:rPr lang="en-US" altLang="ko-KR" sz="1000" b="0" i="0" u="none" strike="noStrike" baseline="0">
              <a:solidFill>
                <a:srgbClr val="000000"/>
              </a:solidFill>
              <a:latin typeface="Arial"/>
              <a:cs typeface="Arial"/>
            </a:rPr>
            <a:t>1</a:t>
          </a:r>
          <a:r>
            <a:rPr lang="ko-KR" altLang="en-US" sz="1000" b="0" i="0" u="none" strike="noStrike" baseline="0">
              <a:solidFill>
                <a:srgbClr val="000000"/>
              </a:solidFill>
              <a:latin typeface="돋움"/>
              <a:ea typeface="돋움"/>
            </a:rPr>
            <a:t>순위</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임금채권을</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제외한</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임금채권</a:t>
          </a:r>
          <a:r>
            <a:rPr lang="ko-KR" altLang="en-US" sz="1000" b="0" i="0" u="none" strike="noStrike" baseline="0">
              <a:solidFill>
                <a:srgbClr val="000000"/>
              </a:solidFill>
              <a:latin typeface="Arial"/>
              <a:cs typeface="Arial"/>
            </a:rPr>
            <a:t> </a:t>
          </a:r>
        </a:p>
        <a:p>
          <a:pPr algn="l" rtl="0">
            <a:defRPr sz="1000"/>
          </a:pPr>
          <a:endParaRPr lang="ko-KR" altLang="en-US" sz="1000" b="0" i="0" u="none" strike="noStrike" baseline="0">
            <a:solidFill>
              <a:srgbClr val="000000"/>
            </a:solidFill>
            <a:latin typeface="Arial"/>
            <a:cs typeface="Arial"/>
          </a:endParaRPr>
        </a:p>
        <a:p>
          <a:pPr algn="l" rtl="0">
            <a:defRPr sz="1000"/>
          </a:pPr>
          <a:r>
            <a:rPr lang="ko-KR" altLang="en-US" sz="1000" b="0" i="0" u="none" strike="noStrike" baseline="0">
              <a:solidFill>
                <a:srgbClr val="000000"/>
              </a:solidFill>
              <a:latin typeface="돋움"/>
              <a:ea typeface="돋움"/>
            </a:rPr>
            <a:t>제</a:t>
          </a:r>
          <a:r>
            <a:rPr lang="ko-KR" altLang="en-US" sz="1000" b="0" i="0" u="none" strike="noStrike" baseline="0">
              <a:solidFill>
                <a:srgbClr val="000000"/>
              </a:solidFill>
              <a:latin typeface="Arial"/>
              <a:cs typeface="Arial"/>
            </a:rPr>
            <a:t> </a:t>
          </a:r>
          <a:r>
            <a:rPr lang="en-US" altLang="ko-KR" sz="1000" b="0" i="0" u="none" strike="noStrike" baseline="0">
              <a:solidFill>
                <a:srgbClr val="000000"/>
              </a:solidFill>
              <a:latin typeface="Arial"/>
              <a:cs typeface="Arial"/>
            </a:rPr>
            <a:t>5</a:t>
          </a:r>
          <a:r>
            <a:rPr lang="ko-KR" altLang="en-US" sz="1000" b="0" i="0" u="none" strike="noStrike" baseline="0">
              <a:solidFill>
                <a:srgbClr val="000000"/>
              </a:solidFill>
              <a:latin typeface="돋움"/>
              <a:ea typeface="돋움"/>
            </a:rPr>
            <a:t>순위</a:t>
          </a:r>
          <a:r>
            <a:rPr lang="ko-KR" altLang="en-US" sz="1000" b="0" i="0" u="none" strike="noStrike" baseline="0">
              <a:solidFill>
                <a:srgbClr val="000000"/>
              </a:solidFill>
              <a:latin typeface="Arial"/>
              <a:cs typeface="Arial"/>
            </a:rPr>
            <a:t> </a:t>
          </a:r>
        </a:p>
        <a:p>
          <a:pPr algn="l" rtl="0">
            <a:defRPr sz="1000"/>
          </a:pPr>
          <a:r>
            <a:rPr lang="ko-KR" altLang="en-US" sz="1000" b="0" i="0" u="none" strike="noStrike" baseline="0">
              <a:solidFill>
                <a:srgbClr val="000000"/>
              </a:solidFill>
              <a:latin typeface="돋움"/>
              <a:ea typeface="돋움"/>
            </a:rPr>
            <a:t>법정기준일이</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저당권</a:t>
          </a:r>
          <a:r>
            <a:rPr lang="en-US" altLang="ko-KR"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전세권</a:t>
          </a:r>
          <a:r>
            <a:rPr lang="en-US" altLang="ko-KR"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질권설정일보다</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늦은</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국세</a:t>
          </a:r>
          <a:r>
            <a:rPr lang="en-US" altLang="ko-KR"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지방세</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MingLiU"/>
            </a:rPr>
            <a:t></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일반조세채권으로</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그</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세금의</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납부</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법정기일이</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저당권</a:t>
          </a:r>
          <a:r>
            <a:rPr lang="en-US" altLang="ko-KR"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전세권</a:t>
          </a:r>
          <a:r>
            <a:rPr lang="en-US" altLang="ko-KR"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질권</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등의</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설정일보다</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늦은</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일반조세가</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여기에</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해당된다</a:t>
          </a:r>
          <a:r>
            <a:rPr lang="en-US" altLang="ko-KR" sz="1000" b="0" i="0" u="none" strike="noStrike" baseline="0">
              <a:solidFill>
                <a:srgbClr val="000000"/>
              </a:solidFill>
              <a:latin typeface="Arial"/>
              <a:cs typeface="Arial"/>
            </a:rPr>
            <a:t>. </a:t>
          </a:r>
        </a:p>
        <a:p>
          <a:pPr algn="l" rtl="0">
            <a:defRPr sz="1000"/>
          </a:pPr>
          <a:endParaRPr lang="en-US" altLang="ko-KR" sz="1000" b="0" i="0" u="none" strike="noStrike" baseline="0">
            <a:solidFill>
              <a:srgbClr val="000000"/>
            </a:solidFill>
            <a:latin typeface="Arial"/>
            <a:cs typeface="Arial"/>
          </a:endParaRPr>
        </a:p>
        <a:p>
          <a:pPr algn="l" rtl="0">
            <a:defRPr sz="1000"/>
          </a:pPr>
          <a:r>
            <a:rPr lang="ko-KR" altLang="en-US" sz="1000" b="0" i="0" u="none" strike="noStrike" baseline="0">
              <a:solidFill>
                <a:srgbClr val="000000"/>
              </a:solidFill>
              <a:latin typeface="돋움"/>
              <a:ea typeface="돋움"/>
            </a:rPr>
            <a:t>제</a:t>
          </a:r>
          <a:r>
            <a:rPr lang="ko-KR" altLang="en-US" sz="1000" b="0" i="0" u="none" strike="noStrike" baseline="0">
              <a:solidFill>
                <a:srgbClr val="000000"/>
              </a:solidFill>
              <a:latin typeface="Arial"/>
              <a:cs typeface="Arial"/>
            </a:rPr>
            <a:t> </a:t>
          </a:r>
          <a:r>
            <a:rPr lang="en-US" altLang="ko-KR" sz="1000" b="0" i="0" u="none" strike="noStrike" baseline="0">
              <a:solidFill>
                <a:srgbClr val="000000"/>
              </a:solidFill>
              <a:latin typeface="Arial"/>
              <a:cs typeface="Arial"/>
            </a:rPr>
            <a:t>6</a:t>
          </a:r>
          <a:r>
            <a:rPr lang="ko-KR" altLang="en-US" sz="1000" b="0" i="0" u="none" strike="noStrike" baseline="0">
              <a:solidFill>
                <a:srgbClr val="000000"/>
              </a:solidFill>
              <a:latin typeface="돋움"/>
              <a:ea typeface="돋움"/>
            </a:rPr>
            <a:t>순위</a:t>
          </a:r>
          <a:r>
            <a:rPr lang="ko-KR" altLang="en-US" sz="1000" b="0" i="0" u="none" strike="noStrike" baseline="0">
              <a:solidFill>
                <a:srgbClr val="000000"/>
              </a:solidFill>
              <a:latin typeface="Arial"/>
              <a:cs typeface="Arial"/>
            </a:rPr>
            <a:t> </a:t>
          </a:r>
        </a:p>
        <a:p>
          <a:pPr algn="l" rtl="0">
            <a:defRPr sz="1000"/>
          </a:pPr>
          <a:r>
            <a:rPr lang="ko-KR" altLang="en-US" sz="1000" b="0" i="0" u="none" strike="noStrike" baseline="0">
              <a:solidFill>
                <a:srgbClr val="000000"/>
              </a:solidFill>
              <a:latin typeface="돋움"/>
              <a:ea typeface="돋움"/>
            </a:rPr>
            <a:t>국민건강보호법</a:t>
          </a:r>
          <a:r>
            <a:rPr lang="en-US" altLang="ko-KR"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산업재해보상보험법</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및</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국민연금법에</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의한</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보험료</a:t>
          </a:r>
          <a:r>
            <a:rPr lang="en-US" altLang="ko-KR"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기타</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공과금</a:t>
          </a:r>
          <a:r>
            <a:rPr lang="ko-KR" altLang="en-US" sz="1000" b="0" i="0" u="none" strike="noStrike" baseline="0">
              <a:solidFill>
                <a:srgbClr val="000000"/>
              </a:solidFill>
              <a:latin typeface="Arial"/>
              <a:cs typeface="Arial"/>
            </a:rPr>
            <a:t> </a:t>
          </a:r>
        </a:p>
        <a:p>
          <a:pPr algn="l" rtl="0">
            <a:defRPr sz="1000"/>
          </a:pPr>
          <a:r>
            <a:rPr lang="ko-KR" altLang="en-US" sz="1000" b="0" i="0" u="none" strike="noStrike" baseline="0">
              <a:solidFill>
                <a:srgbClr val="000000"/>
              </a:solidFill>
              <a:latin typeface="돋움"/>
              <a:ea typeface="돋움"/>
            </a:rPr>
            <a:t>단</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국민건강보험법</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등에</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의한</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보험료의</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납부기한이</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저당권</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등의</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설정등기일보다</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선순위일</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경우</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이들</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보험료는</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저당권</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등에</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의하여</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담보된</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채권보다</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우선하여</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배당</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받을</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수</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있다</a:t>
          </a:r>
          <a:r>
            <a:rPr lang="en-US" altLang="ko-KR" sz="1000" b="0" i="0" u="none" strike="noStrike" baseline="0">
              <a:solidFill>
                <a:srgbClr val="000000"/>
              </a:solidFill>
              <a:latin typeface="Arial"/>
              <a:cs typeface="Arial"/>
            </a:rPr>
            <a:t>. </a:t>
          </a:r>
        </a:p>
        <a:p>
          <a:pPr algn="l" rtl="0">
            <a:defRPr sz="1000"/>
          </a:pPr>
          <a:endParaRPr lang="en-US" altLang="ko-KR" sz="1000" b="0" i="0" u="none" strike="noStrike" baseline="0">
            <a:solidFill>
              <a:srgbClr val="000000"/>
            </a:solidFill>
            <a:latin typeface="Arial"/>
            <a:cs typeface="Arial"/>
          </a:endParaRPr>
        </a:p>
        <a:p>
          <a:pPr algn="l" rtl="0">
            <a:defRPr sz="1000"/>
          </a:pPr>
          <a:r>
            <a:rPr lang="ko-KR" altLang="en-US" sz="1000" b="0" i="0" u="none" strike="noStrike" baseline="0">
              <a:solidFill>
                <a:srgbClr val="000000"/>
              </a:solidFill>
              <a:latin typeface="돋움"/>
              <a:ea typeface="돋움"/>
            </a:rPr>
            <a:t>제</a:t>
          </a:r>
          <a:r>
            <a:rPr lang="ko-KR" altLang="en-US" sz="1000" b="0" i="0" u="none" strike="noStrike" baseline="0">
              <a:solidFill>
                <a:srgbClr val="000000"/>
              </a:solidFill>
              <a:latin typeface="Arial"/>
              <a:cs typeface="Arial"/>
            </a:rPr>
            <a:t> </a:t>
          </a:r>
          <a:r>
            <a:rPr lang="en-US" altLang="ko-KR" sz="1000" b="0" i="0" u="none" strike="noStrike" baseline="0">
              <a:solidFill>
                <a:srgbClr val="000000"/>
              </a:solidFill>
              <a:latin typeface="Arial"/>
              <a:cs typeface="Arial"/>
            </a:rPr>
            <a:t>7</a:t>
          </a:r>
          <a:r>
            <a:rPr lang="ko-KR" altLang="en-US" sz="1000" b="0" i="0" u="none" strike="noStrike" baseline="0">
              <a:solidFill>
                <a:srgbClr val="000000"/>
              </a:solidFill>
              <a:latin typeface="돋움"/>
              <a:ea typeface="돋움"/>
            </a:rPr>
            <a:t>순위</a:t>
          </a:r>
          <a:r>
            <a:rPr lang="ko-KR" altLang="en-US" sz="1000" b="0" i="0" u="none" strike="noStrike" baseline="0">
              <a:solidFill>
                <a:srgbClr val="000000"/>
              </a:solidFill>
              <a:latin typeface="Arial"/>
              <a:cs typeface="Arial"/>
            </a:rPr>
            <a:t> </a:t>
          </a:r>
        </a:p>
        <a:p>
          <a:pPr algn="l" rtl="0">
            <a:defRPr sz="1000"/>
          </a:pPr>
          <a:r>
            <a:rPr lang="en-US" altLang="ko-KR"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기타</a:t>
          </a:r>
          <a:r>
            <a:rPr lang="ko-KR" altLang="en-US" sz="1000" b="0" i="0" u="none" strike="noStrike" baseline="0">
              <a:solidFill>
                <a:srgbClr val="000000"/>
              </a:solidFill>
              <a:latin typeface="Arial"/>
              <a:cs typeface="Arial"/>
            </a:rPr>
            <a:t> </a:t>
          </a:r>
          <a:r>
            <a:rPr lang="ko-KR" altLang="en-US" sz="1000" b="0" i="0" u="none" strike="noStrike" baseline="0">
              <a:solidFill>
                <a:srgbClr val="000000"/>
              </a:solidFill>
              <a:latin typeface="돋움"/>
              <a:ea typeface="돋움"/>
            </a:rPr>
            <a:t>일반채권</a:t>
          </a:r>
          <a:r>
            <a:rPr lang="ko-KR" altLang="en-US" sz="1000" b="0" i="0" u="none" strike="noStrike" baseline="0">
              <a:solidFill>
                <a:srgbClr val="000000"/>
              </a:solidFill>
              <a:latin typeface="Arial"/>
              <a:cs typeface="Arial"/>
            </a:rPr>
            <a:t> </a:t>
          </a:r>
        </a:p>
        <a:p>
          <a:pPr algn="l" rtl="0">
            <a:defRPr sz="1000"/>
          </a:pPr>
          <a:endParaRPr lang="ko-KR" altLang="en-US" sz="1000" b="0" i="0" u="none" strike="noStrike" baseline="0">
            <a:solidFill>
              <a:srgbClr val="000000"/>
            </a:solidFill>
            <a:latin typeface="Arial"/>
            <a:cs typeface="Arial"/>
          </a:endParaRPr>
        </a:p>
        <a:p>
          <a:pPr algn="l" rtl="0">
            <a:defRPr sz="1000"/>
          </a:pPr>
          <a:endParaRPr lang="ko-KR" altLang="en-US" sz="1000" b="0" i="0" u="none" strike="noStrike" baseline="0">
            <a:solidFill>
              <a:srgbClr val="000000"/>
            </a:solidFill>
            <a:latin typeface="Arial"/>
            <a:cs typeface="Arial"/>
          </a:endParaRPr>
        </a:p>
      </xdr:txBody>
    </xdr:sp>
    <xdr:clientData/>
  </xdr:twoCellAnchor>
  <xdr:twoCellAnchor>
    <xdr:from>
      <xdr:col>7</xdr:col>
      <xdr:colOff>178594</xdr:colOff>
      <xdr:row>1</xdr:row>
      <xdr:rowOff>35720</xdr:rowOff>
    </xdr:from>
    <xdr:to>
      <xdr:col>23</xdr:col>
      <xdr:colOff>83344</xdr:colOff>
      <xdr:row>19</xdr:row>
      <xdr:rowOff>180975</xdr:rowOff>
    </xdr:to>
    <xdr:sp macro="" textlink="">
      <xdr:nvSpPr>
        <xdr:cNvPr id="4" name="TextBox 3">
          <a:extLst>
            <a:ext uri="{FF2B5EF4-FFF2-40B4-BE49-F238E27FC236}">
              <a16:creationId xmlns:a16="http://schemas.microsoft.com/office/drawing/2014/main" id="{00000000-0008-0000-1600-000004000000}"/>
            </a:ext>
          </a:extLst>
        </xdr:cNvPr>
        <xdr:cNvSpPr txBox="1"/>
      </xdr:nvSpPr>
      <xdr:spPr>
        <a:xfrm>
          <a:off x="9254014" y="233840"/>
          <a:ext cx="10267950" cy="4915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altLang="ko-KR" sz="1100" baseline="0">
              <a:solidFill>
                <a:schemeClr val="dk1"/>
              </a:solidFill>
              <a:latin typeface="+mn-lt"/>
              <a:ea typeface="+mn-ea"/>
              <a:cs typeface="+mn-cs"/>
            </a:rPr>
            <a:t>1) </a:t>
          </a:r>
          <a:r>
            <a:rPr lang="ko-KR" altLang="en-US" sz="1100" baseline="0">
              <a:solidFill>
                <a:schemeClr val="dk1"/>
              </a:solidFill>
              <a:latin typeface="+mn-lt"/>
              <a:ea typeface="+mn-ea"/>
              <a:cs typeface="+mn-cs"/>
            </a:rPr>
            <a:t>대항요건을 갖춘임차인의 대항력</a:t>
          </a:r>
        </a:p>
        <a:p>
          <a:r>
            <a:rPr lang="ko-KR" altLang="en-US" sz="1100" baseline="0">
              <a:solidFill>
                <a:schemeClr val="dk1"/>
              </a:solidFill>
              <a:latin typeface="+mn-lt"/>
              <a:ea typeface="+mn-ea"/>
              <a:cs typeface="+mn-cs"/>
            </a:rPr>
            <a:t>선순위 근저당권 등이 없는 임차주택에 주택임차인이 입주하고 주민등록전입신고를 마치면</a:t>
          </a:r>
          <a:r>
            <a:rPr lang="en-US" altLang="ko-KR" sz="1100" baseline="0">
              <a:solidFill>
                <a:schemeClr val="dk1"/>
              </a:solidFill>
              <a:latin typeface="+mn-lt"/>
              <a:ea typeface="+mn-ea"/>
              <a:cs typeface="+mn-cs"/>
            </a:rPr>
            <a:t>(</a:t>
          </a:r>
          <a:r>
            <a:rPr lang="ko-KR" altLang="en-US" sz="1100" baseline="0">
              <a:solidFill>
                <a:schemeClr val="dk1"/>
              </a:solidFill>
              <a:latin typeface="+mn-lt"/>
              <a:ea typeface="+mn-ea"/>
              <a:cs typeface="+mn-cs"/>
            </a:rPr>
            <a:t>이를 대항요건이라고 합니다</a:t>
          </a:r>
          <a:r>
            <a:rPr lang="en-US" altLang="ko-KR" sz="1100" baseline="0">
              <a:solidFill>
                <a:schemeClr val="dk1"/>
              </a:solidFill>
              <a:latin typeface="+mn-lt"/>
              <a:ea typeface="+mn-ea"/>
              <a:cs typeface="+mn-cs"/>
            </a:rPr>
            <a:t>) </a:t>
          </a:r>
          <a:r>
            <a:rPr lang="ko-KR" altLang="en-US" sz="1100" baseline="0">
              <a:solidFill>
                <a:schemeClr val="dk1"/>
              </a:solidFill>
              <a:latin typeface="+mn-lt"/>
              <a:ea typeface="+mn-ea"/>
              <a:cs typeface="+mn-cs"/>
            </a:rPr>
            <a:t>그 다음날부터 임차주택이 다른 사람에게 양도되거나 매각되더라도 새로운 집주인</a:t>
          </a:r>
          <a:r>
            <a:rPr lang="en-US" altLang="ko-KR" sz="1100" baseline="0">
              <a:solidFill>
                <a:schemeClr val="dk1"/>
              </a:solidFill>
              <a:latin typeface="+mn-lt"/>
              <a:ea typeface="+mn-ea"/>
              <a:cs typeface="+mn-cs"/>
            </a:rPr>
            <a:t>(</a:t>
          </a:r>
          <a:r>
            <a:rPr lang="ko-KR" altLang="en-US" sz="1100" baseline="0">
              <a:solidFill>
                <a:schemeClr val="dk1"/>
              </a:solidFill>
              <a:latin typeface="+mn-lt"/>
              <a:ea typeface="+mn-ea"/>
              <a:cs typeface="+mn-cs"/>
            </a:rPr>
            <a:t>양수인</a:t>
          </a:r>
          <a:r>
            <a:rPr lang="en-US" altLang="ko-KR" sz="1100" baseline="0">
              <a:solidFill>
                <a:schemeClr val="dk1"/>
              </a:solidFill>
              <a:latin typeface="+mn-lt"/>
              <a:ea typeface="+mn-ea"/>
              <a:cs typeface="+mn-cs"/>
            </a:rPr>
            <a:t>·</a:t>
          </a:r>
          <a:r>
            <a:rPr lang="ko-KR" altLang="en-US" sz="1100" baseline="0">
              <a:solidFill>
                <a:schemeClr val="dk1"/>
              </a:solidFill>
              <a:latin typeface="+mn-lt"/>
              <a:ea typeface="+mn-ea"/>
              <a:cs typeface="+mn-cs"/>
            </a:rPr>
            <a:t>매수인</a:t>
          </a:r>
          <a:r>
            <a:rPr lang="en-US" altLang="ko-KR" sz="1100" baseline="0">
              <a:solidFill>
                <a:schemeClr val="dk1"/>
              </a:solidFill>
              <a:latin typeface="+mn-lt"/>
              <a:ea typeface="+mn-ea"/>
              <a:cs typeface="+mn-cs"/>
            </a:rPr>
            <a:t>)</a:t>
          </a:r>
          <a:r>
            <a:rPr lang="ko-KR" altLang="en-US" sz="1100" baseline="0">
              <a:solidFill>
                <a:schemeClr val="dk1"/>
              </a:solidFill>
              <a:latin typeface="+mn-lt"/>
              <a:ea typeface="+mn-ea"/>
              <a:cs typeface="+mn-cs"/>
            </a:rPr>
            <a:t>에게 임차권을 주장하여 임대기간이 끝날 때 까지 거주할 수 있고 또 임대기간이 만료되더라도 </a:t>
          </a:r>
          <a:r>
            <a:rPr lang="ko-KR" altLang="en-US" sz="1100" b="1" baseline="0">
              <a:solidFill>
                <a:schemeClr val="dk1"/>
              </a:solidFill>
              <a:latin typeface="+mn-lt"/>
              <a:ea typeface="+mn-ea"/>
              <a:cs typeface="+mn-cs"/>
            </a:rPr>
            <a:t>임대보증금 전액을 반환받을 때까지는집을 비워 주지 않을 수 있습니다</a:t>
          </a:r>
          <a:r>
            <a:rPr lang="en-US" altLang="ko-KR" sz="1100" b="1" baseline="0">
              <a:solidFill>
                <a:schemeClr val="dk1"/>
              </a:solidFill>
              <a:latin typeface="+mn-lt"/>
              <a:ea typeface="+mn-ea"/>
              <a:cs typeface="+mn-cs"/>
            </a:rPr>
            <a:t>. </a:t>
          </a:r>
          <a:r>
            <a:rPr lang="ko-KR" altLang="en-US" sz="1100" baseline="0">
              <a:solidFill>
                <a:schemeClr val="dk1"/>
              </a:solidFill>
              <a:latin typeface="+mn-lt"/>
              <a:ea typeface="+mn-ea"/>
              <a:cs typeface="+mn-cs"/>
            </a:rPr>
            <a:t>다만 대항력이 있어도 확정일자를 갖추지 않거나 소액임차인에 해당하지 않는 경우에는 경매절차에 참가하여 보증금을 우선 배당받을 수 없습니다</a:t>
          </a:r>
          <a:r>
            <a:rPr lang="en-US" altLang="ko-KR" sz="1100" baseline="0">
              <a:solidFill>
                <a:schemeClr val="dk1"/>
              </a:solidFill>
              <a:latin typeface="+mn-lt"/>
              <a:ea typeface="+mn-ea"/>
              <a:cs typeface="+mn-cs"/>
            </a:rPr>
            <a:t>.</a:t>
          </a:r>
        </a:p>
        <a:p>
          <a:endParaRPr lang="en-US" altLang="ko-KR" sz="1100" baseline="0">
            <a:solidFill>
              <a:schemeClr val="dk1"/>
            </a:solidFill>
            <a:latin typeface="+mn-lt"/>
            <a:ea typeface="+mn-ea"/>
            <a:cs typeface="+mn-cs"/>
          </a:endParaRPr>
        </a:p>
        <a:p>
          <a:r>
            <a:rPr lang="en-US" altLang="ko-KR" sz="1100" baseline="0">
              <a:solidFill>
                <a:schemeClr val="dk1"/>
              </a:solidFill>
              <a:latin typeface="+mn-lt"/>
              <a:ea typeface="+mn-ea"/>
              <a:cs typeface="+mn-cs"/>
            </a:rPr>
            <a:t>2) </a:t>
          </a:r>
          <a:r>
            <a:rPr lang="ko-KR" altLang="en-US" sz="1100" baseline="0">
              <a:solidFill>
                <a:schemeClr val="dk1"/>
              </a:solidFill>
              <a:latin typeface="+mn-lt"/>
              <a:ea typeface="+mn-ea"/>
              <a:cs typeface="+mn-cs"/>
            </a:rPr>
            <a:t>대항요건과 주택임대차계약서상에 확정일자를 갖춘임차인의우선변제권</a:t>
          </a:r>
        </a:p>
        <a:p>
          <a:r>
            <a:rPr lang="ko-KR" altLang="en-US" sz="1100" baseline="0">
              <a:solidFill>
                <a:schemeClr val="dk1"/>
              </a:solidFill>
              <a:latin typeface="+mn-lt"/>
              <a:ea typeface="+mn-ea"/>
              <a:cs typeface="+mn-cs"/>
            </a:rPr>
            <a:t>대항요건과 주택임대차계약서상에 확정일자를 갖춘 임차인</a:t>
          </a:r>
          <a:r>
            <a:rPr lang="en-US" altLang="ko-KR" sz="1100" baseline="0">
              <a:solidFill>
                <a:schemeClr val="dk1"/>
              </a:solidFill>
              <a:latin typeface="+mn-lt"/>
              <a:ea typeface="+mn-ea"/>
              <a:cs typeface="+mn-cs"/>
            </a:rPr>
            <a:t>(</a:t>
          </a:r>
          <a:r>
            <a:rPr lang="ko-KR" altLang="en-US" sz="1100" baseline="0">
              <a:solidFill>
                <a:schemeClr val="dk1"/>
              </a:solidFill>
              <a:latin typeface="+mn-lt"/>
              <a:ea typeface="+mn-ea"/>
              <a:cs typeface="+mn-cs"/>
            </a:rPr>
            <a:t>이하 </a:t>
          </a:r>
          <a:r>
            <a:rPr lang="en-US" altLang="ko-KR" sz="1100" baseline="0">
              <a:solidFill>
                <a:schemeClr val="dk1"/>
              </a:solidFill>
              <a:latin typeface="+mn-lt"/>
              <a:ea typeface="+mn-ea"/>
              <a:cs typeface="+mn-cs"/>
            </a:rPr>
            <a:t>'</a:t>
          </a:r>
          <a:r>
            <a:rPr lang="ko-KR" altLang="en-US" sz="1100" baseline="0">
              <a:solidFill>
                <a:schemeClr val="dk1"/>
              </a:solidFill>
              <a:latin typeface="+mn-lt"/>
              <a:ea typeface="+mn-ea"/>
              <a:cs typeface="+mn-cs"/>
            </a:rPr>
            <a:t>확정일자부 임차인</a:t>
          </a:r>
          <a:r>
            <a:rPr lang="en-US" altLang="ko-KR" sz="1100" baseline="0">
              <a:solidFill>
                <a:schemeClr val="dk1"/>
              </a:solidFill>
              <a:latin typeface="+mn-lt"/>
              <a:ea typeface="+mn-ea"/>
              <a:cs typeface="+mn-cs"/>
            </a:rPr>
            <a:t>'</a:t>
          </a:r>
          <a:r>
            <a:rPr lang="ko-KR" altLang="en-US" sz="1100" baseline="0">
              <a:solidFill>
                <a:schemeClr val="dk1"/>
              </a:solidFill>
              <a:latin typeface="+mn-lt"/>
              <a:ea typeface="+mn-ea"/>
              <a:cs typeface="+mn-cs"/>
            </a:rPr>
            <a:t>이라고 함</a:t>
          </a:r>
          <a:r>
            <a:rPr lang="en-US" altLang="ko-KR" sz="1100" baseline="0">
              <a:solidFill>
                <a:schemeClr val="dk1"/>
              </a:solidFill>
              <a:latin typeface="+mn-lt"/>
              <a:ea typeface="+mn-ea"/>
              <a:cs typeface="+mn-cs"/>
            </a:rPr>
            <a:t>)</a:t>
          </a:r>
          <a:r>
            <a:rPr lang="ko-KR" altLang="en-US" sz="1100" baseline="0">
              <a:solidFill>
                <a:schemeClr val="dk1"/>
              </a:solidFill>
              <a:latin typeface="+mn-lt"/>
              <a:ea typeface="+mn-ea"/>
              <a:cs typeface="+mn-cs"/>
            </a:rPr>
            <a:t>은 임차주택이 경매</a:t>
          </a:r>
          <a:r>
            <a:rPr lang="en-US" altLang="ko-KR" sz="1100" baseline="0">
              <a:solidFill>
                <a:schemeClr val="dk1"/>
              </a:solidFill>
              <a:latin typeface="+mn-lt"/>
              <a:ea typeface="+mn-ea"/>
              <a:cs typeface="+mn-cs"/>
            </a:rPr>
            <a:t>·</a:t>
          </a:r>
          <a:r>
            <a:rPr lang="ko-KR" altLang="en-US" sz="1100" baseline="0">
              <a:solidFill>
                <a:schemeClr val="dk1"/>
              </a:solidFill>
              <a:latin typeface="+mn-lt"/>
              <a:ea typeface="+mn-ea"/>
              <a:cs typeface="+mn-cs"/>
            </a:rPr>
            <a:t>공매되는 경우에 임차주택</a:t>
          </a:r>
          <a:r>
            <a:rPr lang="en-US" altLang="ko-KR" sz="1100" baseline="0">
              <a:solidFill>
                <a:schemeClr val="dk1"/>
              </a:solidFill>
              <a:latin typeface="+mn-lt"/>
              <a:ea typeface="+mn-ea"/>
              <a:cs typeface="+mn-cs"/>
            </a:rPr>
            <a:t>(</a:t>
          </a:r>
          <a:r>
            <a:rPr lang="ko-KR" altLang="en-US" sz="1100" baseline="0">
              <a:solidFill>
                <a:schemeClr val="dk1"/>
              </a:solidFill>
              <a:latin typeface="+mn-lt"/>
              <a:ea typeface="+mn-ea"/>
              <a:cs typeface="+mn-cs"/>
            </a:rPr>
            <a:t>대지 포함</a:t>
          </a:r>
          <a:r>
            <a:rPr lang="en-US" altLang="ko-KR" sz="1100" baseline="0">
              <a:solidFill>
                <a:schemeClr val="dk1"/>
              </a:solidFill>
              <a:latin typeface="+mn-lt"/>
              <a:ea typeface="+mn-ea"/>
              <a:cs typeface="+mn-cs"/>
            </a:rPr>
            <a:t>)</a:t>
          </a:r>
          <a:r>
            <a:rPr lang="ko-KR" altLang="en-US" sz="1100" baseline="0">
              <a:solidFill>
                <a:schemeClr val="dk1"/>
              </a:solidFill>
              <a:latin typeface="+mn-lt"/>
              <a:ea typeface="+mn-ea"/>
              <a:cs typeface="+mn-cs"/>
            </a:rPr>
            <a:t>의 환가대금에서 후순위담보권자나 기타 일반채권자에 우선하여 보증금을 변제받을 수 있습니다</a:t>
          </a:r>
          <a:r>
            <a:rPr lang="en-US" altLang="ko-KR" sz="1100" baseline="0">
              <a:solidFill>
                <a:schemeClr val="dk1"/>
              </a:solidFill>
              <a:latin typeface="+mn-lt"/>
              <a:ea typeface="+mn-ea"/>
              <a:cs typeface="+mn-cs"/>
            </a:rPr>
            <a:t>.</a:t>
          </a:r>
        </a:p>
        <a:p>
          <a:r>
            <a:rPr lang="en-US" altLang="ko-KR" sz="1100" baseline="0">
              <a:solidFill>
                <a:schemeClr val="dk1"/>
              </a:solidFill>
              <a:latin typeface="+mn-lt"/>
              <a:ea typeface="+mn-ea"/>
              <a:cs typeface="+mn-cs"/>
            </a:rPr>
            <a:t>3) </a:t>
          </a:r>
          <a:r>
            <a:rPr lang="ko-KR" altLang="en-US" sz="1100" baseline="0">
              <a:solidFill>
                <a:schemeClr val="dk1"/>
              </a:solidFill>
              <a:latin typeface="+mn-lt"/>
              <a:ea typeface="+mn-ea"/>
              <a:cs typeface="+mn-cs"/>
            </a:rPr>
            <a:t>소액임차인의 최우선변제권</a:t>
          </a:r>
        </a:p>
        <a:p>
          <a:r>
            <a:rPr lang="ko-KR" altLang="en-US" sz="1100" baseline="0">
              <a:solidFill>
                <a:schemeClr val="dk1"/>
              </a:solidFill>
              <a:latin typeface="+mn-lt"/>
              <a:ea typeface="+mn-ea"/>
              <a:cs typeface="+mn-cs"/>
            </a:rPr>
            <a:t>임대보증금이 소액인 경우 임차주택이 매각되더라도 임차주택</a:t>
          </a:r>
          <a:r>
            <a:rPr lang="en-US" altLang="ko-KR" sz="1100" baseline="0">
              <a:solidFill>
                <a:schemeClr val="dk1"/>
              </a:solidFill>
              <a:latin typeface="+mn-lt"/>
              <a:ea typeface="+mn-ea"/>
              <a:cs typeface="+mn-cs"/>
            </a:rPr>
            <a:t>(</a:t>
          </a:r>
          <a:r>
            <a:rPr lang="ko-KR" altLang="en-US" sz="1100" baseline="0">
              <a:solidFill>
                <a:schemeClr val="dk1"/>
              </a:solidFill>
              <a:latin typeface="+mn-lt"/>
              <a:ea typeface="+mn-ea"/>
              <a:cs typeface="+mn-cs"/>
            </a:rPr>
            <a:t>대지 포함</a:t>
          </a:r>
          <a:r>
            <a:rPr lang="en-US" altLang="ko-KR" sz="1100" baseline="0">
              <a:solidFill>
                <a:schemeClr val="dk1"/>
              </a:solidFill>
              <a:latin typeface="+mn-lt"/>
              <a:ea typeface="+mn-ea"/>
              <a:cs typeface="+mn-cs"/>
            </a:rPr>
            <a:t>) </a:t>
          </a:r>
          <a:r>
            <a:rPr lang="ko-KR" altLang="en-US" sz="1100" baseline="0">
              <a:solidFill>
                <a:schemeClr val="dk1"/>
              </a:solidFill>
              <a:latin typeface="+mn-lt"/>
              <a:ea typeface="+mn-ea"/>
              <a:cs typeface="+mn-cs"/>
            </a:rPr>
            <a:t>가액의 </a:t>
          </a:r>
          <a:r>
            <a:rPr lang="en-US" altLang="ko-KR" sz="1100" baseline="0">
              <a:solidFill>
                <a:schemeClr val="dk1"/>
              </a:solidFill>
              <a:latin typeface="+mn-lt"/>
              <a:ea typeface="+mn-ea"/>
              <a:cs typeface="+mn-cs"/>
            </a:rPr>
            <a:t>½ </a:t>
          </a:r>
          <a:r>
            <a:rPr lang="ko-KR" altLang="en-US" sz="1100" baseline="0">
              <a:solidFill>
                <a:schemeClr val="dk1"/>
              </a:solidFill>
              <a:latin typeface="+mn-lt"/>
              <a:ea typeface="+mn-ea"/>
              <a:cs typeface="+mn-cs"/>
            </a:rPr>
            <a:t>범위안에서 일정 금액 까지는 후순위 담보권자 및 일반채권자 뿐만 아니라 선순위 담보권자보다도 우선하여 변제받을 수 있습니다</a:t>
          </a:r>
          <a:r>
            <a:rPr lang="en-US" altLang="ko-KR" sz="1100" baseline="0">
              <a:solidFill>
                <a:schemeClr val="dk1"/>
              </a:solidFill>
              <a:latin typeface="+mn-lt"/>
              <a:ea typeface="+mn-ea"/>
              <a:cs typeface="+mn-cs"/>
            </a:rPr>
            <a:t>. </a:t>
          </a:r>
          <a:r>
            <a:rPr lang="ko-KR" altLang="en-US" sz="1100" baseline="0">
              <a:solidFill>
                <a:schemeClr val="dk1"/>
              </a:solidFill>
              <a:latin typeface="+mn-lt"/>
              <a:ea typeface="+mn-ea"/>
              <a:cs typeface="+mn-cs"/>
            </a:rPr>
            <a:t>다만 이러한 보호를 받기 위하여는 임차주택에  대하여 경매개시결정의 등기가 경료되기 전에 입주 및 주민등록전입신고를 마쳐야 합니다</a:t>
          </a:r>
          <a:r>
            <a:rPr lang="en-US" altLang="ko-KR" sz="1100" baseline="0">
              <a:solidFill>
                <a:schemeClr val="dk1"/>
              </a:solidFill>
              <a:latin typeface="+mn-lt"/>
              <a:ea typeface="+mn-ea"/>
              <a:cs typeface="+mn-cs"/>
            </a:rPr>
            <a:t>. </a:t>
          </a:r>
          <a:r>
            <a:rPr lang="ko-KR" altLang="en-US" sz="1100" baseline="0">
              <a:solidFill>
                <a:schemeClr val="dk1"/>
              </a:solidFill>
              <a:latin typeface="+mn-lt"/>
              <a:ea typeface="+mn-ea"/>
              <a:cs typeface="+mn-cs"/>
            </a:rPr>
            <a:t>위에서 </a:t>
          </a:r>
          <a:r>
            <a:rPr lang="en-US" altLang="ko-KR" sz="1100" baseline="0">
              <a:solidFill>
                <a:schemeClr val="dk1"/>
              </a:solidFill>
              <a:latin typeface="+mn-lt"/>
              <a:ea typeface="+mn-ea"/>
              <a:cs typeface="+mn-cs"/>
            </a:rPr>
            <a:t>'</a:t>
          </a:r>
          <a:r>
            <a:rPr lang="ko-KR" altLang="en-US" sz="1100" baseline="0">
              <a:solidFill>
                <a:schemeClr val="dk1"/>
              </a:solidFill>
              <a:latin typeface="+mn-lt"/>
              <a:ea typeface="+mn-ea"/>
              <a:cs typeface="+mn-cs"/>
            </a:rPr>
            <a:t>주택가액</a:t>
          </a:r>
          <a:r>
            <a:rPr lang="en-US" altLang="ko-KR" sz="1100" baseline="0">
              <a:solidFill>
                <a:schemeClr val="dk1"/>
              </a:solidFill>
              <a:latin typeface="+mn-lt"/>
              <a:ea typeface="+mn-ea"/>
              <a:cs typeface="+mn-cs"/>
            </a:rPr>
            <a:t>'</a:t>
          </a:r>
          <a:r>
            <a:rPr lang="ko-KR" altLang="en-US" sz="1100" baseline="0">
              <a:solidFill>
                <a:schemeClr val="dk1"/>
              </a:solidFill>
              <a:latin typeface="+mn-lt"/>
              <a:ea typeface="+mn-ea"/>
              <a:cs typeface="+mn-cs"/>
            </a:rPr>
            <a:t>이라 함은 매각대금에다가 매수신청보증금에 대한 배당기일까지의</a:t>
          </a:r>
        </a:p>
        <a:p>
          <a:r>
            <a:rPr lang="ko-KR" altLang="en-US" sz="1100" baseline="0">
              <a:solidFill>
                <a:schemeClr val="dk1"/>
              </a:solidFill>
              <a:latin typeface="+mn-lt"/>
              <a:ea typeface="+mn-ea"/>
              <a:cs typeface="+mn-cs"/>
            </a:rPr>
            <a:t>이자</a:t>
          </a:r>
          <a:r>
            <a:rPr lang="en-US" altLang="ko-KR" sz="1100" baseline="0">
              <a:solidFill>
                <a:schemeClr val="dk1"/>
              </a:solidFill>
              <a:latin typeface="+mn-lt"/>
              <a:ea typeface="+mn-ea"/>
              <a:cs typeface="+mn-cs"/>
            </a:rPr>
            <a:t>, </a:t>
          </a:r>
          <a:r>
            <a:rPr lang="ko-KR" altLang="en-US" sz="1100" baseline="0">
              <a:solidFill>
                <a:schemeClr val="dk1"/>
              </a:solidFill>
              <a:latin typeface="+mn-lt"/>
              <a:ea typeface="+mn-ea"/>
              <a:cs typeface="+mn-cs"/>
            </a:rPr>
            <a:t>몰수된 매수신청보증금 등을 포함한 금액에서 집행비용을 공제한 실제 배당할 금액을 말합니다</a:t>
          </a:r>
          <a:r>
            <a:rPr lang="en-US" altLang="ko-KR" sz="1100" baseline="0">
              <a:solidFill>
                <a:schemeClr val="dk1"/>
              </a:solidFill>
              <a:latin typeface="+mn-lt"/>
              <a:ea typeface="+mn-ea"/>
              <a:cs typeface="+mn-cs"/>
            </a:rPr>
            <a:t>.(</a:t>
          </a:r>
          <a:r>
            <a:rPr lang="ko-KR" altLang="en-US" sz="1100" baseline="0">
              <a:solidFill>
                <a:schemeClr val="dk1"/>
              </a:solidFill>
              <a:latin typeface="+mn-lt"/>
              <a:ea typeface="+mn-ea"/>
              <a:cs typeface="+mn-cs"/>
            </a:rPr>
            <a:t>대법원 </a:t>
          </a:r>
          <a:r>
            <a:rPr lang="en-US" altLang="ko-KR" sz="1100" baseline="0">
              <a:solidFill>
                <a:schemeClr val="dk1"/>
              </a:solidFill>
              <a:latin typeface="+mn-lt"/>
              <a:ea typeface="+mn-ea"/>
              <a:cs typeface="+mn-cs"/>
            </a:rPr>
            <a:t>2001.4.27. </a:t>
          </a:r>
          <a:r>
            <a:rPr lang="ko-KR" altLang="en-US" sz="1100" baseline="0">
              <a:solidFill>
                <a:schemeClr val="dk1"/>
              </a:solidFill>
              <a:latin typeface="+mn-lt"/>
              <a:ea typeface="+mn-ea"/>
              <a:cs typeface="+mn-cs"/>
            </a:rPr>
            <a:t>선고 </a:t>
          </a:r>
          <a:r>
            <a:rPr lang="en-US" altLang="ko-KR" sz="1100" baseline="0">
              <a:solidFill>
                <a:schemeClr val="dk1"/>
              </a:solidFill>
              <a:latin typeface="+mn-lt"/>
              <a:ea typeface="+mn-ea"/>
              <a:cs typeface="+mn-cs"/>
            </a:rPr>
            <a:t>2001</a:t>
          </a:r>
          <a:r>
            <a:rPr lang="ko-KR" altLang="en-US" sz="1100" baseline="0">
              <a:solidFill>
                <a:schemeClr val="dk1"/>
              </a:solidFill>
              <a:latin typeface="+mn-lt"/>
              <a:ea typeface="+mn-ea"/>
              <a:cs typeface="+mn-cs"/>
            </a:rPr>
            <a:t>다</a:t>
          </a:r>
          <a:r>
            <a:rPr lang="en-US" altLang="ko-KR" sz="1100" baseline="0">
              <a:solidFill>
                <a:schemeClr val="dk1"/>
              </a:solidFill>
              <a:latin typeface="+mn-lt"/>
              <a:ea typeface="+mn-ea"/>
              <a:cs typeface="+mn-cs"/>
            </a:rPr>
            <a:t>8974 </a:t>
          </a:r>
          <a:r>
            <a:rPr lang="ko-KR" altLang="en-US" sz="1100" baseline="0">
              <a:solidFill>
                <a:schemeClr val="dk1"/>
              </a:solidFill>
              <a:latin typeface="+mn-lt"/>
              <a:ea typeface="+mn-ea"/>
              <a:cs typeface="+mn-cs"/>
            </a:rPr>
            <a:t>판결</a:t>
          </a:r>
          <a:r>
            <a:rPr lang="en-US" altLang="ko-KR" sz="1100" baseline="0">
              <a:solidFill>
                <a:schemeClr val="dk1"/>
              </a:solidFill>
              <a:latin typeface="+mn-lt"/>
              <a:ea typeface="+mn-ea"/>
              <a:cs typeface="+mn-cs"/>
            </a:rPr>
            <a:t>, </a:t>
          </a:r>
          <a:r>
            <a:rPr lang="ko-KR" altLang="en-US" sz="1100" baseline="0">
              <a:solidFill>
                <a:schemeClr val="dk1"/>
              </a:solidFill>
              <a:latin typeface="+mn-lt"/>
              <a:ea typeface="+mn-ea"/>
              <a:cs typeface="+mn-cs"/>
            </a:rPr>
            <a:t>재민 </a:t>
          </a:r>
          <a:r>
            <a:rPr lang="en-US" altLang="ko-KR" sz="1100" baseline="0">
              <a:solidFill>
                <a:schemeClr val="dk1"/>
              </a:solidFill>
              <a:latin typeface="+mn-lt"/>
              <a:ea typeface="+mn-ea"/>
              <a:cs typeface="+mn-cs"/>
            </a:rPr>
            <a:t>84-10 </a:t>
          </a:r>
          <a:r>
            <a:rPr lang="ko-KR" altLang="en-US" sz="1100" baseline="0">
              <a:solidFill>
                <a:schemeClr val="dk1"/>
              </a:solidFill>
              <a:latin typeface="+mn-lt"/>
              <a:ea typeface="+mn-ea"/>
              <a:cs typeface="+mn-cs"/>
            </a:rPr>
            <a:t>참조</a:t>
          </a:r>
          <a:r>
            <a:rPr lang="en-US" altLang="ko-KR" sz="1100" baseline="0">
              <a:solidFill>
                <a:schemeClr val="dk1"/>
              </a:solidFill>
              <a:latin typeface="+mn-lt"/>
              <a:ea typeface="+mn-ea"/>
              <a:cs typeface="+mn-cs"/>
            </a:rPr>
            <a:t>).</a:t>
          </a:r>
          <a:endParaRPr lang="ko-KR" altLang="en-US" sz="1100"/>
        </a:p>
      </xdr:txBody>
    </xdr:sp>
    <xdr:clientData/>
  </xdr:twoCellAnchor>
  <xdr:oneCellAnchor>
    <xdr:from>
      <xdr:col>6</xdr:col>
      <xdr:colOff>571500</xdr:colOff>
      <xdr:row>97</xdr:row>
      <xdr:rowOff>71434</xdr:rowOff>
    </xdr:from>
    <xdr:ext cx="9120188" cy="26527127"/>
    <xdr:sp macro="" textlink="">
      <xdr:nvSpPr>
        <xdr:cNvPr id="5" name="TextBox 4">
          <a:extLst>
            <a:ext uri="{FF2B5EF4-FFF2-40B4-BE49-F238E27FC236}">
              <a16:creationId xmlns:a16="http://schemas.microsoft.com/office/drawing/2014/main" id="{00000000-0008-0000-1600-000005000000}"/>
            </a:ext>
          </a:extLst>
        </xdr:cNvPr>
        <xdr:cNvSpPr txBox="1"/>
      </xdr:nvSpPr>
      <xdr:spPr>
        <a:xfrm>
          <a:off x="8999220" y="26406154"/>
          <a:ext cx="9120188" cy="265271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1</a:t>
          </a:r>
          <a:r>
            <a:rPr lang="ko-KR" altLang="en-US" sz="1100" baseline="0">
              <a:solidFill>
                <a:schemeClr val="tx1"/>
              </a:solidFill>
              <a:latin typeface="+mn-lt"/>
              <a:ea typeface="+mn-ea"/>
              <a:cs typeface="+mn-cs"/>
            </a:rPr>
            <a:t>조</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목적</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이 법은 상가건물 임대차에 관하여 「민법」에 대한 특례를 규정하여 국민 경제생활의 안정을 보장함을 목적으로 한다</a:t>
          </a:r>
          <a:r>
            <a:rPr lang="en-US" altLang="ko-KR" sz="1100" baseline="0">
              <a:solidFill>
                <a:schemeClr val="tx1"/>
              </a:solidFill>
              <a:latin typeface="+mn-lt"/>
              <a:ea typeface="+mn-ea"/>
              <a:cs typeface="+mn-cs"/>
            </a:rPr>
            <a:t>.</a:t>
          </a:r>
        </a:p>
        <a:p>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전문개정 </a:t>
          </a:r>
          <a:r>
            <a:rPr lang="en-US" altLang="ko-KR" sz="1100" baseline="0">
              <a:solidFill>
                <a:schemeClr val="tx1"/>
              </a:solidFill>
              <a:latin typeface="+mn-lt"/>
              <a:ea typeface="+mn-ea"/>
              <a:cs typeface="+mn-cs"/>
            </a:rPr>
            <a:t>2009. 1. 30.]</a:t>
          </a:r>
        </a:p>
        <a:p>
          <a:endParaRPr lang="en-US" altLang="ko-KR" sz="1100" baseline="0">
            <a:solidFill>
              <a:schemeClr val="tx1"/>
            </a:solidFill>
            <a:latin typeface="+mn-lt"/>
            <a:ea typeface="+mn-ea"/>
            <a:cs typeface="+mn-cs"/>
          </a:endParaRPr>
        </a:p>
        <a:p>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2</a:t>
          </a:r>
          <a:r>
            <a:rPr lang="ko-KR" altLang="en-US" sz="1100" baseline="0">
              <a:solidFill>
                <a:schemeClr val="tx1"/>
              </a:solidFill>
              <a:latin typeface="+mn-lt"/>
              <a:ea typeface="+mn-ea"/>
              <a:cs typeface="+mn-cs"/>
            </a:rPr>
            <a:t>조</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적용범위</a:t>
          </a:r>
          <a:r>
            <a:rPr lang="en-US" altLang="ko-KR" sz="1100" baseline="0">
              <a:solidFill>
                <a:schemeClr val="tx1"/>
              </a:solidFill>
              <a:latin typeface="+mn-lt"/>
              <a:ea typeface="+mn-ea"/>
              <a:cs typeface="+mn-cs"/>
            </a:rPr>
            <a:t>) ① </a:t>
          </a:r>
          <a:r>
            <a:rPr lang="ko-KR" altLang="en-US" sz="1100" baseline="0">
              <a:solidFill>
                <a:schemeClr val="tx1"/>
              </a:solidFill>
              <a:latin typeface="+mn-lt"/>
              <a:ea typeface="+mn-ea"/>
              <a:cs typeface="+mn-cs"/>
            </a:rPr>
            <a:t>이 법은 상가건물</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3</a:t>
          </a:r>
          <a:r>
            <a:rPr lang="ko-KR" altLang="en-US" sz="1100" baseline="0">
              <a:solidFill>
                <a:schemeClr val="tx1"/>
              </a:solidFill>
              <a:latin typeface="+mn-lt"/>
              <a:ea typeface="+mn-ea"/>
              <a:cs typeface="+mn-cs"/>
            </a:rPr>
            <a:t>조제</a:t>
          </a:r>
          <a:r>
            <a:rPr lang="en-US" altLang="ko-KR" sz="1100" baseline="0">
              <a:solidFill>
                <a:schemeClr val="tx1"/>
              </a:solidFill>
              <a:latin typeface="+mn-lt"/>
              <a:ea typeface="+mn-ea"/>
              <a:cs typeface="+mn-cs"/>
            </a:rPr>
            <a:t>1</a:t>
          </a:r>
          <a:r>
            <a:rPr lang="ko-KR" altLang="en-US" sz="1100" baseline="0">
              <a:solidFill>
                <a:schemeClr val="tx1"/>
              </a:solidFill>
              <a:latin typeface="+mn-lt"/>
              <a:ea typeface="+mn-ea"/>
              <a:cs typeface="+mn-cs"/>
            </a:rPr>
            <a:t>항에 따른 사업자등록의 대상이 되는 건물을 말한다</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의 임대차</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임대차 목적물의 주된 부분을 영업용으로 사용하는 경우를 포함한다</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에 대하여 적용한다</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다만</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14</a:t>
          </a:r>
          <a:r>
            <a:rPr lang="ko-KR" altLang="en-US" sz="1100" baseline="0">
              <a:solidFill>
                <a:schemeClr val="tx1"/>
              </a:solidFill>
              <a:latin typeface="+mn-lt"/>
              <a:ea typeface="+mn-ea"/>
              <a:cs typeface="+mn-cs"/>
            </a:rPr>
            <a:t>조의</a:t>
          </a:r>
          <a:r>
            <a:rPr lang="en-US" altLang="ko-KR" sz="1100" baseline="0">
              <a:solidFill>
                <a:schemeClr val="tx1"/>
              </a:solidFill>
              <a:latin typeface="+mn-lt"/>
              <a:ea typeface="+mn-ea"/>
              <a:cs typeface="+mn-cs"/>
            </a:rPr>
            <a:t>2</a:t>
          </a:r>
          <a:r>
            <a:rPr lang="ko-KR" altLang="en-US" sz="1100" baseline="0">
              <a:solidFill>
                <a:schemeClr val="tx1"/>
              </a:solidFill>
              <a:latin typeface="+mn-lt"/>
              <a:ea typeface="+mn-ea"/>
              <a:cs typeface="+mn-cs"/>
            </a:rPr>
            <a:t>에 따른 상가건물임대차위원회의 심의를 거쳐 대통령령으로 정하는 보증금액을 초과하는 임대차에 대하여는 그러하지 아니하다</a:t>
          </a:r>
          <a:r>
            <a:rPr lang="en-US" altLang="ko-KR" sz="1100" baseline="0">
              <a:solidFill>
                <a:schemeClr val="tx1"/>
              </a:solidFill>
              <a:latin typeface="+mn-lt"/>
              <a:ea typeface="+mn-ea"/>
              <a:cs typeface="+mn-cs"/>
            </a:rPr>
            <a:t>. &lt;</a:t>
          </a:r>
          <a:r>
            <a:rPr lang="ko-KR" altLang="en-US" sz="1100" baseline="0">
              <a:solidFill>
                <a:schemeClr val="tx1"/>
              </a:solidFill>
              <a:latin typeface="+mn-lt"/>
              <a:ea typeface="+mn-ea"/>
              <a:cs typeface="+mn-cs"/>
            </a:rPr>
            <a:t>개정 </a:t>
          </a:r>
          <a:r>
            <a:rPr lang="en-US" altLang="ko-KR" sz="1100" baseline="0">
              <a:solidFill>
                <a:schemeClr val="tx1"/>
              </a:solidFill>
              <a:latin typeface="+mn-lt"/>
              <a:ea typeface="+mn-ea"/>
              <a:cs typeface="+mn-cs"/>
            </a:rPr>
            <a:t>2020. 7. 31.&gt;</a:t>
          </a:r>
        </a:p>
        <a:p>
          <a:r>
            <a:rPr lang="en-US" altLang="ko-KR" sz="1100" baseline="0">
              <a:solidFill>
                <a:schemeClr val="tx1"/>
              </a:solidFill>
              <a:latin typeface="+mn-lt"/>
              <a:ea typeface="+mn-ea"/>
              <a:cs typeface="+mn-cs"/>
            </a:rPr>
            <a:t>② </a:t>
          </a:r>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1</a:t>
          </a:r>
          <a:r>
            <a:rPr lang="ko-KR" altLang="en-US" sz="1100" baseline="0">
              <a:solidFill>
                <a:schemeClr val="tx1"/>
              </a:solidFill>
              <a:latin typeface="+mn-lt"/>
              <a:ea typeface="+mn-ea"/>
              <a:cs typeface="+mn-cs"/>
            </a:rPr>
            <a:t>항 단서에 따른 보증금액을 정할 때에는 해당 지역의 경제 여건 및 임대차 목적물의 규모 등을 고려하여 지역별로 구분하여 규정하되</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보증금 외에 차임이 있는 경우에는 그 차임액에 「은행법」에 따른 은행의 대출금리 등을 고려하여 대통령령으로 정하는 비율을 곱하여 환산한 금액을 포함하여야 한다</a:t>
          </a:r>
          <a:r>
            <a:rPr lang="en-US" altLang="ko-KR" sz="1100" baseline="0">
              <a:solidFill>
                <a:schemeClr val="tx1"/>
              </a:solidFill>
              <a:latin typeface="+mn-lt"/>
              <a:ea typeface="+mn-ea"/>
              <a:cs typeface="+mn-cs"/>
            </a:rPr>
            <a:t>. &lt;</a:t>
          </a:r>
          <a:r>
            <a:rPr lang="ko-KR" altLang="en-US" sz="1100" baseline="0">
              <a:solidFill>
                <a:schemeClr val="tx1"/>
              </a:solidFill>
              <a:latin typeface="+mn-lt"/>
              <a:ea typeface="+mn-ea"/>
              <a:cs typeface="+mn-cs"/>
            </a:rPr>
            <a:t>개정 </a:t>
          </a:r>
          <a:r>
            <a:rPr lang="en-US" altLang="ko-KR" sz="1100" baseline="0">
              <a:solidFill>
                <a:schemeClr val="tx1"/>
              </a:solidFill>
              <a:latin typeface="+mn-lt"/>
              <a:ea typeface="+mn-ea"/>
              <a:cs typeface="+mn-cs"/>
            </a:rPr>
            <a:t>2010. 5. 17.&gt;</a:t>
          </a:r>
        </a:p>
        <a:p>
          <a:r>
            <a:rPr lang="en-US" altLang="ko-KR" sz="1100" baseline="0">
              <a:solidFill>
                <a:schemeClr val="tx1"/>
              </a:solidFill>
              <a:latin typeface="+mn-lt"/>
              <a:ea typeface="+mn-ea"/>
              <a:cs typeface="+mn-cs"/>
            </a:rPr>
            <a:t>③ </a:t>
          </a:r>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1</a:t>
          </a:r>
          <a:r>
            <a:rPr lang="ko-KR" altLang="en-US" sz="1100" baseline="0">
              <a:solidFill>
                <a:schemeClr val="tx1"/>
              </a:solidFill>
              <a:latin typeface="+mn-lt"/>
              <a:ea typeface="+mn-ea"/>
              <a:cs typeface="+mn-cs"/>
            </a:rPr>
            <a:t>항 단서에도 불구하고 제</a:t>
          </a:r>
          <a:r>
            <a:rPr lang="en-US" altLang="ko-KR" sz="1100" baseline="0">
              <a:solidFill>
                <a:schemeClr val="tx1"/>
              </a:solidFill>
              <a:latin typeface="+mn-lt"/>
              <a:ea typeface="+mn-ea"/>
              <a:cs typeface="+mn-cs"/>
            </a:rPr>
            <a:t>3</a:t>
          </a:r>
          <a:r>
            <a:rPr lang="ko-KR" altLang="en-US" sz="1100" baseline="0">
              <a:solidFill>
                <a:schemeClr val="tx1"/>
              </a:solidFill>
              <a:latin typeface="+mn-lt"/>
              <a:ea typeface="+mn-ea"/>
              <a:cs typeface="+mn-cs"/>
            </a:rPr>
            <a:t>조</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10</a:t>
          </a:r>
          <a:r>
            <a:rPr lang="ko-KR" altLang="en-US" sz="1100" baseline="0">
              <a:solidFill>
                <a:schemeClr val="tx1"/>
              </a:solidFill>
              <a:latin typeface="+mn-lt"/>
              <a:ea typeface="+mn-ea"/>
              <a:cs typeface="+mn-cs"/>
            </a:rPr>
            <a:t>조제</a:t>
          </a:r>
          <a:r>
            <a:rPr lang="en-US" altLang="ko-KR" sz="1100" baseline="0">
              <a:solidFill>
                <a:schemeClr val="tx1"/>
              </a:solidFill>
              <a:latin typeface="+mn-lt"/>
              <a:ea typeface="+mn-ea"/>
              <a:cs typeface="+mn-cs"/>
            </a:rPr>
            <a:t>1</a:t>
          </a:r>
          <a:r>
            <a:rPr lang="ko-KR" altLang="en-US" sz="1100" baseline="0">
              <a:solidFill>
                <a:schemeClr val="tx1"/>
              </a:solidFill>
              <a:latin typeface="+mn-lt"/>
              <a:ea typeface="+mn-ea"/>
              <a:cs typeface="+mn-cs"/>
            </a:rPr>
            <a:t>항</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2</a:t>
          </a:r>
          <a:r>
            <a:rPr lang="ko-KR" altLang="en-US" sz="1100" baseline="0">
              <a:solidFill>
                <a:schemeClr val="tx1"/>
              </a:solidFill>
              <a:latin typeface="+mn-lt"/>
              <a:ea typeface="+mn-ea"/>
              <a:cs typeface="+mn-cs"/>
            </a:rPr>
            <a:t>항</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3</a:t>
          </a:r>
          <a:r>
            <a:rPr lang="ko-KR" altLang="en-US" sz="1100" baseline="0">
              <a:solidFill>
                <a:schemeClr val="tx1"/>
              </a:solidFill>
              <a:latin typeface="+mn-lt"/>
              <a:ea typeface="+mn-ea"/>
              <a:cs typeface="+mn-cs"/>
            </a:rPr>
            <a:t>항 본문</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10</a:t>
          </a:r>
          <a:r>
            <a:rPr lang="ko-KR" altLang="en-US" sz="1100" baseline="0">
              <a:solidFill>
                <a:schemeClr val="tx1"/>
              </a:solidFill>
              <a:latin typeface="+mn-lt"/>
              <a:ea typeface="+mn-ea"/>
              <a:cs typeface="+mn-cs"/>
            </a:rPr>
            <a:t>조의</a:t>
          </a:r>
          <a:r>
            <a:rPr lang="en-US" altLang="ko-KR" sz="1100" baseline="0">
              <a:solidFill>
                <a:schemeClr val="tx1"/>
              </a:solidFill>
              <a:latin typeface="+mn-lt"/>
              <a:ea typeface="+mn-ea"/>
              <a:cs typeface="+mn-cs"/>
            </a:rPr>
            <a:t>2</a:t>
          </a:r>
          <a:r>
            <a:rPr lang="ko-KR" altLang="en-US" sz="1100" baseline="0">
              <a:solidFill>
                <a:schemeClr val="tx1"/>
              </a:solidFill>
              <a:latin typeface="+mn-lt"/>
              <a:ea typeface="+mn-ea"/>
              <a:cs typeface="+mn-cs"/>
            </a:rPr>
            <a:t>부터 제</a:t>
          </a:r>
          <a:r>
            <a:rPr lang="en-US" altLang="ko-KR" sz="1100" baseline="0">
              <a:solidFill>
                <a:schemeClr val="tx1"/>
              </a:solidFill>
              <a:latin typeface="+mn-lt"/>
              <a:ea typeface="+mn-ea"/>
              <a:cs typeface="+mn-cs"/>
            </a:rPr>
            <a:t>10</a:t>
          </a:r>
          <a:r>
            <a:rPr lang="ko-KR" altLang="en-US" sz="1100" baseline="0">
              <a:solidFill>
                <a:schemeClr val="tx1"/>
              </a:solidFill>
              <a:latin typeface="+mn-lt"/>
              <a:ea typeface="+mn-ea"/>
              <a:cs typeface="+mn-cs"/>
            </a:rPr>
            <a:t>조의</a:t>
          </a:r>
          <a:r>
            <a:rPr lang="en-US" altLang="ko-KR" sz="1100" baseline="0">
              <a:solidFill>
                <a:schemeClr val="tx1"/>
              </a:solidFill>
              <a:latin typeface="+mn-lt"/>
              <a:ea typeface="+mn-ea"/>
              <a:cs typeface="+mn-cs"/>
            </a:rPr>
            <a:t>9</a:t>
          </a:r>
          <a:r>
            <a:rPr lang="ko-KR" altLang="en-US" sz="1100" baseline="0">
              <a:solidFill>
                <a:schemeClr val="tx1"/>
              </a:solidFill>
              <a:latin typeface="+mn-lt"/>
              <a:ea typeface="+mn-ea"/>
              <a:cs typeface="+mn-cs"/>
            </a:rPr>
            <a:t>까지의 규정</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11</a:t>
          </a:r>
          <a:r>
            <a:rPr lang="ko-KR" altLang="en-US" sz="1100" baseline="0">
              <a:solidFill>
                <a:schemeClr val="tx1"/>
              </a:solidFill>
              <a:latin typeface="+mn-lt"/>
              <a:ea typeface="+mn-ea"/>
              <a:cs typeface="+mn-cs"/>
            </a:rPr>
            <a:t>조의</a:t>
          </a:r>
          <a:r>
            <a:rPr lang="en-US" altLang="ko-KR" sz="1100" baseline="0">
              <a:solidFill>
                <a:schemeClr val="tx1"/>
              </a:solidFill>
              <a:latin typeface="+mn-lt"/>
              <a:ea typeface="+mn-ea"/>
              <a:cs typeface="+mn-cs"/>
            </a:rPr>
            <a:t>2 </a:t>
          </a:r>
          <a:r>
            <a:rPr lang="ko-KR" altLang="en-US" sz="1100" baseline="0">
              <a:solidFill>
                <a:schemeClr val="tx1"/>
              </a:solidFill>
              <a:latin typeface="+mn-lt"/>
              <a:ea typeface="+mn-ea"/>
              <a:cs typeface="+mn-cs"/>
            </a:rPr>
            <a:t>및 제</a:t>
          </a:r>
          <a:r>
            <a:rPr lang="en-US" altLang="ko-KR" sz="1100" baseline="0">
              <a:solidFill>
                <a:schemeClr val="tx1"/>
              </a:solidFill>
              <a:latin typeface="+mn-lt"/>
              <a:ea typeface="+mn-ea"/>
              <a:cs typeface="+mn-cs"/>
            </a:rPr>
            <a:t>19</a:t>
          </a:r>
          <a:r>
            <a:rPr lang="ko-KR" altLang="en-US" sz="1100" baseline="0">
              <a:solidFill>
                <a:schemeClr val="tx1"/>
              </a:solidFill>
              <a:latin typeface="+mn-lt"/>
              <a:ea typeface="+mn-ea"/>
              <a:cs typeface="+mn-cs"/>
            </a:rPr>
            <a:t>조는 제</a:t>
          </a:r>
          <a:r>
            <a:rPr lang="en-US" altLang="ko-KR" sz="1100" baseline="0">
              <a:solidFill>
                <a:schemeClr val="tx1"/>
              </a:solidFill>
              <a:latin typeface="+mn-lt"/>
              <a:ea typeface="+mn-ea"/>
              <a:cs typeface="+mn-cs"/>
            </a:rPr>
            <a:t>1</a:t>
          </a:r>
          <a:r>
            <a:rPr lang="ko-KR" altLang="en-US" sz="1100" baseline="0">
              <a:solidFill>
                <a:schemeClr val="tx1"/>
              </a:solidFill>
              <a:latin typeface="+mn-lt"/>
              <a:ea typeface="+mn-ea"/>
              <a:cs typeface="+mn-cs"/>
            </a:rPr>
            <a:t>항 단서에 따른 보증금액을 초과하는 임대차에 대하여도 적용한다</a:t>
          </a:r>
          <a:r>
            <a:rPr lang="en-US" altLang="ko-KR" sz="1100" baseline="0">
              <a:solidFill>
                <a:schemeClr val="tx1"/>
              </a:solidFill>
              <a:latin typeface="+mn-lt"/>
              <a:ea typeface="+mn-ea"/>
              <a:cs typeface="+mn-cs"/>
            </a:rPr>
            <a:t>. &lt;</a:t>
          </a:r>
          <a:r>
            <a:rPr lang="ko-KR" altLang="en-US" sz="1100" baseline="0">
              <a:solidFill>
                <a:schemeClr val="tx1"/>
              </a:solidFill>
              <a:latin typeface="+mn-lt"/>
              <a:ea typeface="+mn-ea"/>
              <a:cs typeface="+mn-cs"/>
            </a:rPr>
            <a:t>신설 </a:t>
          </a:r>
          <a:r>
            <a:rPr lang="en-US" altLang="ko-KR" sz="1100" baseline="0">
              <a:solidFill>
                <a:schemeClr val="tx1"/>
              </a:solidFill>
              <a:latin typeface="+mn-lt"/>
              <a:ea typeface="+mn-ea"/>
              <a:cs typeface="+mn-cs"/>
            </a:rPr>
            <a:t>2013. 8. 13., 2015. 5. 13., 2020. 9. 29., 2022. 1. 4.&gt;</a:t>
          </a:r>
        </a:p>
        <a:p>
          <a:endParaRPr lang="en-US" altLang="ko-KR" sz="1100" b="1" baseline="0">
            <a:solidFill>
              <a:schemeClr val="tx1"/>
            </a:solidFill>
            <a:latin typeface="+mn-lt"/>
            <a:ea typeface="+mn-ea"/>
            <a:cs typeface="+mn-cs"/>
          </a:endParaRPr>
        </a:p>
        <a:p>
          <a:r>
            <a:rPr lang="ko-KR" altLang="en-US" sz="1100" b="1" baseline="0">
              <a:solidFill>
                <a:schemeClr val="tx1"/>
              </a:solidFill>
              <a:latin typeface="+mn-lt"/>
              <a:ea typeface="+mn-ea"/>
              <a:cs typeface="+mn-cs"/>
            </a:rPr>
            <a:t>제</a:t>
          </a:r>
          <a:r>
            <a:rPr lang="en-US" altLang="ko-KR" sz="1100" b="1" baseline="0">
              <a:solidFill>
                <a:schemeClr val="tx1"/>
              </a:solidFill>
              <a:latin typeface="+mn-lt"/>
              <a:ea typeface="+mn-ea"/>
              <a:cs typeface="+mn-cs"/>
            </a:rPr>
            <a:t>3</a:t>
          </a:r>
          <a:r>
            <a:rPr lang="ko-KR" altLang="en-US" sz="1100" b="1" baseline="0">
              <a:solidFill>
                <a:schemeClr val="tx1"/>
              </a:solidFill>
              <a:latin typeface="+mn-lt"/>
              <a:ea typeface="+mn-ea"/>
              <a:cs typeface="+mn-cs"/>
            </a:rPr>
            <a:t>조</a:t>
          </a:r>
          <a:r>
            <a:rPr lang="en-US" altLang="ko-KR" sz="1100" b="1" baseline="0">
              <a:solidFill>
                <a:schemeClr val="tx1"/>
              </a:solidFill>
              <a:latin typeface="+mn-lt"/>
              <a:ea typeface="+mn-ea"/>
              <a:cs typeface="+mn-cs"/>
            </a:rPr>
            <a:t>(</a:t>
          </a:r>
          <a:r>
            <a:rPr lang="ko-KR" altLang="en-US" sz="1100" b="1" baseline="0">
              <a:solidFill>
                <a:schemeClr val="tx1"/>
              </a:solidFill>
              <a:latin typeface="+mn-lt"/>
              <a:ea typeface="+mn-ea"/>
              <a:cs typeface="+mn-cs"/>
            </a:rPr>
            <a:t>대항력 등</a:t>
          </a:r>
          <a:r>
            <a:rPr lang="en-US" altLang="ko-KR" sz="1100" b="1" baseline="0">
              <a:solidFill>
                <a:schemeClr val="tx1"/>
              </a:solidFill>
              <a:latin typeface="+mn-lt"/>
              <a:ea typeface="+mn-ea"/>
              <a:cs typeface="+mn-cs"/>
            </a:rPr>
            <a:t>) ① </a:t>
          </a:r>
          <a:r>
            <a:rPr lang="ko-KR" altLang="en-US" sz="1100" b="1" baseline="0">
              <a:solidFill>
                <a:schemeClr val="tx1"/>
              </a:solidFill>
              <a:latin typeface="+mn-lt"/>
              <a:ea typeface="+mn-ea"/>
              <a:cs typeface="+mn-cs"/>
            </a:rPr>
            <a:t>임대차는 그 등기가 없는 경우에도 임차인이 건물의 인도와 「부가가치세법」 제</a:t>
          </a:r>
          <a:r>
            <a:rPr lang="en-US" altLang="ko-KR" sz="1100" b="1" baseline="0">
              <a:solidFill>
                <a:schemeClr val="tx1"/>
              </a:solidFill>
              <a:latin typeface="+mn-lt"/>
              <a:ea typeface="+mn-ea"/>
              <a:cs typeface="+mn-cs"/>
            </a:rPr>
            <a:t>8</a:t>
          </a:r>
          <a:r>
            <a:rPr lang="ko-KR" altLang="en-US" sz="1100" b="1" baseline="0">
              <a:solidFill>
                <a:schemeClr val="tx1"/>
              </a:solidFill>
              <a:latin typeface="+mn-lt"/>
              <a:ea typeface="+mn-ea"/>
              <a:cs typeface="+mn-cs"/>
            </a:rPr>
            <a:t>조</a:t>
          </a:r>
          <a:r>
            <a:rPr lang="en-US" altLang="ko-KR" sz="1100" b="1" baseline="0">
              <a:solidFill>
                <a:schemeClr val="tx1"/>
              </a:solidFill>
              <a:latin typeface="+mn-lt"/>
              <a:ea typeface="+mn-ea"/>
              <a:cs typeface="+mn-cs"/>
            </a:rPr>
            <a:t>, </a:t>
          </a:r>
          <a:r>
            <a:rPr lang="ko-KR" altLang="en-US" sz="1100" b="1" baseline="0">
              <a:solidFill>
                <a:schemeClr val="tx1"/>
              </a:solidFill>
              <a:latin typeface="+mn-lt"/>
              <a:ea typeface="+mn-ea"/>
              <a:cs typeface="+mn-cs"/>
            </a:rPr>
            <a:t>「소득세법」 제</a:t>
          </a:r>
          <a:r>
            <a:rPr lang="en-US" altLang="ko-KR" sz="1100" b="1" baseline="0">
              <a:solidFill>
                <a:schemeClr val="tx1"/>
              </a:solidFill>
              <a:latin typeface="+mn-lt"/>
              <a:ea typeface="+mn-ea"/>
              <a:cs typeface="+mn-cs"/>
            </a:rPr>
            <a:t>168</a:t>
          </a:r>
          <a:r>
            <a:rPr lang="ko-KR" altLang="en-US" sz="1100" b="1" baseline="0">
              <a:solidFill>
                <a:schemeClr val="tx1"/>
              </a:solidFill>
              <a:latin typeface="+mn-lt"/>
              <a:ea typeface="+mn-ea"/>
              <a:cs typeface="+mn-cs"/>
            </a:rPr>
            <a:t>조 또는 「법인세법」 제</a:t>
          </a:r>
          <a:r>
            <a:rPr lang="en-US" altLang="ko-KR" sz="1100" b="1" baseline="0">
              <a:solidFill>
                <a:schemeClr val="tx1"/>
              </a:solidFill>
              <a:latin typeface="+mn-lt"/>
              <a:ea typeface="+mn-ea"/>
              <a:cs typeface="+mn-cs"/>
            </a:rPr>
            <a:t>111</a:t>
          </a:r>
          <a:r>
            <a:rPr lang="ko-KR" altLang="en-US" sz="1100" b="1" baseline="0">
              <a:solidFill>
                <a:schemeClr val="tx1"/>
              </a:solidFill>
              <a:latin typeface="+mn-lt"/>
              <a:ea typeface="+mn-ea"/>
              <a:cs typeface="+mn-cs"/>
            </a:rPr>
            <a:t>조에 따른 사업자등록을 신청하면 그 다음 날부터 제</a:t>
          </a:r>
          <a:r>
            <a:rPr lang="en-US" altLang="ko-KR" sz="1100" b="1" baseline="0">
              <a:solidFill>
                <a:schemeClr val="tx1"/>
              </a:solidFill>
              <a:latin typeface="+mn-lt"/>
              <a:ea typeface="+mn-ea"/>
              <a:cs typeface="+mn-cs"/>
            </a:rPr>
            <a:t>3</a:t>
          </a:r>
          <a:r>
            <a:rPr lang="ko-KR" altLang="en-US" sz="1100" b="1" baseline="0">
              <a:solidFill>
                <a:schemeClr val="tx1"/>
              </a:solidFill>
              <a:latin typeface="+mn-lt"/>
              <a:ea typeface="+mn-ea"/>
              <a:cs typeface="+mn-cs"/>
            </a:rPr>
            <a:t>자에 대하여 효력이 생긴다</a:t>
          </a:r>
          <a:r>
            <a:rPr lang="en-US" altLang="ko-KR" sz="1100" b="1" baseline="0">
              <a:solidFill>
                <a:schemeClr val="tx1"/>
              </a:solidFill>
              <a:latin typeface="+mn-lt"/>
              <a:ea typeface="+mn-ea"/>
              <a:cs typeface="+mn-cs"/>
            </a:rPr>
            <a:t>. &lt;</a:t>
          </a:r>
          <a:r>
            <a:rPr lang="ko-KR" altLang="en-US" sz="1100" b="1" baseline="0">
              <a:solidFill>
                <a:schemeClr val="tx1"/>
              </a:solidFill>
              <a:latin typeface="+mn-lt"/>
              <a:ea typeface="+mn-ea"/>
              <a:cs typeface="+mn-cs"/>
            </a:rPr>
            <a:t>개정 </a:t>
          </a:r>
          <a:r>
            <a:rPr lang="en-US" altLang="ko-KR" sz="1100" b="1" baseline="0">
              <a:solidFill>
                <a:schemeClr val="tx1"/>
              </a:solidFill>
              <a:latin typeface="+mn-lt"/>
              <a:ea typeface="+mn-ea"/>
              <a:cs typeface="+mn-cs"/>
            </a:rPr>
            <a:t>2013. 6. 7.&gt;</a:t>
          </a:r>
        </a:p>
        <a:p>
          <a:r>
            <a:rPr lang="en-US" altLang="ko-KR" sz="1100" b="1" baseline="0">
              <a:solidFill>
                <a:schemeClr val="tx1"/>
              </a:solidFill>
              <a:latin typeface="+mn-lt"/>
              <a:ea typeface="+mn-ea"/>
              <a:cs typeface="+mn-cs"/>
            </a:rPr>
            <a:t>② </a:t>
          </a:r>
          <a:r>
            <a:rPr lang="ko-KR" altLang="en-US" sz="1100" b="1" baseline="0">
              <a:solidFill>
                <a:schemeClr val="tx1"/>
              </a:solidFill>
              <a:latin typeface="+mn-lt"/>
              <a:ea typeface="+mn-ea"/>
              <a:cs typeface="+mn-cs"/>
            </a:rPr>
            <a:t>임차건물의 양수인</a:t>
          </a:r>
          <a:r>
            <a:rPr lang="en-US" altLang="ko-KR" sz="1100" b="1" baseline="0">
              <a:solidFill>
                <a:schemeClr val="tx1"/>
              </a:solidFill>
              <a:latin typeface="+mn-lt"/>
              <a:ea typeface="+mn-ea"/>
              <a:cs typeface="+mn-cs"/>
            </a:rPr>
            <a:t>(</a:t>
          </a:r>
          <a:r>
            <a:rPr lang="ko-KR" altLang="en-US" sz="1100" b="1" baseline="0">
              <a:solidFill>
                <a:schemeClr val="tx1"/>
              </a:solidFill>
              <a:latin typeface="+mn-lt"/>
              <a:ea typeface="+mn-ea"/>
              <a:cs typeface="+mn-cs"/>
            </a:rPr>
            <a:t>그 밖에 임대할 권리를 승계한 자를 포함한다</a:t>
          </a:r>
          <a:r>
            <a:rPr lang="en-US" altLang="ko-KR" sz="1100" b="1" baseline="0">
              <a:solidFill>
                <a:schemeClr val="tx1"/>
              </a:solidFill>
              <a:latin typeface="+mn-lt"/>
              <a:ea typeface="+mn-ea"/>
              <a:cs typeface="+mn-cs"/>
            </a:rPr>
            <a:t>)</a:t>
          </a:r>
          <a:r>
            <a:rPr lang="ko-KR" altLang="en-US" sz="1100" b="1" baseline="0">
              <a:solidFill>
                <a:schemeClr val="tx1"/>
              </a:solidFill>
              <a:latin typeface="+mn-lt"/>
              <a:ea typeface="+mn-ea"/>
              <a:cs typeface="+mn-cs"/>
            </a:rPr>
            <a:t>은 임대인의 지위를 승계한 것으로 본다</a:t>
          </a:r>
          <a:r>
            <a:rPr lang="en-US" altLang="ko-KR" sz="1100" b="1" baseline="0">
              <a:solidFill>
                <a:schemeClr val="tx1"/>
              </a:solidFill>
              <a:latin typeface="+mn-lt"/>
              <a:ea typeface="+mn-ea"/>
              <a:cs typeface="+mn-cs"/>
            </a:rPr>
            <a:t>.</a:t>
          </a:r>
        </a:p>
        <a:p>
          <a:r>
            <a:rPr lang="en-US" altLang="ko-KR" sz="1100" b="1" baseline="0">
              <a:solidFill>
                <a:schemeClr val="tx1"/>
              </a:solidFill>
              <a:latin typeface="+mn-lt"/>
              <a:ea typeface="+mn-ea"/>
              <a:cs typeface="+mn-cs"/>
            </a:rPr>
            <a:t>③ </a:t>
          </a:r>
          <a:r>
            <a:rPr lang="ko-KR" altLang="en-US" sz="1100" b="1" baseline="0">
              <a:solidFill>
                <a:schemeClr val="tx1"/>
              </a:solidFill>
              <a:latin typeface="+mn-lt"/>
              <a:ea typeface="+mn-ea"/>
              <a:cs typeface="+mn-cs"/>
            </a:rPr>
            <a:t>이 법에 따라 임대차의 목적이 된 건물이 매매 또는 경매의 목적물이 된 경우에는 「민법」 제</a:t>
          </a:r>
          <a:r>
            <a:rPr lang="en-US" altLang="ko-KR" sz="1100" b="1" baseline="0">
              <a:solidFill>
                <a:schemeClr val="tx1"/>
              </a:solidFill>
              <a:latin typeface="+mn-lt"/>
              <a:ea typeface="+mn-ea"/>
              <a:cs typeface="+mn-cs"/>
            </a:rPr>
            <a:t>575</a:t>
          </a:r>
          <a:r>
            <a:rPr lang="ko-KR" altLang="en-US" sz="1100" b="1" baseline="0">
              <a:solidFill>
                <a:schemeClr val="tx1"/>
              </a:solidFill>
              <a:latin typeface="+mn-lt"/>
              <a:ea typeface="+mn-ea"/>
              <a:cs typeface="+mn-cs"/>
            </a:rPr>
            <a:t>조제</a:t>
          </a:r>
          <a:r>
            <a:rPr lang="en-US" altLang="ko-KR" sz="1100" b="1" baseline="0">
              <a:solidFill>
                <a:schemeClr val="tx1"/>
              </a:solidFill>
              <a:latin typeface="+mn-lt"/>
              <a:ea typeface="+mn-ea"/>
              <a:cs typeface="+mn-cs"/>
            </a:rPr>
            <a:t>1</a:t>
          </a:r>
          <a:r>
            <a:rPr lang="ko-KR" altLang="en-US" sz="1100" b="1" baseline="0">
              <a:solidFill>
                <a:schemeClr val="tx1"/>
              </a:solidFill>
              <a:latin typeface="+mn-lt"/>
              <a:ea typeface="+mn-ea"/>
              <a:cs typeface="+mn-cs"/>
            </a:rPr>
            <a:t>항ㆍ제</a:t>
          </a:r>
          <a:r>
            <a:rPr lang="en-US" altLang="ko-KR" sz="1100" b="1" baseline="0">
              <a:solidFill>
                <a:schemeClr val="tx1"/>
              </a:solidFill>
              <a:latin typeface="+mn-lt"/>
              <a:ea typeface="+mn-ea"/>
              <a:cs typeface="+mn-cs"/>
            </a:rPr>
            <a:t>3</a:t>
          </a:r>
          <a:r>
            <a:rPr lang="ko-KR" altLang="en-US" sz="1100" b="1" baseline="0">
              <a:solidFill>
                <a:schemeClr val="tx1"/>
              </a:solidFill>
              <a:latin typeface="+mn-lt"/>
              <a:ea typeface="+mn-ea"/>
              <a:cs typeface="+mn-cs"/>
            </a:rPr>
            <a:t>항 및 제</a:t>
          </a:r>
          <a:r>
            <a:rPr lang="en-US" altLang="ko-KR" sz="1100" b="1" baseline="0">
              <a:solidFill>
                <a:schemeClr val="tx1"/>
              </a:solidFill>
              <a:latin typeface="+mn-lt"/>
              <a:ea typeface="+mn-ea"/>
              <a:cs typeface="+mn-cs"/>
            </a:rPr>
            <a:t>578</a:t>
          </a:r>
          <a:r>
            <a:rPr lang="ko-KR" altLang="en-US" sz="1100" b="1" baseline="0">
              <a:solidFill>
                <a:schemeClr val="tx1"/>
              </a:solidFill>
              <a:latin typeface="+mn-lt"/>
              <a:ea typeface="+mn-ea"/>
              <a:cs typeface="+mn-cs"/>
            </a:rPr>
            <a:t>조를 준용한다</a:t>
          </a:r>
          <a:r>
            <a:rPr lang="en-US" altLang="ko-KR" sz="1100" b="1" baseline="0">
              <a:solidFill>
                <a:schemeClr val="tx1"/>
              </a:solidFill>
              <a:latin typeface="+mn-lt"/>
              <a:ea typeface="+mn-ea"/>
              <a:cs typeface="+mn-cs"/>
            </a:rPr>
            <a:t>.</a:t>
          </a:r>
        </a:p>
        <a:p>
          <a:r>
            <a:rPr lang="en-US" altLang="ko-KR" sz="1100" b="1" baseline="0">
              <a:solidFill>
                <a:schemeClr val="tx1"/>
              </a:solidFill>
              <a:latin typeface="+mn-lt"/>
              <a:ea typeface="+mn-ea"/>
              <a:cs typeface="+mn-cs"/>
            </a:rPr>
            <a:t>④ </a:t>
          </a:r>
          <a:r>
            <a:rPr lang="ko-KR" altLang="en-US" sz="1100" b="1" baseline="0">
              <a:solidFill>
                <a:schemeClr val="tx1"/>
              </a:solidFill>
              <a:latin typeface="+mn-lt"/>
              <a:ea typeface="+mn-ea"/>
              <a:cs typeface="+mn-cs"/>
            </a:rPr>
            <a:t>제</a:t>
          </a:r>
          <a:r>
            <a:rPr lang="en-US" altLang="ko-KR" sz="1100" b="1" baseline="0">
              <a:solidFill>
                <a:schemeClr val="tx1"/>
              </a:solidFill>
              <a:latin typeface="+mn-lt"/>
              <a:ea typeface="+mn-ea"/>
              <a:cs typeface="+mn-cs"/>
            </a:rPr>
            <a:t>3</a:t>
          </a:r>
          <a:r>
            <a:rPr lang="ko-KR" altLang="en-US" sz="1100" b="1" baseline="0">
              <a:solidFill>
                <a:schemeClr val="tx1"/>
              </a:solidFill>
              <a:latin typeface="+mn-lt"/>
              <a:ea typeface="+mn-ea"/>
              <a:cs typeface="+mn-cs"/>
            </a:rPr>
            <a:t>항의 경우에는 「민법」 제</a:t>
          </a:r>
          <a:r>
            <a:rPr lang="en-US" altLang="ko-KR" sz="1100" b="1" baseline="0">
              <a:solidFill>
                <a:schemeClr val="tx1"/>
              </a:solidFill>
              <a:latin typeface="+mn-lt"/>
              <a:ea typeface="+mn-ea"/>
              <a:cs typeface="+mn-cs"/>
            </a:rPr>
            <a:t>536</a:t>
          </a:r>
          <a:r>
            <a:rPr lang="ko-KR" altLang="en-US" sz="1100" b="1" baseline="0">
              <a:solidFill>
                <a:schemeClr val="tx1"/>
              </a:solidFill>
              <a:latin typeface="+mn-lt"/>
              <a:ea typeface="+mn-ea"/>
              <a:cs typeface="+mn-cs"/>
            </a:rPr>
            <a:t>조를 준용한다</a:t>
          </a:r>
          <a:r>
            <a:rPr lang="en-US" altLang="ko-KR" sz="1100" b="1" baseline="0">
              <a:solidFill>
                <a:schemeClr val="tx1"/>
              </a:solidFill>
              <a:latin typeface="+mn-lt"/>
              <a:ea typeface="+mn-ea"/>
              <a:cs typeface="+mn-cs"/>
            </a:rPr>
            <a:t>.</a:t>
          </a:r>
        </a:p>
        <a:p>
          <a:r>
            <a:rPr lang="en-US" altLang="ko-KR" sz="1100" b="1" baseline="0">
              <a:solidFill>
                <a:schemeClr val="tx1"/>
              </a:solidFill>
              <a:latin typeface="+mn-lt"/>
              <a:ea typeface="+mn-ea"/>
              <a:cs typeface="+mn-cs"/>
            </a:rPr>
            <a:t>[</a:t>
          </a:r>
          <a:r>
            <a:rPr lang="ko-KR" altLang="en-US" sz="1100" b="1" baseline="0">
              <a:solidFill>
                <a:schemeClr val="tx1"/>
              </a:solidFill>
              <a:latin typeface="+mn-lt"/>
              <a:ea typeface="+mn-ea"/>
              <a:cs typeface="+mn-cs"/>
            </a:rPr>
            <a:t>전문개정 </a:t>
          </a:r>
          <a:r>
            <a:rPr lang="en-US" altLang="ko-KR" sz="1100" b="1" baseline="0">
              <a:solidFill>
                <a:schemeClr val="tx1"/>
              </a:solidFill>
              <a:latin typeface="+mn-lt"/>
              <a:ea typeface="+mn-ea"/>
              <a:cs typeface="+mn-cs"/>
            </a:rPr>
            <a:t>2009. 1. 30.]</a:t>
          </a:r>
        </a:p>
        <a:p>
          <a:endParaRPr lang="en-US" altLang="ko-KR" sz="1100" b="1" baseline="0">
            <a:solidFill>
              <a:schemeClr val="tx1"/>
            </a:solidFill>
            <a:latin typeface="+mn-lt"/>
            <a:ea typeface="+mn-ea"/>
            <a:cs typeface="+mn-cs"/>
          </a:endParaRPr>
        </a:p>
        <a:p>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4</a:t>
          </a:r>
          <a:r>
            <a:rPr lang="ko-KR" altLang="en-US" sz="1100" baseline="0">
              <a:solidFill>
                <a:schemeClr val="tx1"/>
              </a:solidFill>
              <a:latin typeface="+mn-lt"/>
              <a:ea typeface="+mn-ea"/>
              <a:cs typeface="+mn-cs"/>
            </a:rPr>
            <a:t>조 </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등록사항 등의 열람 제공</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① 건물의 임대차에 이해관계가 있는 자는 건물의 소재지 관할 세무서장에게 다음 각호의 사항의 열람 또는 제공을</a:t>
          </a:r>
        </a:p>
        <a:p>
          <a:r>
            <a:rPr lang="ko-KR" altLang="en-US" sz="1100" baseline="0">
              <a:solidFill>
                <a:schemeClr val="tx1"/>
              </a:solidFill>
              <a:latin typeface="+mn-lt"/>
              <a:ea typeface="+mn-ea"/>
              <a:cs typeface="+mn-cs"/>
            </a:rPr>
            <a:t>요청할 수 있다</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이때 관할 세무서장은 정당한 사유없이 이를 거부할 수 없다</a:t>
          </a:r>
          <a:r>
            <a:rPr lang="en-US" altLang="ko-KR" sz="1100" baseline="0">
              <a:solidFill>
                <a:schemeClr val="tx1"/>
              </a:solidFill>
              <a:latin typeface="+mn-lt"/>
              <a:ea typeface="+mn-ea"/>
              <a:cs typeface="+mn-cs"/>
            </a:rPr>
            <a:t>.</a:t>
          </a:r>
        </a:p>
        <a:p>
          <a:r>
            <a:rPr lang="en-US" altLang="ko-KR" sz="1100" baseline="0">
              <a:solidFill>
                <a:schemeClr val="tx1"/>
              </a:solidFill>
              <a:latin typeface="+mn-lt"/>
              <a:ea typeface="+mn-ea"/>
              <a:cs typeface="+mn-cs"/>
            </a:rPr>
            <a:t>1. </a:t>
          </a:r>
          <a:r>
            <a:rPr lang="ko-KR" altLang="en-US" sz="1100" baseline="0">
              <a:solidFill>
                <a:schemeClr val="tx1"/>
              </a:solidFill>
              <a:latin typeface="+mn-lt"/>
              <a:ea typeface="+mn-ea"/>
              <a:cs typeface="+mn-cs"/>
            </a:rPr>
            <a:t>임대인</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임차인의 성명</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주소</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주민등록번호</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임대인</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임차인이 법인 또는 법인아닌 단체인 경우에는 법인명 또는 단</a:t>
          </a:r>
        </a:p>
        <a:p>
          <a:r>
            <a:rPr lang="ko-KR" altLang="en-US" sz="1100" baseline="0">
              <a:solidFill>
                <a:schemeClr val="tx1"/>
              </a:solidFill>
              <a:latin typeface="+mn-lt"/>
              <a:ea typeface="+mn-ea"/>
              <a:cs typeface="+mn-cs"/>
            </a:rPr>
            <a:t>체명</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대표자</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법인등록번호</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본점</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사업장소재지</a:t>
          </a:r>
          <a:r>
            <a:rPr lang="en-US" altLang="ko-KR" sz="1100" baseline="0">
              <a:solidFill>
                <a:schemeClr val="tx1"/>
              </a:solidFill>
              <a:latin typeface="+mn-lt"/>
              <a:ea typeface="+mn-ea"/>
              <a:cs typeface="+mn-cs"/>
            </a:rPr>
            <a:t>)</a:t>
          </a:r>
        </a:p>
        <a:p>
          <a:r>
            <a:rPr lang="en-US" altLang="ko-KR" sz="1100" baseline="0">
              <a:solidFill>
                <a:schemeClr val="tx1"/>
              </a:solidFill>
              <a:latin typeface="+mn-lt"/>
              <a:ea typeface="+mn-ea"/>
              <a:cs typeface="+mn-cs"/>
            </a:rPr>
            <a:t>2. </a:t>
          </a:r>
          <a:r>
            <a:rPr lang="ko-KR" altLang="en-US" sz="1100" baseline="0">
              <a:solidFill>
                <a:schemeClr val="tx1"/>
              </a:solidFill>
              <a:latin typeface="+mn-lt"/>
              <a:ea typeface="+mn-ea"/>
              <a:cs typeface="+mn-cs"/>
            </a:rPr>
            <a:t>건물의 소재지</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임대차 목적물 및 면적</a:t>
          </a:r>
        </a:p>
        <a:p>
          <a:r>
            <a:rPr lang="en-US" altLang="ko-KR" sz="1100" baseline="0">
              <a:solidFill>
                <a:schemeClr val="tx1"/>
              </a:solidFill>
              <a:latin typeface="+mn-lt"/>
              <a:ea typeface="+mn-ea"/>
              <a:cs typeface="+mn-cs"/>
            </a:rPr>
            <a:t>3. </a:t>
          </a:r>
          <a:r>
            <a:rPr lang="ko-KR" altLang="en-US" sz="1100" baseline="0">
              <a:solidFill>
                <a:schemeClr val="tx1"/>
              </a:solidFill>
              <a:latin typeface="+mn-lt"/>
              <a:ea typeface="+mn-ea"/>
              <a:cs typeface="+mn-cs"/>
            </a:rPr>
            <a:t>사업자등록 신청일</a:t>
          </a:r>
        </a:p>
        <a:p>
          <a:r>
            <a:rPr lang="en-US" altLang="ko-KR" sz="1100" baseline="0">
              <a:solidFill>
                <a:schemeClr val="tx1"/>
              </a:solidFill>
              <a:latin typeface="+mn-lt"/>
              <a:ea typeface="+mn-ea"/>
              <a:cs typeface="+mn-cs"/>
            </a:rPr>
            <a:t>4. </a:t>
          </a:r>
          <a:r>
            <a:rPr lang="ko-KR" altLang="en-US" sz="1100" baseline="0">
              <a:solidFill>
                <a:schemeClr val="tx1"/>
              </a:solidFill>
              <a:latin typeface="+mn-lt"/>
              <a:ea typeface="+mn-ea"/>
              <a:cs typeface="+mn-cs"/>
            </a:rPr>
            <a:t>사업자등록 신청일 당시의 보증금 및 차임</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임대차기간</a:t>
          </a:r>
        </a:p>
        <a:p>
          <a:r>
            <a:rPr lang="en-US" altLang="ko-KR" sz="1100" baseline="0">
              <a:solidFill>
                <a:schemeClr val="tx1"/>
              </a:solidFill>
              <a:latin typeface="+mn-lt"/>
              <a:ea typeface="+mn-ea"/>
              <a:cs typeface="+mn-cs"/>
            </a:rPr>
            <a:t>5. </a:t>
          </a:r>
          <a:r>
            <a:rPr lang="ko-KR" altLang="en-US" sz="1100" baseline="0">
              <a:solidFill>
                <a:schemeClr val="tx1"/>
              </a:solidFill>
              <a:latin typeface="+mn-lt"/>
              <a:ea typeface="+mn-ea"/>
              <a:cs typeface="+mn-cs"/>
            </a:rPr>
            <a:t>임대차계약서상의 확정일자를 받은 날</a:t>
          </a:r>
        </a:p>
        <a:p>
          <a:r>
            <a:rPr lang="en-US" altLang="ko-KR" sz="1100" baseline="0">
              <a:solidFill>
                <a:schemeClr val="tx1"/>
              </a:solidFill>
              <a:latin typeface="+mn-lt"/>
              <a:ea typeface="+mn-ea"/>
              <a:cs typeface="+mn-cs"/>
            </a:rPr>
            <a:t>6. </a:t>
          </a:r>
          <a:r>
            <a:rPr lang="ko-KR" altLang="en-US" sz="1100" baseline="0">
              <a:solidFill>
                <a:schemeClr val="tx1"/>
              </a:solidFill>
              <a:latin typeface="+mn-lt"/>
              <a:ea typeface="+mn-ea"/>
              <a:cs typeface="+mn-cs"/>
            </a:rPr>
            <a:t>임대차계약이 변경 또는 갱신된 경우에는 변경된 일자</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보증금 및 차임</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임대차기간</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새로운 확정일자를 받은 날</a:t>
          </a:r>
        </a:p>
        <a:p>
          <a:r>
            <a:rPr lang="en-US" altLang="ko-KR" sz="1100" baseline="0">
              <a:solidFill>
                <a:schemeClr val="tx1"/>
              </a:solidFill>
              <a:latin typeface="+mn-lt"/>
              <a:ea typeface="+mn-ea"/>
              <a:cs typeface="+mn-cs"/>
            </a:rPr>
            <a:t>7. </a:t>
          </a:r>
          <a:r>
            <a:rPr lang="ko-KR" altLang="en-US" sz="1100" baseline="0">
              <a:solidFill>
                <a:schemeClr val="tx1"/>
              </a:solidFill>
              <a:latin typeface="+mn-lt"/>
              <a:ea typeface="+mn-ea"/>
              <a:cs typeface="+mn-cs"/>
            </a:rPr>
            <a:t>그 밖에 대통령령이 정하는 사항</a:t>
          </a:r>
        </a:p>
        <a:p>
          <a:r>
            <a:rPr lang="ko-KR" altLang="en-US" sz="1100" baseline="0">
              <a:solidFill>
                <a:schemeClr val="tx1"/>
              </a:solidFill>
              <a:latin typeface="+mn-lt"/>
              <a:ea typeface="+mn-ea"/>
              <a:cs typeface="+mn-cs"/>
            </a:rPr>
            <a:t>② 제</a:t>
          </a:r>
          <a:r>
            <a:rPr lang="en-US" altLang="ko-KR" sz="1100" baseline="0">
              <a:solidFill>
                <a:schemeClr val="tx1"/>
              </a:solidFill>
              <a:latin typeface="+mn-lt"/>
              <a:ea typeface="+mn-ea"/>
              <a:cs typeface="+mn-cs"/>
            </a:rPr>
            <a:t>1</a:t>
          </a:r>
          <a:r>
            <a:rPr lang="ko-KR" altLang="en-US" sz="1100" baseline="0">
              <a:solidFill>
                <a:schemeClr val="tx1"/>
              </a:solidFill>
              <a:latin typeface="+mn-lt"/>
              <a:ea typeface="+mn-ea"/>
              <a:cs typeface="+mn-cs"/>
            </a:rPr>
            <a:t>항의 규정에 의한 자료의 열람 및 제공과 관련하여 필요한 사항에 대하여는 대통령령으로 정한다</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5</a:t>
          </a:r>
          <a:r>
            <a:rPr lang="ko-KR" altLang="en-US" sz="1100" baseline="0">
              <a:solidFill>
                <a:schemeClr val="tx1"/>
              </a:solidFill>
              <a:latin typeface="+mn-lt"/>
              <a:ea typeface="+mn-ea"/>
              <a:cs typeface="+mn-cs"/>
            </a:rPr>
            <a:t>조 </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보증금의 회수</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① 임차인이 임차건물에 대하여 보증금반환청구소송의 확정판결 그 밖에 이에 준하는 집행권원에 기한 경매를 신청</a:t>
          </a:r>
        </a:p>
        <a:p>
          <a:r>
            <a:rPr lang="ko-KR" altLang="en-US" sz="1100" baseline="0">
              <a:solidFill>
                <a:schemeClr val="tx1"/>
              </a:solidFill>
              <a:latin typeface="+mn-lt"/>
              <a:ea typeface="+mn-ea"/>
              <a:cs typeface="+mn-cs"/>
            </a:rPr>
            <a:t>하는 경우에는 민사집행법 제</a:t>
          </a:r>
          <a:r>
            <a:rPr lang="en-US" altLang="ko-KR" sz="1100" baseline="0">
              <a:solidFill>
                <a:schemeClr val="tx1"/>
              </a:solidFill>
              <a:latin typeface="+mn-lt"/>
              <a:ea typeface="+mn-ea"/>
              <a:cs typeface="+mn-cs"/>
            </a:rPr>
            <a:t>41</a:t>
          </a:r>
          <a:r>
            <a:rPr lang="ko-KR" altLang="en-US" sz="1100" baseline="0">
              <a:solidFill>
                <a:schemeClr val="tx1"/>
              </a:solidFill>
              <a:latin typeface="+mn-lt"/>
              <a:ea typeface="+mn-ea"/>
              <a:cs typeface="+mn-cs"/>
            </a:rPr>
            <a:t>조의 규정에 불구하고 반대의무의 이행 또는 이행의 제공을 집행개시의 요건으로 하</a:t>
          </a:r>
        </a:p>
        <a:p>
          <a:r>
            <a:rPr lang="ko-KR" altLang="en-US" sz="1100" baseline="0">
              <a:solidFill>
                <a:schemeClr val="tx1"/>
              </a:solidFill>
              <a:latin typeface="+mn-lt"/>
              <a:ea typeface="+mn-ea"/>
              <a:cs typeface="+mn-cs"/>
            </a:rPr>
            <a:t>지 아니한다</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② 제</a:t>
          </a:r>
          <a:r>
            <a:rPr lang="en-US" altLang="ko-KR" sz="1100" baseline="0">
              <a:solidFill>
                <a:schemeClr val="tx1"/>
              </a:solidFill>
              <a:latin typeface="+mn-lt"/>
              <a:ea typeface="+mn-ea"/>
              <a:cs typeface="+mn-cs"/>
            </a:rPr>
            <a:t>3</a:t>
          </a:r>
          <a:r>
            <a:rPr lang="ko-KR" altLang="en-US" sz="1100" baseline="0">
              <a:solidFill>
                <a:schemeClr val="tx1"/>
              </a:solidFill>
              <a:latin typeface="+mn-lt"/>
              <a:ea typeface="+mn-ea"/>
              <a:cs typeface="+mn-cs"/>
            </a:rPr>
            <a:t>조제</a:t>
          </a:r>
          <a:r>
            <a:rPr lang="en-US" altLang="ko-KR" sz="1100" baseline="0">
              <a:solidFill>
                <a:schemeClr val="tx1"/>
              </a:solidFill>
              <a:latin typeface="+mn-lt"/>
              <a:ea typeface="+mn-ea"/>
              <a:cs typeface="+mn-cs"/>
            </a:rPr>
            <a:t>1</a:t>
          </a:r>
          <a:r>
            <a:rPr lang="ko-KR" altLang="en-US" sz="1100" baseline="0">
              <a:solidFill>
                <a:schemeClr val="tx1"/>
              </a:solidFill>
              <a:latin typeface="+mn-lt"/>
              <a:ea typeface="+mn-ea"/>
              <a:cs typeface="+mn-cs"/>
            </a:rPr>
            <a:t>항의 대항요건을 갖추고 관할 세무서장으로부터 임대차계약서상의 확정일자를 받은 임차인은 민사집행</a:t>
          </a:r>
        </a:p>
        <a:p>
          <a:r>
            <a:rPr lang="ko-KR" altLang="en-US" sz="1100" baseline="0">
              <a:solidFill>
                <a:schemeClr val="tx1"/>
              </a:solidFill>
              <a:latin typeface="+mn-lt"/>
              <a:ea typeface="+mn-ea"/>
              <a:cs typeface="+mn-cs"/>
            </a:rPr>
            <a:t>법 에 의한 경매 또는 국세징수법에 의한 공매시 임차건물</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임대인 소유의 대지를 포함한다</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의 환가대금에서 후순위권</a:t>
          </a:r>
        </a:p>
        <a:p>
          <a:r>
            <a:rPr lang="ko-KR" altLang="en-US" sz="1100" baseline="0">
              <a:solidFill>
                <a:schemeClr val="tx1"/>
              </a:solidFill>
              <a:latin typeface="+mn-lt"/>
              <a:ea typeface="+mn-ea"/>
              <a:cs typeface="+mn-cs"/>
            </a:rPr>
            <a:t>리자 그 밖의 채권자보다 우선하여 보증금을 변제받을 권리가 있다</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③ 임차인은 임차건물을 양수인에게 인도하지 아니하면 제</a:t>
          </a:r>
          <a:r>
            <a:rPr lang="en-US" altLang="ko-KR" sz="1100" baseline="0">
              <a:solidFill>
                <a:schemeClr val="tx1"/>
              </a:solidFill>
              <a:latin typeface="+mn-lt"/>
              <a:ea typeface="+mn-ea"/>
              <a:cs typeface="+mn-cs"/>
            </a:rPr>
            <a:t>2</a:t>
          </a:r>
          <a:r>
            <a:rPr lang="ko-KR" altLang="en-US" sz="1100" baseline="0">
              <a:solidFill>
                <a:schemeClr val="tx1"/>
              </a:solidFill>
              <a:latin typeface="+mn-lt"/>
              <a:ea typeface="+mn-ea"/>
              <a:cs typeface="+mn-cs"/>
            </a:rPr>
            <a:t>항의 규정에 의한 보증금을 수령할 수 없다</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④ 제</a:t>
          </a:r>
          <a:r>
            <a:rPr lang="en-US" altLang="ko-KR" sz="1100" baseline="0">
              <a:solidFill>
                <a:schemeClr val="tx1"/>
              </a:solidFill>
              <a:latin typeface="+mn-lt"/>
              <a:ea typeface="+mn-ea"/>
              <a:cs typeface="+mn-cs"/>
            </a:rPr>
            <a:t>2</a:t>
          </a:r>
          <a:r>
            <a:rPr lang="ko-KR" altLang="en-US" sz="1100" baseline="0">
              <a:solidFill>
                <a:schemeClr val="tx1"/>
              </a:solidFill>
              <a:latin typeface="+mn-lt"/>
              <a:ea typeface="+mn-ea"/>
              <a:cs typeface="+mn-cs"/>
            </a:rPr>
            <a:t>항의 규정에 의한 우선변제의 순위와 보증금에 대하여 이의가 있는 이해관계인은 경매법원 또는 체납처분청에</a:t>
          </a:r>
        </a:p>
        <a:p>
          <a:r>
            <a:rPr lang="ko-KR" altLang="en-US" sz="1100" baseline="0">
              <a:solidFill>
                <a:schemeClr val="tx1"/>
              </a:solidFill>
              <a:latin typeface="+mn-lt"/>
              <a:ea typeface="+mn-ea"/>
              <a:cs typeface="+mn-cs"/>
            </a:rPr>
            <a:t>이의를 신청할 수 있다</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⑤ 민사집행법 제</a:t>
          </a:r>
          <a:r>
            <a:rPr lang="en-US" altLang="ko-KR" sz="1100" baseline="0">
              <a:solidFill>
                <a:schemeClr val="tx1"/>
              </a:solidFill>
              <a:latin typeface="+mn-lt"/>
              <a:ea typeface="+mn-ea"/>
              <a:cs typeface="+mn-cs"/>
            </a:rPr>
            <a:t>152</a:t>
          </a:r>
          <a:r>
            <a:rPr lang="ko-KR" altLang="en-US" sz="1100" baseline="0">
              <a:solidFill>
                <a:schemeClr val="tx1"/>
              </a:solidFill>
              <a:latin typeface="+mn-lt"/>
              <a:ea typeface="+mn-ea"/>
              <a:cs typeface="+mn-cs"/>
            </a:rPr>
            <a:t>조 내지 제</a:t>
          </a:r>
          <a:r>
            <a:rPr lang="en-US" altLang="ko-KR" sz="1100" baseline="0">
              <a:solidFill>
                <a:schemeClr val="tx1"/>
              </a:solidFill>
              <a:latin typeface="+mn-lt"/>
              <a:ea typeface="+mn-ea"/>
              <a:cs typeface="+mn-cs"/>
            </a:rPr>
            <a:t>161</a:t>
          </a:r>
          <a:r>
            <a:rPr lang="ko-KR" altLang="en-US" sz="1100" baseline="0">
              <a:solidFill>
                <a:schemeClr val="tx1"/>
              </a:solidFill>
              <a:latin typeface="+mn-lt"/>
              <a:ea typeface="+mn-ea"/>
              <a:cs typeface="+mn-cs"/>
            </a:rPr>
            <a:t>조의 규정은 제</a:t>
          </a:r>
          <a:r>
            <a:rPr lang="en-US" altLang="ko-KR" sz="1100" baseline="0">
              <a:solidFill>
                <a:schemeClr val="tx1"/>
              </a:solidFill>
              <a:latin typeface="+mn-lt"/>
              <a:ea typeface="+mn-ea"/>
              <a:cs typeface="+mn-cs"/>
            </a:rPr>
            <a:t>4</a:t>
          </a:r>
          <a:r>
            <a:rPr lang="ko-KR" altLang="en-US" sz="1100" baseline="0">
              <a:solidFill>
                <a:schemeClr val="tx1"/>
              </a:solidFill>
              <a:latin typeface="+mn-lt"/>
              <a:ea typeface="+mn-ea"/>
              <a:cs typeface="+mn-cs"/>
            </a:rPr>
            <a:t>항의 규정에 의하여 경매법원에 이의를 신청하는 경우에 이를 준</a:t>
          </a:r>
        </a:p>
        <a:p>
          <a:r>
            <a:rPr lang="ko-KR" altLang="en-US" sz="1100" baseline="0">
              <a:solidFill>
                <a:schemeClr val="tx1"/>
              </a:solidFill>
              <a:latin typeface="+mn-lt"/>
              <a:ea typeface="+mn-ea"/>
              <a:cs typeface="+mn-cs"/>
            </a:rPr>
            <a:t>용 한다</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⑥ 제</a:t>
          </a:r>
          <a:r>
            <a:rPr lang="en-US" altLang="ko-KR" sz="1100" baseline="0">
              <a:solidFill>
                <a:schemeClr val="tx1"/>
              </a:solidFill>
              <a:latin typeface="+mn-lt"/>
              <a:ea typeface="+mn-ea"/>
              <a:cs typeface="+mn-cs"/>
            </a:rPr>
            <a:t>4</a:t>
          </a:r>
          <a:r>
            <a:rPr lang="ko-KR" altLang="en-US" sz="1100" baseline="0">
              <a:solidFill>
                <a:schemeClr val="tx1"/>
              </a:solidFill>
              <a:latin typeface="+mn-lt"/>
              <a:ea typeface="+mn-ea"/>
              <a:cs typeface="+mn-cs"/>
            </a:rPr>
            <a:t>항의 규정에 의하여 이의신청을 받은 체납처분청은 이해관계인이 이의신청일부터 </a:t>
          </a:r>
          <a:r>
            <a:rPr lang="en-US" altLang="ko-KR" sz="1100" baseline="0">
              <a:solidFill>
                <a:schemeClr val="tx1"/>
              </a:solidFill>
              <a:latin typeface="+mn-lt"/>
              <a:ea typeface="+mn-ea"/>
              <a:cs typeface="+mn-cs"/>
            </a:rPr>
            <a:t>7</a:t>
          </a:r>
          <a:r>
            <a:rPr lang="ko-KR" altLang="en-US" sz="1100" baseline="0">
              <a:solidFill>
                <a:schemeClr val="tx1"/>
              </a:solidFill>
              <a:latin typeface="+mn-lt"/>
              <a:ea typeface="+mn-ea"/>
              <a:cs typeface="+mn-cs"/>
            </a:rPr>
            <a:t>일 이내에 임차인을 상대로</a:t>
          </a:r>
        </a:p>
        <a:p>
          <a:r>
            <a:rPr lang="ko-KR" altLang="en-US" sz="1100" baseline="0">
              <a:solidFill>
                <a:schemeClr val="tx1"/>
              </a:solidFill>
              <a:latin typeface="+mn-lt"/>
              <a:ea typeface="+mn-ea"/>
              <a:cs typeface="+mn-cs"/>
            </a:rPr>
            <a:t>소를 제기한 것을 증명한 때에는 당해 소송의 종결시까지 이의가 신청된 범위안에서 임차인에 대한 보증금의 변제 를</a:t>
          </a:r>
        </a:p>
        <a:p>
          <a:r>
            <a:rPr lang="ko-KR" altLang="en-US" sz="1100" baseline="0">
              <a:solidFill>
                <a:schemeClr val="tx1"/>
              </a:solidFill>
              <a:latin typeface="+mn-lt"/>
              <a:ea typeface="+mn-ea"/>
              <a:cs typeface="+mn-cs"/>
            </a:rPr>
            <a:t>유보하고 잔여금액을 배분하여야 한다</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이 경우 유보된 보증금은 소송의 결과에 따라 배분한다</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6</a:t>
          </a:r>
          <a:r>
            <a:rPr lang="ko-KR" altLang="en-US" sz="1100" baseline="0">
              <a:solidFill>
                <a:schemeClr val="tx1"/>
              </a:solidFill>
              <a:latin typeface="+mn-lt"/>
              <a:ea typeface="+mn-ea"/>
              <a:cs typeface="+mn-cs"/>
            </a:rPr>
            <a:t>조 </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임차권등기명령</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① 임대차가 종료된 후 보증금을 반환받지 못한 임차인은 임차건물의 소재지를 관할하는 지방법원</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지방법원지원 또</a:t>
          </a:r>
        </a:p>
        <a:p>
          <a:r>
            <a:rPr lang="ko-KR" altLang="en-US" sz="1100" baseline="0">
              <a:solidFill>
                <a:schemeClr val="tx1"/>
              </a:solidFill>
              <a:latin typeface="+mn-lt"/>
              <a:ea typeface="+mn-ea"/>
              <a:cs typeface="+mn-cs"/>
            </a:rPr>
            <a:t>는 시</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군법원에 임차권등기명령을 신청할 수 있다</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② 임차권등기명령의 신청에는 다음 각호의 사항을 기재하여야 하며</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신청의 이유 및 임차권등기의 원인이 된 사실은</a:t>
          </a:r>
        </a:p>
        <a:p>
          <a:r>
            <a:rPr lang="ko-KR" altLang="en-US" sz="1100" baseline="0">
              <a:solidFill>
                <a:schemeClr val="tx1"/>
              </a:solidFill>
              <a:latin typeface="+mn-lt"/>
              <a:ea typeface="+mn-ea"/>
              <a:cs typeface="+mn-cs"/>
            </a:rPr>
            <a:t>이를 소명하여야 한다</a:t>
          </a:r>
          <a:r>
            <a:rPr lang="en-US" altLang="ko-KR" sz="1100" baseline="0">
              <a:solidFill>
                <a:schemeClr val="tx1"/>
              </a:solidFill>
              <a:latin typeface="+mn-lt"/>
              <a:ea typeface="+mn-ea"/>
              <a:cs typeface="+mn-cs"/>
            </a:rPr>
            <a:t>.</a:t>
          </a:r>
        </a:p>
        <a:p>
          <a:r>
            <a:rPr lang="en-US" altLang="ko-KR" sz="1100" baseline="0">
              <a:solidFill>
                <a:schemeClr val="tx1"/>
              </a:solidFill>
              <a:latin typeface="+mn-lt"/>
              <a:ea typeface="+mn-ea"/>
              <a:cs typeface="+mn-cs"/>
            </a:rPr>
            <a:t>1. </a:t>
          </a:r>
          <a:r>
            <a:rPr lang="ko-KR" altLang="en-US" sz="1100" baseline="0">
              <a:solidFill>
                <a:schemeClr val="tx1"/>
              </a:solidFill>
              <a:latin typeface="+mn-lt"/>
              <a:ea typeface="+mn-ea"/>
              <a:cs typeface="+mn-cs"/>
            </a:rPr>
            <a:t>신청의 취지 및 이유</a:t>
          </a:r>
        </a:p>
        <a:p>
          <a:r>
            <a:rPr lang="en-US" altLang="ko-KR" sz="1100" baseline="0">
              <a:solidFill>
                <a:schemeClr val="tx1"/>
              </a:solidFill>
              <a:latin typeface="+mn-lt"/>
              <a:ea typeface="+mn-ea"/>
              <a:cs typeface="+mn-cs"/>
            </a:rPr>
            <a:t>2. </a:t>
          </a:r>
          <a:r>
            <a:rPr lang="ko-KR" altLang="en-US" sz="1100" baseline="0">
              <a:solidFill>
                <a:schemeClr val="tx1"/>
              </a:solidFill>
              <a:latin typeface="+mn-lt"/>
              <a:ea typeface="+mn-ea"/>
              <a:cs typeface="+mn-cs"/>
            </a:rPr>
            <a:t>임대차의 목적인 건물</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임대차의 목적이 건물의 일부분인 경우에는 그 도면을 첨부한다</a:t>
          </a:r>
          <a:r>
            <a:rPr lang="en-US" altLang="ko-KR" sz="1100" baseline="0">
              <a:solidFill>
                <a:schemeClr val="tx1"/>
              </a:solidFill>
              <a:latin typeface="+mn-lt"/>
              <a:ea typeface="+mn-ea"/>
              <a:cs typeface="+mn-cs"/>
            </a:rPr>
            <a:t>)</a:t>
          </a:r>
        </a:p>
        <a:p>
          <a:r>
            <a:rPr lang="en-US" altLang="ko-KR" sz="1100" baseline="0">
              <a:solidFill>
                <a:schemeClr val="tx1"/>
              </a:solidFill>
              <a:latin typeface="+mn-lt"/>
              <a:ea typeface="+mn-ea"/>
              <a:cs typeface="+mn-cs"/>
            </a:rPr>
            <a:t>3. </a:t>
          </a:r>
          <a:r>
            <a:rPr lang="ko-KR" altLang="en-US" sz="1100" baseline="0">
              <a:solidFill>
                <a:schemeClr val="tx1"/>
              </a:solidFill>
              <a:latin typeface="+mn-lt"/>
              <a:ea typeface="+mn-ea"/>
              <a:cs typeface="+mn-cs"/>
            </a:rPr>
            <a:t>임차권등기의 원인이 된 사실</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임차인이 제</a:t>
          </a:r>
          <a:r>
            <a:rPr lang="en-US" altLang="ko-KR" sz="1100" baseline="0">
              <a:solidFill>
                <a:schemeClr val="tx1"/>
              </a:solidFill>
              <a:latin typeface="+mn-lt"/>
              <a:ea typeface="+mn-ea"/>
              <a:cs typeface="+mn-cs"/>
            </a:rPr>
            <a:t>3</a:t>
          </a:r>
          <a:r>
            <a:rPr lang="ko-KR" altLang="en-US" sz="1100" baseline="0">
              <a:solidFill>
                <a:schemeClr val="tx1"/>
              </a:solidFill>
              <a:latin typeface="+mn-lt"/>
              <a:ea typeface="+mn-ea"/>
              <a:cs typeface="+mn-cs"/>
            </a:rPr>
            <a:t>조제</a:t>
          </a:r>
          <a:r>
            <a:rPr lang="en-US" altLang="ko-KR" sz="1100" baseline="0">
              <a:solidFill>
                <a:schemeClr val="tx1"/>
              </a:solidFill>
              <a:latin typeface="+mn-lt"/>
              <a:ea typeface="+mn-ea"/>
              <a:cs typeface="+mn-cs"/>
            </a:rPr>
            <a:t>1</a:t>
          </a:r>
          <a:r>
            <a:rPr lang="ko-KR" altLang="en-US" sz="1100" baseline="0">
              <a:solidFill>
                <a:schemeClr val="tx1"/>
              </a:solidFill>
              <a:latin typeface="+mn-lt"/>
              <a:ea typeface="+mn-ea"/>
              <a:cs typeface="+mn-cs"/>
            </a:rPr>
            <a:t>항의 규정에 의한 대항력을 취득하였거나 제</a:t>
          </a:r>
          <a:r>
            <a:rPr lang="en-US" altLang="ko-KR" sz="1100" baseline="0">
              <a:solidFill>
                <a:schemeClr val="tx1"/>
              </a:solidFill>
              <a:latin typeface="+mn-lt"/>
              <a:ea typeface="+mn-ea"/>
              <a:cs typeface="+mn-cs"/>
            </a:rPr>
            <a:t>5</a:t>
          </a:r>
          <a:r>
            <a:rPr lang="ko-KR" altLang="en-US" sz="1100" baseline="0">
              <a:solidFill>
                <a:schemeClr val="tx1"/>
              </a:solidFill>
              <a:latin typeface="+mn-lt"/>
              <a:ea typeface="+mn-ea"/>
              <a:cs typeface="+mn-cs"/>
            </a:rPr>
            <a:t>조제</a:t>
          </a:r>
          <a:r>
            <a:rPr lang="en-US" altLang="ko-KR" sz="1100" baseline="0">
              <a:solidFill>
                <a:schemeClr val="tx1"/>
              </a:solidFill>
              <a:latin typeface="+mn-lt"/>
              <a:ea typeface="+mn-ea"/>
              <a:cs typeface="+mn-cs"/>
            </a:rPr>
            <a:t>2</a:t>
          </a:r>
          <a:r>
            <a:rPr lang="ko-KR" altLang="en-US" sz="1100" baseline="0">
              <a:solidFill>
                <a:schemeClr val="tx1"/>
              </a:solidFill>
              <a:latin typeface="+mn-lt"/>
              <a:ea typeface="+mn-ea"/>
              <a:cs typeface="+mn-cs"/>
            </a:rPr>
            <a:t>항의 규정에</a:t>
          </a:r>
        </a:p>
        <a:p>
          <a:r>
            <a:rPr lang="ko-KR" altLang="en-US" sz="1100" baseline="0">
              <a:solidFill>
                <a:schemeClr val="tx1"/>
              </a:solidFill>
              <a:latin typeface="+mn-lt"/>
              <a:ea typeface="+mn-ea"/>
              <a:cs typeface="+mn-cs"/>
            </a:rPr>
            <a:t>의한 우선변제권을 취득한 경우에는 그 사실</a:t>
          </a:r>
          <a:r>
            <a:rPr lang="en-US" altLang="ko-KR" sz="1100" baseline="0">
              <a:solidFill>
                <a:schemeClr val="tx1"/>
              </a:solidFill>
              <a:latin typeface="+mn-lt"/>
              <a:ea typeface="+mn-ea"/>
              <a:cs typeface="+mn-cs"/>
            </a:rPr>
            <a:t>)</a:t>
          </a:r>
        </a:p>
        <a:p>
          <a:r>
            <a:rPr lang="en-US" altLang="ko-KR" sz="1100" baseline="0">
              <a:solidFill>
                <a:schemeClr val="tx1"/>
              </a:solidFill>
              <a:latin typeface="+mn-lt"/>
              <a:ea typeface="+mn-ea"/>
              <a:cs typeface="+mn-cs"/>
            </a:rPr>
            <a:t>4. </a:t>
          </a:r>
          <a:r>
            <a:rPr lang="ko-KR" altLang="en-US" sz="1100" baseline="0">
              <a:solidFill>
                <a:schemeClr val="tx1"/>
              </a:solidFill>
              <a:latin typeface="+mn-lt"/>
              <a:ea typeface="+mn-ea"/>
              <a:cs typeface="+mn-cs"/>
            </a:rPr>
            <a:t>그 밖에 대법원규칙이 정하는 사항</a:t>
          </a:r>
        </a:p>
        <a:p>
          <a:r>
            <a:rPr lang="ko-KR" altLang="en-US" sz="1100" baseline="0">
              <a:solidFill>
                <a:schemeClr val="tx1"/>
              </a:solidFill>
              <a:latin typeface="+mn-lt"/>
              <a:ea typeface="+mn-ea"/>
              <a:cs typeface="+mn-cs"/>
            </a:rPr>
            <a:t>③ 민사집행법 제</a:t>
          </a:r>
          <a:r>
            <a:rPr lang="en-US" altLang="ko-KR" sz="1100" baseline="0">
              <a:solidFill>
                <a:schemeClr val="tx1"/>
              </a:solidFill>
              <a:latin typeface="+mn-lt"/>
              <a:ea typeface="+mn-ea"/>
              <a:cs typeface="+mn-cs"/>
            </a:rPr>
            <a:t>280</a:t>
          </a:r>
          <a:r>
            <a:rPr lang="ko-KR" altLang="en-US" sz="1100" baseline="0">
              <a:solidFill>
                <a:schemeClr val="tx1"/>
              </a:solidFill>
              <a:latin typeface="+mn-lt"/>
              <a:ea typeface="+mn-ea"/>
              <a:cs typeface="+mn-cs"/>
            </a:rPr>
            <a:t>조제</a:t>
          </a:r>
          <a:r>
            <a:rPr lang="en-US" altLang="ko-KR" sz="1100" baseline="0">
              <a:solidFill>
                <a:schemeClr val="tx1"/>
              </a:solidFill>
              <a:latin typeface="+mn-lt"/>
              <a:ea typeface="+mn-ea"/>
              <a:cs typeface="+mn-cs"/>
            </a:rPr>
            <a:t>1</a:t>
          </a:r>
          <a:r>
            <a:rPr lang="ko-KR" altLang="en-US" sz="1100" baseline="0">
              <a:solidFill>
                <a:schemeClr val="tx1"/>
              </a:solidFill>
              <a:latin typeface="+mn-lt"/>
              <a:ea typeface="+mn-ea"/>
              <a:cs typeface="+mn-cs"/>
            </a:rPr>
            <a:t>항</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281</a:t>
          </a:r>
          <a:r>
            <a:rPr lang="ko-KR" altLang="en-US" sz="1100" baseline="0">
              <a:solidFill>
                <a:schemeClr val="tx1"/>
              </a:solidFill>
              <a:latin typeface="+mn-lt"/>
              <a:ea typeface="+mn-ea"/>
              <a:cs typeface="+mn-cs"/>
            </a:rPr>
            <a:t>조</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283</a:t>
          </a:r>
          <a:r>
            <a:rPr lang="ko-KR" altLang="en-US" sz="1100" baseline="0">
              <a:solidFill>
                <a:schemeClr val="tx1"/>
              </a:solidFill>
              <a:latin typeface="+mn-lt"/>
              <a:ea typeface="+mn-ea"/>
              <a:cs typeface="+mn-cs"/>
            </a:rPr>
            <a:t>조</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285</a:t>
          </a:r>
          <a:r>
            <a:rPr lang="ko-KR" altLang="en-US" sz="1100" baseline="0">
              <a:solidFill>
                <a:schemeClr val="tx1"/>
              </a:solidFill>
              <a:latin typeface="+mn-lt"/>
              <a:ea typeface="+mn-ea"/>
              <a:cs typeface="+mn-cs"/>
            </a:rPr>
            <a:t>조</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286</a:t>
          </a:r>
          <a:r>
            <a:rPr lang="ko-KR" altLang="en-US" sz="1100" baseline="0">
              <a:solidFill>
                <a:schemeClr val="tx1"/>
              </a:solidFill>
              <a:latin typeface="+mn-lt"/>
              <a:ea typeface="+mn-ea"/>
              <a:cs typeface="+mn-cs"/>
            </a:rPr>
            <a:t>조</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288</a:t>
          </a:r>
          <a:r>
            <a:rPr lang="ko-KR" altLang="en-US" sz="1100" baseline="0">
              <a:solidFill>
                <a:schemeClr val="tx1"/>
              </a:solidFill>
              <a:latin typeface="+mn-lt"/>
              <a:ea typeface="+mn-ea"/>
              <a:cs typeface="+mn-cs"/>
            </a:rPr>
            <a:t>조제</a:t>
          </a:r>
          <a:r>
            <a:rPr lang="en-US" altLang="ko-KR" sz="1100" baseline="0">
              <a:solidFill>
                <a:schemeClr val="tx1"/>
              </a:solidFill>
              <a:latin typeface="+mn-lt"/>
              <a:ea typeface="+mn-ea"/>
              <a:cs typeface="+mn-cs"/>
            </a:rPr>
            <a:t>1</a:t>
          </a:r>
          <a:r>
            <a:rPr lang="ko-KR" altLang="en-US" sz="1100" baseline="0">
              <a:solidFill>
                <a:schemeClr val="tx1"/>
              </a:solidFill>
              <a:latin typeface="+mn-lt"/>
              <a:ea typeface="+mn-ea"/>
              <a:cs typeface="+mn-cs"/>
            </a:rPr>
            <a:t>항</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2</a:t>
          </a:r>
          <a:r>
            <a:rPr lang="ko-KR" altLang="en-US" sz="1100" baseline="0">
              <a:solidFill>
                <a:schemeClr val="tx1"/>
              </a:solidFill>
              <a:latin typeface="+mn-lt"/>
              <a:ea typeface="+mn-ea"/>
              <a:cs typeface="+mn-cs"/>
            </a:rPr>
            <a:t>항</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3</a:t>
          </a:r>
          <a:r>
            <a:rPr lang="ko-KR" altLang="en-US" sz="1100" baseline="0">
              <a:solidFill>
                <a:schemeClr val="tx1"/>
              </a:solidFill>
              <a:latin typeface="+mn-lt"/>
              <a:ea typeface="+mn-ea"/>
              <a:cs typeface="+mn-cs"/>
            </a:rPr>
            <a:t>항 본문</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289</a:t>
          </a:r>
          <a:r>
            <a:rPr lang="ko-KR" altLang="en-US" sz="1100" baseline="0">
              <a:solidFill>
                <a:schemeClr val="tx1"/>
              </a:solidFill>
              <a:latin typeface="+mn-lt"/>
              <a:ea typeface="+mn-ea"/>
              <a:cs typeface="+mn-cs"/>
            </a:rPr>
            <a:t>조제</a:t>
          </a:r>
          <a:r>
            <a:rPr lang="en-US" altLang="ko-KR" sz="1100" baseline="0">
              <a:solidFill>
                <a:schemeClr val="tx1"/>
              </a:solidFill>
              <a:latin typeface="+mn-lt"/>
              <a:ea typeface="+mn-ea"/>
              <a:cs typeface="+mn-cs"/>
            </a:rPr>
            <a:t>1</a:t>
          </a:r>
        </a:p>
        <a:p>
          <a:r>
            <a:rPr lang="ko-KR" altLang="en-US" sz="1100" baseline="0">
              <a:solidFill>
                <a:schemeClr val="tx1"/>
              </a:solidFill>
              <a:latin typeface="+mn-lt"/>
              <a:ea typeface="+mn-ea"/>
              <a:cs typeface="+mn-cs"/>
            </a:rPr>
            <a:t>항 내 지 제</a:t>
          </a:r>
          <a:r>
            <a:rPr lang="en-US" altLang="ko-KR" sz="1100" baseline="0">
              <a:solidFill>
                <a:schemeClr val="tx1"/>
              </a:solidFill>
              <a:latin typeface="+mn-lt"/>
              <a:ea typeface="+mn-ea"/>
              <a:cs typeface="+mn-cs"/>
            </a:rPr>
            <a:t>4</a:t>
          </a:r>
          <a:r>
            <a:rPr lang="ko-KR" altLang="en-US" sz="1100" baseline="0">
              <a:solidFill>
                <a:schemeClr val="tx1"/>
              </a:solidFill>
              <a:latin typeface="+mn-lt"/>
              <a:ea typeface="+mn-ea"/>
              <a:cs typeface="+mn-cs"/>
            </a:rPr>
            <a:t>항</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290</a:t>
          </a:r>
          <a:r>
            <a:rPr lang="ko-KR" altLang="en-US" sz="1100" baseline="0">
              <a:solidFill>
                <a:schemeClr val="tx1"/>
              </a:solidFill>
              <a:latin typeface="+mn-lt"/>
              <a:ea typeface="+mn-ea"/>
              <a:cs typeface="+mn-cs"/>
            </a:rPr>
            <a:t>조제</a:t>
          </a:r>
          <a:r>
            <a:rPr lang="en-US" altLang="ko-KR" sz="1100" baseline="0">
              <a:solidFill>
                <a:schemeClr val="tx1"/>
              </a:solidFill>
              <a:latin typeface="+mn-lt"/>
              <a:ea typeface="+mn-ea"/>
              <a:cs typeface="+mn-cs"/>
            </a:rPr>
            <a:t>2</a:t>
          </a:r>
          <a:r>
            <a:rPr lang="ko-KR" altLang="en-US" sz="1100" baseline="0">
              <a:solidFill>
                <a:schemeClr val="tx1"/>
              </a:solidFill>
              <a:latin typeface="+mn-lt"/>
              <a:ea typeface="+mn-ea"/>
              <a:cs typeface="+mn-cs"/>
            </a:rPr>
            <a:t>항중 제</a:t>
          </a:r>
          <a:r>
            <a:rPr lang="en-US" altLang="ko-KR" sz="1100" baseline="0">
              <a:solidFill>
                <a:schemeClr val="tx1"/>
              </a:solidFill>
              <a:latin typeface="+mn-lt"/>
              <a:ea typeface="+mn-ea"/>
              <a:cs typeface="+mn-cs"/>
            </a:rPr>
            <a:t>288</a:t>
          </a:r>
          <a:r>
            <a:rPr lang="ko-KR" altLang="en-US" sz="1100" baseline="0">
              <a:solidFill>
                <a:schemeClr val="tx1"/>
              </a:solidFill>
              <a:latin typeface="+mn-lt"/>
              <a:ea typeface="+mn-ea"/>
              <a:cs typeface="+mn-cs"/>
            </a:rPr>
            <a:t>조제</a:t>
          </a:r>
          <a:r>
            <a:rPr lang="en-US" altLang="ko-KR" sz="1100" baseline="0">
              <a:solidFill>
                <a:schemeClr val="tx1"/>
              </a:solidFill>
              <a:latin typeface="+mn-lt"/>
              <a:ea typeface="+mn-ea"/>
              <a:cs typeface="+mn-cs"/>
            </a:rPr>
            <a:t>1</a:t>
          </a:r>
          <a:r>
            <a:rPr lang="ko-KR" altLang="en-US" sz="1100" baseline="0">
              <a:solidFill>
                <a:schemeClr val="tx1"/>
              </a:solidFill>
              <a:latin typeface="+mn-lt"/>
              <a:ea typeface="+mn-ea"/>
              <a:cs typeface="+mn-cs"/>
            </a:rPr>
            <a:t>항에 대한 부분</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291</a:t>
          </a:r>
          <a:r>
            <a:rPr lang="ko-KR" altLang="en-US" sz="1100" baseline="0">
              <a:solidFill>
                <a:schemeClr val="tx1"/>
              </a:solidFill>
              <a:latin typeface="+mn-lt"/>
              <a:ea typeface="+mn-ea"/>
              <a:cs typeface="+mn-cs"/>
            </a:rPr>
            <a:t>조</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293</a:t>
          </a:r>
          <a:r>
            <a:rPr lang="ko-KR" altLang="en-US" sz="1100" baseline="0">
              <a:solidFill>
                <a:schemeClr val="tx1"/>
              </a:solidFill>
              <a:latin typeface="+mn-lt"/>
              <a:ea typeface="+mn-ea"/>
              <a:cs typeface="+mn-cs"/>
            </a:rPr>
            <a:t>조의 규정은 임차권등기명령의 신청에</a:t>
          </a:r>
        </a:p>
        <a:p>
          <a:r>
            <a:rPr lang="ko-KR" altLang="en-US" sz="1100" baseline="0">
              <a:solidFill>
                <a:schemeClr val="tx1"/>
              </a:solidFill>
              <a:latin typeface="+mn-lt"/>
              <a:ea typeface="+mn-ea"/>
              <a:cs typeface="+mn-cs"/>
            </a:rPr>
            <a:t>대한 재판</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임차권등기명령의 결정에 대한 임대인의 이의신청 및 그에 대한 재판</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임차권등기명령의 취소신청 및 그</a:t>
          </a:r>
        </a:p>
        <a:p>
          <a:r>
            <a:rPr lang="ko-KR" altLang="en-US" sz="1100" baseline="0">
              <a:solidFill>
                <a:schemeClr val="tx1"/>
              </a:solidFill>
              <a:latin typeface="+mn-lt"/>
              <a:ea typeface="+mn-ea"/>
              <a:cs typeface="+mn-cs"/>
            </a:rPr>
            <a:t>에 대한 재판 또는 임차권등기명령의 집행 등에 관하여 이를 준용한다</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이 경우 </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가압류</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는 </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임차권등기</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로</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채권</a:t>
          </a:r>
        </a:p>
        <a:p>
          <a:r>
            <a:rPr lang="ko-KR" altLang="en-US" sz="1100" baseline="0">
              <a:solidFill>
                <a:schemeClr val="tx1"/>
              </a:solidFill>
              <a:latin typeface="+mn-lt"/>
              <a:ea typeface="+mn-ea"/>
              <a:cs typeface="+mn-cs"/>
            </a:rPr>
            <a:t>자</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는 </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임차인</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으로</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채무자</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는 </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임대인</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으로 본다</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④ 임차권등기명령신청을 기각하는 결정에 대하여 임차인은 항고할 수 있다</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⑤ 임차권등기명령의 집행에 의한 임차권등기가 경료되면 임차인은 제</a:t>
          </a:r>
          <a:r>
            <a:rPr lang="en-US" altLang="ko-KR" sz="1100" baseline="0">
              <a:solidFill>
                <a:schemeClr val="tx1"/>
              </a:solidFill>
              <a:latin typeface="+mn-lt"/>
              <a:ea typeface="+mn-ea"/>
              <a:cs typeface="+mn-cs"/>
            </a:rPr>
            <a:t>3</a:t>
          </a:r>
          <a:r>
            <a:rPr lang="ko-KR" altLang="en-US" sz="1100" baseline="0">
              <a:solidFill>
                <a:schemeClr val="tx1"/>
              </a:solidFill>
              <a:latin typeface="+mn-lt"/>
              <a:ea typeface="+mn-ea"/>
              <a:cs typeface="+mn-cs"/>
            </a:rPr>
            <a:t>조제</a:t>
          </a:r>
          <a:r>
            <a:rPr lang="en-US" altLang="ko-KR" sz="1100" baseline="0">
              <a:solidFill>
                <a:schemeClr val="tx1"/>
              </a:solidFill>
              <a:latin typeface="+mn-lt"/>
              <a:ea typeface="+mn-ea"/>
              <a:cs typeface="+mn-cs"/>
            </a:rPr>
            <a:t>1</a:t>
          </a:r>
          <a:r>
            <a:rPr lang="ko-KR" altLang="en-US" sz="1100" baseline="0">
              <a:solidFill>
                <a:schemeClr val="tx1"/>
              </a:solidFill>
              <a:latin typeface="+mn-lt"/>
              <a:ea typeface="+mn-ea"/>
              <a:cs typeface="+mn-cs"/>
            </a:rPr>
            <a:t>항의 규정에 의한 대항력 및 제</a:t>
          </a:r>
          <a:r>
            <a:rPr lang="en-US" altLang="ko-KR" sz="1100" baseline="0">
              <a:solidFill>
                <a:schemeClr val="tx1"/>
              </a:solidFill>
              <a:latin typeface="+mn-lt"/>
              <a:ea typeface="+mn-ea"/>
              <a:cs typeface="+mn-cs"/>
            </a:rPr>
            <a:t>5</a:t>
          </a:r>
          <a:r>
            <a:rPr lang="ko-KR" altLang="en-US" sz="1100" baseline="0">
              <a:solidFill>
                <a:schemeClr val="tx1"/>
              </a:solidFill>
              <a:latin typeface="+mn-lt"/>
              <a:ea typeface="+mn-ea"/>
              <a:cs typeface="+mn-cs"/>
            </a:rPr>
            <a:t>조제</a:t>
          </a:r>
          <a:r>
            <a:rPr lang="en-US" altLang="ko-KR" sz="1100" baseline="0">
              <a:solidFill>
                <a:schemeClr val="tx1"/>
              </a:solidFill>
              <a:latin typeface="+mn-lt"/>
              <a:ea typeface="+mn-ea"/>
              <a:cs typeface="+mn-cs"/>
            </a:rPr>
            <a:t>2</a:t>
          </a:r>
        </a:p>
        <a:p>
          <a:r>
            <a:rPr lang="ko-KR" altLang="en-US" sz="1100" baseline="0">
              <a:solidFill>
                <a:schemeClr val="tx1"/>
              </a:solidFill>
              <a:latin typeface="+mn-lt"/>
              <a:ea typeface="+mn-ea"/>
              <a:cs typeface="+mn-cs"/>
            </a:rPr>
            <a:t>항의 규정에 의한 우선변제권을 취득한다</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다만</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임차인이 임차권등기 이전에 이미 대항력 또는 우선변제권을 취득</a:t>
          </a:r>
        </a:p>
        <a:p>
          <a:r>
            <a:rPr lang="ko-KR" altLang="en-US" sz="1100" baseline="0">
              <a:solidFill>
                <a:schemeClr val="tx1"/>
              </a:solidFill>
              <a:latin typeface="+mn-lt"/>
              <a:ea typeface="+mn-ea"/>
              <a:cs typeface="+mn-cs"/>
            </a:rPr>
            <a:t>한 경우에는 그 대항력 또는 우선변제권이 그대로 유지되며</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임차권등기 이후에는 제</a:t>
          </a:r>
          <a:r>
            <a:rPr lang="en-US" altLang="ko-KR" sz="1100" baseline="0">
              <a:solidFill>
                <a:schemeClr val="tx1"/>
              </a:solidFill>
              <a:latin typeface="+mn-lt"/>
              <a:ea typeface="+mn-ea"/>
              <a:cs typeface="+mn-cs"/>
            </a:rPr>
            <a:t>3</a:t>
          </a:r>
          <a:r>
            <a:rPr lang="ko-KR" altLang="en-US" sz="1100" baseline="0">
              <a:solidFill>
                <a:schemeClr val="tx1"/>
              </a:solidFill>
              <a:latin typeface="+mn-lt"/>
              <a:ea typeface="+mn-ea"/>
              <a:cs typeface="+mn-cs"/>
            </a:rPr>
            <a:t>조제</a:t>
          </a:r>
          <a:r>
            <a:rPr lang="en-US" altLang="ko-KR" sz="1100" baseline="0">
              <a:solidFill>
                <a:schemeClr val="tx1"/>
              </a:solidFill>
              <a:latin typeface="+mn-lt"/>
              <a:ea typeface="+mn-ea"/>
              <a:cs typeface="+mn-cs"/>
            </a:rPr>
            <a:t>1</a:t>
          </a:r>
          <a:r>
            <a:rPr lang="ko-KR" altLang="en-US" sz="1100" baseline="0">
              <a:solidFill>
                <a:schemeClr val="tx1"/>
              </a:solidFill>
              <a:latin typeface="+mn-lt"/>
              <a:ea typeface="+mn-ea"/>
              <a:cs typeface="+mn-cs"/>
            </a:rPr>
            <a:t>항의 대항요건을 상실 하</a:t>
          </a:r>
        </a:p>
        <a:p>
          <a:r>
            <a:rPr lang="ko-KR" altLang="en-US" sz="1100" baseline="0">
              <a:solidFill>
                <a:schemeClr val="tx1"/>
              </a:solidFill>
              <a:latin typeface="+mn-lt"/>
              <a:ea typeface="+mn-ea"/>
              <a:cs typeface="+mn-cs"/>
            </a:rPr>
            <a:t>더라도 이미 취득한 대항력 또는 우선변제권을 상실하지 아니한다</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⑥ 임차권등기명령의 집행에 의한 임차권등기가 경료된 건물</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임대차의 목적이 건물의 일부분인 경우에는 해당 부분</a:t>
          </a:r>
        </a:p>
        <a:p>
          <a:r>
            <a:rPr lang="ko-KR" altLang="en-US" sz="1100" baseline="0">
              <a:solidFill>
                <a:schemeClr val="tx1"/>
              </a:solidFill>
              <a:latin typeface="+mn-lt"/>
              <a:ea typeface="+mn-ea"/>
              <a:cs typeface="+mn-cs"/>
            </a:rPr>
            <a:t>에 한한다</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을 그 이후에 임차한 임차인은 제</a:t>
          </a:r>
          <a:r>
            <a:rPr lang="en-US" altLang="ko-KR" sz="1100" baseline="0">
              <a:solidFill>
                <a:schemeClr val="tx1"/>
              </a:solidFill>
              <a:latin typeface="+mn-lt"/>
              <a:ea typeface="+mn-ea"/>
              <a:cs typeface="+mn-cs"/>
            </a:rPr>
            <a:t>14</a:t>
          </a:r>
          <a:r>
            <a:rPr lang="ko-KR" altLang="en-US" sz="1100" baseline="0">
              <a:solidFill>
                <a:schemeClr val="tx1"/>
              </a:solidFill>
              <a:latin typeface="+mn-lt"/>
              <a:ea typeface="+mn-ea"/>
              <a:cs typeface="+mn-cs"/>
            </a:rPr>
            <a:t>조의 규정에 의한 우선변제를 받을 권리가 없다</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⑦ 임차권등기의 촉탁</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등기관의 임차권등기 기입 등 임차권등기명령의 시행에 관하여 필요한 사항은 대법원규칙으</a:t>
          </a:r>
        </a:p>
        <a:p>
          <a:r>
            <a:rPr lang="ko-KR" altLang="en-US" sz="1100" baseline="0">
              <a:solidFill>
                <a:schemeClr val="tx1"/>
              </a:solidFill>
              <a:latin typeface="+mn-lt"/>
              <a:ea typeface="+mn-ea"/>
              <a:cs typeface="+mn-cs"/>
            </a:rPr>
            <a:t>로 정한다</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⑧ 임차인은 제</a:t>
          </a:r>
          <a:r>
            <a:rPr lang="en-US" altLang="ko-KR" sz="1100" baseline="0">
              <a:solidFill>
                <a:schemeClr val="tx1"/>
              </a:solidFill>
              <a:latin typeface="+mn-lt"/>
              <a:ea typeface="+mn-ea"/>
              <a:cs typeface="+mn-cs"/>
            </a:rPr>
            <a:t>1</a:t>
          </a:r>
          <a:r>
            <a:rPr lang="ko-KR" altLang="en-US" sz="1100" baseline="0">
              <a:solidFill>
                <a:schemeClr val="tx1"/>
              </a:solidFill>
              <a:latin typeface="+mn-lt"/>
              <a:ea typeface="+mn-ea"/>
              <a:cs typeface="+mn-cs"/>
            </a:rPr>
            <a:t>항의 규정에 의한 임차권등기명령의 신청 및 그에 따른 임차권등기와 관련하여 소요된 비용을 임대인</a:t>
          </a:r>
        </a:p>
        <a:p>
          <a:r>
            <a:rPr lang="ko-KR" altLang="en-US" sz="1100" baseline="0">
              <a:solidFill>
                <a:schemeClr val="tx1"/>
              </a:solidFill>
              <a:latin typeface="+mn-lt"/>
              <a:ea typeface="+mn-ea"/>
              <a:cs typeface="+mn-cs"/>
            </a:rPr>
            <a:t>에게 청구할 수 있다</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7</a:t>
          </a:r>
          <a:r>
            <a:rPr lang="ko-KR" altLang="en-US" sz="1100" baseline="0">
              <a:solidFill>
                <a:schemeClr val="tx1"/>
              </a:solidFill>
              <a:latin typeface="+mn-lt"/>
              <a:ea typeface="+mn-ea"/>
              <a:cs typeface="+mn-cs"/>
            </a:rPr>
            <a:t>조 </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민법의 규정에 의한 임대차등기의 효력 등</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① 제</a:t>
          </a:r>
          <a:r>
            <a:rPr lang="en-US" altLang="ko-KR" sz="1100" baseline="0">
              <a:solidFill>
                <a:schemeClr val="tx1"/>
              </a:solidFill>
              <a:latin typeface="+mn-lt"/>
              <a:ea typeface="+mn-ea"/>
              <a:cs typeface="+mn-cs"/>
            </a:rPr>
            <a:t>6</a:t>
          </a:r>
          <a:r>
            <a:rPr lang="ko-KR" altLang="en-US" sz="1100" baseline="0">
              <a:solidFill>
                <a:schemeClr val="tx1"/>
              </a:solidFill>
              <a:latin typeface="+mn-lt"/>
              <a:ea typeface="+mn-ea"/>
              <a:cs typeface="+mn-cs"/>
            </a:rPr>
            <a:t>조제</a:t>
          </a:r>
          <a:r>
            <a:rPr lang="en-US" altLang="ko-KR" sz="1100" baseline="0">
              <a:solidFill>
                <a:schemeClr val="tx1"/>
              </a:solidFill>
              <a:latin typeface="+mn-lt"/>
              <a:ea typeface="+mn-ea"/>
              <a:cs typeface="+mn-cs"/>
            </a:rPr>
            <a:t>5</a:t>
          </a:r>
          <a:r>
            <a:rPr lang="ko-KR" altLang="en-US" sz="1100" baseline="0">
              <a:solidFill>
                <a:schemeClr val="tx1"/>
              </a:solidFill>
              <a:latin typeface="+mn-lt"/>
              <a:ea typeface="+mn-ea"/>
              <a:cs typeface="+mn-cs"/>
            </a:rPr>
            <a:t>항 및 제</a:t>
          </a:r>
          <a:r>
            <a:rPr lang="en-US" altLang="ko-KR" sz="1100" baseline="0">
              <a:solidFill>
                <a:schemeClr val="tx1"/>
              </a:solidFill>
              <a:latin typeface="+mn-lt"/>
              <a:ea typeface="+mn-ea"/>
              <a:cs typeface="+mn-cs"/>
            </a:rPr>
            <a:t>6</a:t>
          </a:r>
          <a:r>
            <a:rPr lang="ko-KR" altLang="en-US" sz="1100" baseline="0">
              <a:solidFill>
                <a:schemeClr val="tx1"/>
              </a:solidFill>
              <a:latin typeface="+mn-lt"/>
              <a:ea typeface="+mn-ea"/>
              <a:cs typeface="+mn-cs"/>
            </a:rPr>
            <a:t>항의 규정은 민법 제</a:t>
          </a:r>
          <a:r>
            <a:rPr lang="en-US" altLang="ko-KR" sz="1100" baseline="0">
              <a:solidFill>
                <a:schemeClr val="tx1"/>
              </a:solidFill>
              <a:latin typeface="+mn-lt"/>
              <a:ea typeface="+mn-ea"/>
              <a:cs typeface="+mn-cs"/>
            </a:rPr>
            <a:t>621</a:t>
          </a:r>
          <a:r>
            <a:rPr lang="ko-KR" altLang="en-US" sz="1100" baseline="0">
              <a:solidFill>
                <a:schemeClr val="tx1"/>
              </a:solidFill>
              <a:latin typeface="+mn-lt"/>
              <a:ea typeface="+mn-ea"/>
              <a:cs typeface="+mn-cs"/>
            </a:rPr>
            <a:t>조의 규정에 의한 건물임대차등기의 효력에 관하여 이를 준용한다</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② 임차인이 대항력 또는 우선변제권을 갖추고 민법 제</a:t>
          </a:r>
          <a:r>
            <a:rPr lang="en-US" altLang="ko-KR" sz="1100" baseline="0">
              <a:solidFill>
                <a:schemeClr val="tx1"/>
              </a:solidFill>
              <a:latin typeface="+mn-lt"/>
              <a:ea typeface="+mn-ea"/>
              <a:cs typeface="+mn-cs"/>
            </a:rPr>
            <a:t>621</a:t>
          </a:r>
          <a:r>
            <a:rPr lang="ko-KR" altLang="en-US" sz="1100" baseline="0">
              <a:solidFill>
                <a:schemeClr val="tx1"/>
              </a:solidFill>
              <a:latin typeface="+mn-lt"/>
              <a:ea typeface="+mn-ea"/>
              <a:cs typeface="+mn-cs"/>
            </a:rPr>
            <a:t>조제</a:t>
          </a:r>
          <a:r>
            <a:rPr lang="en-US" altLang="ko-KR" sz="1100" baseline="0">
              <a:solidFill>
                <a:schemeClr val="tx1"/>
              </a:solidFill>
              <a:latin typeface="+mn-lt"/>
              <a:ea typeface="+mn-ea"/>
              <a:cs typeface="+mn-cs"/>
            </a:rPr>
            <a:t>1</a:t>
          </a:r>
          <a:r>
            <a:rPr lang="ko-KR" altLang="en-US" sz="1100" baseline="0">
              <a:solidFill>
                <a:schemeClr val="tx1"/>
              </a:solidFill>
              <a:latin typeface="+mn-lt"/>
              <a:ea typeface="+mn-ea"/>
              <a:cs typeface="+mn-cs"/>
            </a:rPr>
            <a:t>항의 규정에 의하여 임대인의 협력을 얻어 임대차등</a:t>
          </a:r>
        </a:p>
        <a:p>
          <a:r>
            <a:rPr lang="ko-KR" altLang="en-US" sz="1100" baseline="0">
              <a:solidFill>
                <a:schemeClr val="tx1"/>
              </a:solidFill>
              <a:latin typeface="+mn-lt"/>
              <a:ea typeface="+mn-ea"/>
              <a:cs typeface="+mn-cs"/>
            </a:rPr>
            <a:t>기 를 신청하는 경우에는 신청서에 부동산등기법 제</a:t>
          </a:r>
          <a:r>
            <a:rPr lang="en-US" altLang="ko-KR" sz="1100" baseline="0">
              <a:solidFill>
                <a:schemeClr val="tx1"/>
              </a:solidFill>
              <a:latin typeface="+mn-lt"/>
              <a:ea typeface="+mn-ea"/>
              <a:cs typeface="+mn-cs"/>
            </a:rPr>
            <a:t>156</a:t>
          </a:r>
          <a:r>
            <a:rPr lang="ko-KR" altLang="en-US" sz="1100" baseline="0">
              <a:solidFill>
                <a:schemeClr val="tx1"/>
              </a:solidFill>
              <a:latin typeface="+mn-lt"/>
              <a:ea typeface="+mn-ea"/>
              <a:cs typeface="+mn-cs"/>
            </a:rPr>
            <a:t>조에 규정된 사항 외에 다음 각호의 사항을 기재하여야 하며</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이를 증명할 수 있는 서면</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임대차의 목적이 건물의 일부분인 경우에는 해당부분의 도면을 포함한다</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을 첨부하여야 한</a:t>
          </a:r>
        </a:p>
        <a:p>
          <a:r>
            <a:rPr lang="ko-KR" altLang="en-US" sz="1100" baseline="0">
              <a:solidFill>
                <a:schemeClr val="tx1"/>
              </a:solidFill>
              <a:latin typeface="+mn-lt"/>
              <a:ea typeface="+mn-ea"/>
              <a:cs typeface="+mn-cs"/>
            </a:rPr>
            <a:t>다</a:t>
          </a:r>
          <a:r>
            <a:rPr lang="en-US" altLang="ko-KR" sz="1100" baseline="0">
              <a:solidFill>
                <a:schemeClr val="tx1"/>
              </a:solidFill>
              <a:latin typeface="+mn-lt"/>
              <a:ea typeface="+mn-ea"/>
              <a:cs typeface="+mn-cs"/>
            </a:rPr>
            <a:t>.</a:t>
          </a:r>
        </a:p>
        <a:p>
          <a:r>
            <a:rPr lang="en-US" altLang="ko-KR" sz="1100" baseline="0">
              <a:solidFill>
                <a:schemeClr val="tx1"/>
              </a:solidFill>
              <a:latin typeface="+mn-lt"/>
              <a:ea typeface="+mn-ea"/>
              <a:cs typeface="+mn-cs"/>
            </a:rPr>
            <a:t>1. </a:t>
          </a:r>
          <a:r>
            <a:rPr lang="ko-KR" altLang="en-US" sz="1100" baseline="0">
              <a:solidFill>
                <a:schemeClr val="tx1"/>
              </a:solidFill>
              <a:latin typeface="+mn-lt"/>
              <a:ea typeface="+mn-ea"/>
              <a:cs typeface="+mn-cs"/>
            </a:rPr>
            <a:t>사업자등록을 신청한 날</a:t>
          </a:r>
        </a:p>
        <a:p>
          <a:r>
            <a:rPr lang="en-US" altLang="ko-KR" sz="1100" baseline="0">
              <a:solidFill>
                <a:schemeClr val="tx1"/>
              </a:solidFill>
              <a:latin typeface="+mn-lt"/>
              <a:ea typeface="+mn-ea"/>
              <a:cs typeface="+mn-cs"/>
            </a:rPr>
            <a:t>2. </a:t>
          </a:r>
          <a:r>
            <a:rPr lang="ko-KR" altLang="en-US" sz="1100" baseline="0">
              <a:solidFill>
                <a:schemeClr val="tx1"/>
              </a:solidFill>
              <a:latin typeface="+mn-lt"/>
              <a:ea typeface="+mn-ea"/>
              <a:cs typeface="+mn-cs"/>
            </a:rPr>
            <a:t>임차건물을 점유한 날</a:t>
          </a:r>
        </a:p>
        <a:p>
          <a:r>
            <a:rPr lang="en-US" altLang="ko-KR" sz="1100" baseline="0">
              <a:solidFill>
                <a:schemeClr val="tx1"/>
              </a:solidFill>
              <a:latin typeface="+mn-lt"/>
              <a:ea typeface="+mn-ea"/>
              <a:cs typeface="+mn-cs"/>
            </a:rPr>
            <a:t>3. </a:t>
          </a:r>
          <a:r>
            <a:rPr lang="ko-KR" altLang="en-US" sz="1100" baseline="0">
              <a:solidFill>
                <a:schemeClr val="tx1"/>
              </a:solidFill>
              <a:latin typeface="+mn-lt"/>
              <a:ea typeface="+mn-ea"/>
              <a:cs typeface="+mn-cs"/>
            </a:rPr>
            <a:t>임대차계약서상의 확정일자를 받은 날</a:t>
          </a:r>
        </a:p>
        <a:p>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8</a:t>
          </a:r>
          <a:r>
            <a:rPr lang="ko-KR" altLang="en-US" sz="1100" baseline="0">
              <a:solidFill>
                <a:schemeClr val="tx1"/>
              </a:solidFill>
              <a:latin typeface="+mn-lt"/>
              <a:ea typeface="+mn-ea"/>
              <a:cs typeface="+mn-cs"/>
            </a:rPr>
            <a:t>조 </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경매에 의한 임차권의 소멸</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임차권은 임차건물에 대하여 민사집행법에 의한 경매가 행하여진 경우에는 그 임차건물의 경락에 의하여 소멸한다</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다만</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보증금이 전액 변제되지 아니한 대항력이 있는 임차권은 그러하지 아니하다</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9</a:t>
          </a:r>
          <a:r>
            <a:rPr lang="ko-KR" altLang="en-US" sz="1100" baseline="0">
              <a:solidFill>
                <a:schemeClr val="tx1"/>
              </a:solidFill>
              <a:latin typeface="+mn-lt"/>
              <a:ea typeface="+mn-ea"/>
              <a:cs typeface="+mn-cs"/>
            </a:rPr>
            <a:t>조 </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임대차기간 등</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① 기간의 정함이 없거나 기간을 </a:t>
          </a:r>
          <a:r>
            <a:rPr lang="en-US" altLang="ko-KR" sz="1100" baseline="0">
              <a:solidFill>
                <a:schemeClr val="tx1"/>
              </a:solidFill>
              <a:latin typeface="+mn-lt"/>
              <a:ea typeface="+mn-ea"/>
              <a:cs typeface="+mn-cs"/>
            </a:rPr>
            <a:t>1</a:t>
          </a:r>
          <a:r>
            <a:rPr lang="ko-KR" altLang="en-US" sz="1100" baseline="0">
              <a:solidFill>
                <a:schemeClr val="tx1"/>
              </a:solidFill>
              <a:latin typeface="+mn-lt"/>
              <a:ea typeface="+mn-ea"/>
              <a:cs typeface="+mn-cs"/>
            </a:rPr>
            <a:t>년 미만으로 정한 임대차는 그 기간을 </a:t>
          </a:r>
          <a:r>
            <a:rPr lang="en-US" altLang="ko-KR" sz="1100" baseline="0">
              <a:solidFill>
                <a:schemeClr val="tx1"/>
              </a:solidFill>
              <a:latin typeface="+mn-lt"/>
              <a:ea typeface="+mn-ea"/>
              <a:cs typeface="+mn-cs"/>
            </a:rPr>
            <a:t>1</a:t>
          </a:r>
          <a:r>
            <a:rPr lang="ko-KR" altLang="en-US" sz="1100" baseline="0">
              <a:solidFill>
                <a:schemeClr val="tx1"/>
              </a:solidFill>
              <a:latin typeface="+mn-lt"/>
              <a:ea typeface="+mn-ea"/>
              <a:cs typeface="+mn-cs"/>
            </a:rPr>
            <a:t>년으로 본다</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다만</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임차인은 </a:t>
          </a:r>
          <a:r>
            <a:rPr lang="en-US" altLang="ko-KR" sz="1100" baseline="0">
              <a:solidFill>
                <a:schemeClr val="tx1"/>
              </a:solidFill>
              <a:latin typeface="+mn-lt"/>
              <a:ea typeface="+mn-ea"/>
              <a:cs typeface="+mn-cs"/>
            </a:rPr>
            <a:t>1</a:t>
          </a:r>
          <a:r>
            <a:rPr lang="ko-KR" altLang="en-US" sz="1100" baseline="0">
              <a:solidFill>
                <a:schemeClr val="tx1"/>
              </a:solidFill>
              <a:latin typeface="+mn-lt"/>
              <a:ea typeface="+mn-ea"/>
              <a:cs typeface="+mn-cs"/>
            </a:rPr>
            <a:t>년 미만으로</a:t>
          </a:r>
        </a:p>
        <a:p>
          <a:r>
            <a:rPr lang="ko-KR" altLang="en-US" sz="1100" baseline="0">
              <a:solidFill>
                <a:schemeClr val="tx1"/>
              </a:solidFill>
              <a:latin typeface="+mn-lt"/>
              <a:ea typeface="+mn-ea"/>
              <a:cs typeface="+mn-cs"/>
            </a:rPr>
            <a:t>정한 기간이 유효함을 주장할 수 있다</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② 임대차가 종료한 경우에도 임차인이 보증금을 반환받을 때까지는 임대차 관계는 존속하는 것으로 본다</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10</a:t>
          </a:r>
          <a:r>
            <a:rPr lang="ko-KR" altLang="en-US" sz="1100" baseline="0">
              <a:solidFill>
                <a:schemeClr val="tx1"/>
              </a:solidFill>
              <a:latin typeface="+mn-lt"/>
              <a:ea typeface="+mn-ea"/>
              <a:cs typeface="+mn-cs"/>
            </a:rPr>
            <a:t>조 </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민법의 규정에 의한 임대차등기의 효력 등</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① 임대인은 임차인이 임대차기간 만료전 </a:t>
          </a:r>
          <a:r>
            <a:rPr lang="en-US" altLang="ko-KR" sz="1100" baseline="0">
              <a:solidFill>
                <a:schemeClr val="tx1"/>
              </a:solidFill>
              <a:latin typeface="+mn-lt"/>
              <a:ea typeface="+mn-ea"/>
              <a:cs typeface="+mn-cs"/>
            </a:rPr>
            <a:t>6</a:t>
          </a:r>
          <a:r>
            <a:rPr lang="ko-KR" altLang="en-US" sz="1100" baseline="0">
              <a:solidFill>
                <a:schemeClr val="tx1"/>
              </a:solidFill>
              <a:latin typeface="+mn-lt"/>
              <a:ea typeface="+mn-ea"/>
              <a:cs typeface="+mn-cs"/>
            </a:rPr>
            <a:t>월부터 </a:t>
          </a:r>
          <a:r>
            <a:rPr lang="en-US" altLang="ko-KR" sz="1100" baseline="0">
              <a:solidFill>
                <a:schemeClr val="tx1"/>
              </a:solidFill>
              <a:latin typeface="+mn-lt"/>
              <a:ea typeface="+mn-ea"/>
              <a:cs typeface="+mn-cs"/>
            </a:rPr>
            <a:t>1</a:t>
          </a:r>
          <a:r>
            <a:rPr lang="ko-KR" altLang="en-US" sz="1100" baseline="0">
              <a:solidFill>
                <a:schemeClr val="tx1"/>
              </a:solidFill>
              <a:latin typeface="+mn-lt"/>
              <a:ea typeface="+mn-ea"/>
              <a:cs typeface="+mn-cs"/>
            </a:rPr>
            <a:t>월까지 사이에 행하는 계약갱신 요구에 대하여 정당한 사유없이</a:t>
          </a:r>
        </a:p>
        <a:p>
          <a:r>
            <a:rPr lang="ko-KR" altLang="en-US" sz="1100" baseline="0">
              <a:solidFill>
                <a:schemeClr val="tx1"/>
              </a:solidFill>
              <a:latin typeface="+mn-lt"/>
              <a:ea typeface="+mn-ea"/>
              <a:cs typeface="+mn-cs"/>
            </a:rPr>
            <a:t>이를 거절하지 못한다</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다만</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다음 각호의 </a:t>
          </a:r>
          <a:r>
            <a:rPr lang="en-US" altLang="ko-KR" sz="1100" baseline="0">
              <a:solidFill>
                <a:schemeClr val="tx1"/>
              </a:solidFill>
              <a:latin typeface="+mn-lt"/>
              <a:ea typeface="+mn-ea"/>
              <a:cs typeface="+mn-cs"/>
            </a:rPr>
            <a:t>1</a:t>
          </a:r>
          <a:r>
            <a:rPr lang="ko-KR" altLang="en-US" sz="1100" baseline="0">
              <a:solidFill>
                <a:schemeClr val="tx1"/>
              </a:solidFill>
              <a:latin typeface="+mn-lt"/>
              <a:ea typeface="+mn-ea"/>
              <a:cs typeface="+mn-cs"/>
            </a:rPr>
            <a:t>의 경우에는 그러하지 아니하다</a:t>
          </a:r>
          <a:r>
            <a:rPr lang="en-US" altLang="ko-KR" sz="1100" baseline="0">
              <a:solidFill>
                <a:schemeClr val="tx1"/>
              </a:solidFill>
              <a:latin typeface="+mn-lt"/>
              <a:ea typeface="+mn-ea"/>
              <a:cs typeface="+mn-cs"/>
            </a:rPr>
            <a:t>.</a:t>
          </a:r>
        </a:p>
        <a:p>
          <a:r>
            <a:rPr lang="en-US" altLang="ko-KR" sz="1100" baseline="0">
              <a:solidFill>
                <a:schemeClr val="tx1"/>
              </a:solidFill>
              <a:latin typeface="+mn-lt"/>
              <a:ea typeface="+mn-ea"/>
              <a:cs typeface="+mn-cs"/>
            </a:rPr>
            <a:t>1. </a:t>
          </a:r>
          <a:r>
            <a:rPr lang="ko-KR" altLang="en-US" sz="1100" baseline="0">
              <a:solidFill>
                <a:schemeClr val="tx1"/>
              </a:solidFill>
              <a:latin typeface="+mn-lt"/>
              <a:ea typeface="+mn-ea"/>
              <a:cs typeface="+mn-cs"/>
            </a:rPr>
            <a:t>임차인이 </a:t>
          </a:r>
          <a:r>
            <a:rPr lang="en-US" altLang="ko-KR" sz="1100" baseline="0">
              <a:solidFill>
                <a:schemeClr val="tx1"/>
              </a:solidFill>
              <a:latin typeface="+mn-lt"/>
              <a:ea typeface="+mn-ea"/>
              <a:cs typeface="+mn-cs"/>
            </a:rPr>
            <a:t>3</a:t>
          </a:r>
          <a:r>
            <a:rPr lang="ko-KR" altLang="en-US" sz="1100" baseline="0">
              <a:solidFill>
                <a:schemeClr val="tx1"/>
              </a:solidFill>
              <a:latin typeface="+mn-lt"/>
              <a:ea typeface="+mn-ea"/>
              <a:cs typeface="+mn-cs"/>
            </a:rPr>
            <a:t>기의 차임액에 달하도록 차임을 연체한 사실이 있는 경우</a:t>
          </a:r>
        </a:p>
        <a:p>
          <a:r>
            <a:rPr lang="en-US" altLang="ko-KR" sz="1100" baseline="0">
              <a:solidFill>
                <a:schemeClr val="tx1"/>
              </a:solidFill>
              <a:latin typeface="+mn-lt"/>
              <a:ea typeface="+mn-ea"/>
              <a:cs typeface="+mn-cs"/>
            </a:rPr>
            <a:t>2. </a:t>
          </a:r>
          <a:r>
            <a:rPr lang="ko-KR" altLang="en-US" sz="1100" baseline="0">
              <a:solidFill>
                <a:schemeClr val="tx1"/>
              </a:solidFill>
              <a:latin typeface="+mn-lt"/>
              <a:ea typeface="+mn-ea"/>
              <a:cs typeface="+mn-cs"/>
            </a:rPr>
            <a:t>임차인이 거짓 그 밖의 부정한 방법으로 임차한 경우</a:t>
          </a:r>
        </a:p>
        <a:p>
          <a:r>
            <a:rPr lang="en-US" altLang="ko-KR" sz="1100" baseline="0">
              <a:solidFill>
                <a:schemeClr val="tx1"/>
              </a:solidFill>
              <a:latin typeface="+mn-lt"/>
              <a:ea typeface="+mn-ea"/>
              <a:cs typeface="+mn-cs"/>
            </a:rPr>
            <a:t>3. </a:t>
          </a:r>
          <a:r>
            <a:rPr lang="ko-KR" altLang="en-US" sz="1100" baseline="0">
              <a:solidFill>
                <a:schemeClr val="tx1"/>
              </a:solidFill>
              <a:latin typeface="+mn-lt"/>
              <a:ea typeface="+mn-ea"/>
              <a:cs typeface="+mn-cs"/>
            </a:rPr>
            <a:t>쌍방 합의하에 임대인이 임차인에게 상당한 보상을 제공한 경우</a:t>
          </a:r>
        </a:p>
        <a:p>
          <a:r>
            <a:rPr lang="en-US" altLang="ko-KR" sz="1100" baseline="0">
              <a:solidFill>
                <a:schemeClr val="tx1"/>
              </a:solidFill>
              <a:latin typeface="+mn-lt"/>
              <a:ea typeface="+mn-ea"/>
              <a:cs typeface="+mn-cs"/>
            </a:rPr>
            <a:t>4. </a:t>
          </a:r>
          <a:r>
            <a:rPr lang="ko-KR" altLang="en-US" sz="1100" baseline="0">
              <a:solidFill>
                <a:schemeClr val="tx1"/>
              </a:solidFill>
              <a:latin typeface="+mn-lt"/>
              <a:ea typeface="+mn-ea"/>
              <a:cs typeface="+mn-cs"/>
            </a:rPr>
            <a:t>임차인이 임대인의 동의 없이 목적 건물의 전부 또는 일부를 전대한 경우</a:t>
          </a:r>
        </a:p>
        <a:p>
          <a:r>
            <a:rPr lang="en-US" altLang="ko-KR" sz="1100" baseline="0">
              <a:solidFill>
                <a:schemeClr val="tx1"/>
              </a:solidFill>
              <a:latin typeface="+mn-lt"/>
              <a:ea typeface="+mn-ea"/>
              <a:cs typeface="+mn-cs"/>
            </a:rPr>
            <a:t>5. </a:t>
          </a:r>
          <a:r>
            <a:rPr lang="ko-KR" altLang="en-US" sz="1100" baseline="0">
              <a:solidFill>
                <a:schemeClr val="tx1"/>
              </a:solidFill>
              <a:latin typeface="+mn-lt"/>
              <a:ea typeface="+mn-ea"/>
              <a:cs typeface="+mn-cs"/>
            </a:rPr>
            <a:t>임차인이 임차한 건물의 전부 또는 일부를 고의 또는 중대한 과실로 파손한 경우</a:t>
          </a:r>
        </a:p>
        <a:p>
          <a:r>
            <a:rPr lang="en-US" altLang="ko-KR" sz="1100" baseline="0">
              <a:solidFill>
                <a:schemeClr val="tx1"/>
              </a:solidFill>
              <a:latin typeface="+mn-lt"/>
              <a:ea typeface="+mn-ea"/>
              <a:cs typeface="+mn-cs"/>
            </a:rPr>
            <a:t>6. </a:t>
          </a:r>
          <a:r>
            <a:rPr lang="ko-KR" altLang="en-US" sz="1100" baseline="0">
              <a:solidFill>
                <a:schemeClr val="tx1"/>
              </a:solidFill>
              <a:latin typeface="+mn-lt"/>
              <a:ea typeface="+mn-ea"/>
              <a:cs typeface="+mn-cs"/>
            </a:rPr>
            <a:t>임차한 건물의 전부 또는 일부가 멸실되어 임대차의 목적을 달성하지 못할 경우</a:t>
          </a:r>
        </a:p>
        <a:p>
          <a:r>
            <a:rPr lang="en-US" altLang="ko-KR" sz="1100" baseline="0">
              <a:solidFill>
                <a:schemeClr val="tx1"/>
              </a:solidFill>
              <a:latin typeface="+mn-lt"/>
              <a:ea typeface="+mn-ea"/>
              <a:cs typeface="+mn-cs"/>
            </a:rPr>
            <a:t>7. </a:t>
          </a:r>
          <a:r>
            <a:rPr lang="ko-KR" altLang="en-US" sz="1100" baseline="0">
              <a:solidFill>
                <a:schemeClr val="tx1"/>
              </a:solidFill>
              <a:latin typeface="+mn-lt"/>
              <a:ea typeface="+mn-ea"/>
              <a:cs typeface="+mn-cs"/>
            </a:rPr>
            <a:t>임대인이 목적 건물의 전부 또는 대부분을 철거하거나 재건축하기 위해 목적 건물의 점유 회복이 필요한 경우</a:t>
          </a:r>
        </a:p>
        <a:p>
          <a:r>
            <a:rPr lang="en-US" altLang="ko-KR" sz="1100" baseline="0">
              <a:solidFill>
                <a:schemeClr val="tx1"/>
              </a:solidFill>
              <a:latin typeface="+mn-lt"/>
              <a:ea typeface="+mn-ea"/>
              <a:cs typeface="+mn-cs"/>
            </a:rPr>
            <a:t>8. </a:t>
          </a:r>
          <a:r>
            <a:rPr lang="ko-KR" altLang="en-US" sz="1100" baseline="0">
              <a:solidFill>
                <a:schemeClr val="tx1"/>
              </a:solidFill>
              <a:latin typeface="+mn-lt"/>
              <a:ea typeface="+mn-ea"/>
              <a:cs typeface="+mn-cs"/>
            </a:rPr>
            <a:t>그 밖에 임차인이 임차인으로서의 의무를 현저히 위반하거나 임대차를 존속하기 어려운 중대한 사유가 있는 경우</a:t>
          </a:r>
        </a:p>
        <a:p>
          <a:r>
            <a:rPr lang="ko-KR" altLang="en-US" sz="1100" baseline="0">
              <a:solidFill>
                <a:schemeClr val="tx1"/>
              </a:solidFill>
              <a:latin typeface="+mn-lt"/>
              <a:ea typeface="+mn-ea"/>
              <a:cs typeface="+mn-cs"/>
            </a:rPr>
            <a:t>② 임차인의 계약갱신요구권은 최초의 임대차 기간을 포함한 전체 임대차 기간이 </a:t>
          </a:r>
          <a:r>
            <a:rPr lang="en-US" altLang="ko-KR" sz="1100" baseline="0">
              <a:solidFill>
                <a:schemeClr val="tx1"/>
              </a:solidFill>
              <a:latin typeface="+mn-lt"/>
              <a:ea typeface="+mn-ea"/>
              <a:cs typeface="+mn-cs"/>
            </a:rPr>
            <a:t>5</a:t>
          </a:r>
          <a:r>
            <a:rPr lang="ko-KR" altLang="en-US" sz="1100" baseline="0">
              <a:solidFill>
                <a:schemeClr val="tx1"/>
              </a:solidFill>
              <a:latin typeface="+mn-lt"/>
              <a:ea typeface="+mn-ea"/>
              <a:cs typeface="+mn-cs"/>
            </a:rPr>
            <a:t>년을 초과하지 않는 범위 내에서만</a:t>
          </a:r>
        </a:p>
        <a:p>
          <a:r>
            <a:rPr lang="ko-KR" altLang="en-US" sz="1100" baseline="0">
              <a:solidFill>
                <a:schemeClr val="tx1"/>
              </a:solidFill>
              <a:latin typeface="+mn-lt"/>
              <a:ea typeface="+mn-ea"/>
              <a:cs typeface="+mn-cs"/>
            </a:rPr>
            <a:t>행사할 수 있다</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③ 갱신되는 임대차는 전 임대차와 동일한 조건으로 다시 계약된 것으로 본다</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다만</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차임과 보증금은 제</a:t>
          </a:r>
          <a:r>
            <a:rPr lang="en-US" altLang="ko-KR" sz="1100" baseline="0">
              <a:solidFill>
                <a:schemeClr val="tx1"/>
              </a:solidFill>
              <a:latin typeface="+mn-lt"/>
              <a:ea typeface="+mn-ea"/>
              <a:cs typeface="+mn-cs"/>
            </a:rPr>
            <a:t>11</a:t>
          </a:r>
          <a:r>
            <a:rPr lang="ko-KR" altLang="en-US" sz="1100" baseline="0">
              <a:solidFill>
                <a:schemeClr val="tx1"/>
              </a:solidFill>
              <a:latin typeface="+mn-lt"/>
              <a:ea typeface="+mn-ea"/>
              <a:cs typeface="+mn-cs"/>
            </a:rPr>
            <a:t>조의 규정</a:t>
          </a:r>
        </a:p>
        <a:p>
          <a:r>
            <a:rPr lang="ko-KR" altLang="en-US" sz="1100" baseline="0">
              <a:solidFill>
                <a:schemeClr val="tx1"/>
              </a:solidFill>
              <a:latin typeface="+mn-lt"/>
              <a:ea typeface="+mn-ea"/>
              <a:cs typeface="+mn-cs"/>
            </a:rPr>
            <a:t>에 의한 범위안에서 증감할 수 있다</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④ 임대인이 제</a:t>
          </a:r>
          <a:r>
            <a:rPr lang="en-US" altLang="ko-KR" sz="1100" baseline="0">
              <a:solidFill>
                <a:schemeClr val="tx1"/>
              </a:solidFill>
              <a:latin typeface="+mn-lt"/>
              <a:ea typeface="+mn-ea"/>
              <a:cs typeface="+mn-cs"/>
            </a:rPr>
            <a:t>1</a:t>
          </a:r>
          <a:r>
            <a:rPr lang="ko-KR" altLang="en-US" sz="1100" baseline="0">
              <a:solidFill>
                <a:schemeClr val="tx1"/>
              </a:solidFill>
              <a:latin typeface="+mn-lt"/>
              <a:ea typeface="+mn-ea"/>
              <a:cs typeface="+mn-cs"/>
            </a:rPr>
            <a:t>항의 기간 이내에 임차인에 대하여 갱신거절의 통지 또는 조건의 변경에 대한 통지를 하지 아니한 경</a:t>
          </a:r>
        </a:p>
        <a:p>
          <a:r>
            <a:rPr lang="ko-KR" altLang="en-US" sz="1100" baseline="0">
              <a:solidFill>
                <a:schemeClr val="tx1"/>
              </a:solidFill>
              <a:latin typeface="+mn-lt"/>
              <a:ea typeface="+mn-ea"/>
              <a:cs typeface="+mn-cs"/>
            </a:rPr>
            <a:t>우에는 그 기간이 만료된 때에 전임대차와 동일한 조건으로 다시 임대차한 것으로 본다</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이 경우에 임대차의 존속 기</a:t>
          </a:r>
        </a:p>
        <a:p>
          <a:r>
            <a:rPr lang="ko-KR" altLang="en-US" sz="1100" baseline="0">
              <a:solidFill>
                <a:schemeClr val="tx1"/>
              </a:solidFill>
              <a:latin typeface="+mn-lt"/>
              <a:ea typeface="+mn-ea"/>
              <a:cs typeface="+mn-cs"/>
            </a:rPr>
            <a:t>간은 정함이 없는 것으로 본다</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⑤ 제</a:t>
          </a:r>
          <a:r>
            <a:rPr lang="en-US" altLang="ko-KR" sz="1100" baseline="0">
              <a:solidFill>
                <a:schemeClr val="tx1"/>
              </a:solidFill>
              <a:latin typeface="+mn-lt"/>
              <a:ea typeface="+mn-ea"/>
              <a:cs typeface="+mn-cs"/>
            </a:rPr>
            <a:t>4</a:t>
          </a:r>
          <a:r>
            <a:rPr lang="ko-KR" altLang="en-US" sz="1100" baseline="0">
              <a:solidFill>
                <a:schemeClr val="tx1"/>
              </a:solidFill>
              <a:latin typeface="+mn-lt"/>
              <a:ea typeface="+mn-ea"/>
              <a:cs typeface="+mn-cs"/>
            </a:rPr>
            <a:t>항의 경우 임차인은 언제든지 임대인에 대하여 계약해지의 통고를 할 수 있고</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임대인이 그 통고를 받은 날부터</a:t>
          </a:r>
        </a:p>
        <a:p>
          <a:r>
            <a:rPr lang="en-US" altLang="ko-KR" sz="1100" baseline="0">
              <a:solidFill>
                <a:schemeClr val="tx1"/>
              </a:solidFill>
              <a:latin typeface="+mn-lt"/>
              <a:ea typeface="+mn-ea"/>
              <a:cs typeface="+mn-cs"/>
            </a:rPr>
            <a:t>3</a:t>
          </a:r>
          <a:r>
            <a:rPr lang="ko-KR" altLang="en-US" sz="1100" baseline="0">
              <a:solidFill>
                <a:schemeClr val="tx1"/>
              </a:solidFill>
              <a:latin typeface="+mn-lt"/>
              <a:ea typeface="+mn-ea"/>
              <a:cs typeface="+mn-cs"/>
            </a:rPr>
            <a:t>월이 경과하면 그 효력이 발생한다</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11</a:t>
          </a:r>
          <a:r>
            <a:rPr lang="ko-KR" altLang="en-US" sz="1100" baseline="0">
              <a:solidFill>
                <a:schemeClr val="tx1"/>
              </a:solidFill>
              <a:latin typeface="+mn-lt"/>
              <a:ea typeface="+mn-ea"/>
              <a:cs typeface="+mn-cs"/>
            </a:rPr>
            <a:t>조 </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차임 등의 증감청구권</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① 차임 또는 보증금이 임차건물에 관한 조세</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공과금 그 밖의 부담의 증감이나 경제사정의 변동으로 인하여 상당하</a:t>
          </a:r>
        </a:p>
        <a:p>
          <a:r>
            <a:rPr lang="ko-KR" altLang="en-US" sz="1100" baseline="0">
              <a:solidFill>
                <a:schemeClr val="tx1"/>
              </a:solidFill>
              <a:latin typeface="+mn-lt"/>
              <a:ea typeface="+mn-ea"/>
              <a:cs typeface="+mn-cs"/>
            </a:rPr>
            <a:t>지 아니하게 된 때에는 당사자는 장래에 대하여 그 증감을 청구할 수 있다</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그러나 증액의 경우에는 대통령령이 정하</a:t>
          </a:r>
        </a:p>
        <a:p>
          <a:r>
            <a:rPr lang="ko-KR" altLang="en-US" sz="1100" baseline="0">
              <a:solidFill>
                <a:schemeClr val="tx1"/>
              </a:solidFill>
              <a:latin typeface="+mn-lt"/>
              <a:ea typeface="+mn-ea"/>
              <a:cs typeface="+mn-cs"/>
            </a:rPr>
            <a:t>는 기준에 따른 비율을 초과하지 못한다</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② 제</a:t>
          </a:r>
          <a:r>
            <a:rPr lang="en-US" altLang="ko-KR" sz="1100" baseline="0">
              <a:solidFill>
                <a:schemeClr val="tx1"/>
              </a:solidFill>
              <a:latin typeface="+mn-lt"/>
              <a:ea typeface="+mn-ea"/>
              <a:cs typeface="+mn-cs"/>
            </a:rPr>
            <a:t>1</a:t>
          </a:r>
          <a:r>
            <a:rPr lang="ko-KR" altLang="en-US" sz="1100" baseline="0">
              <a:solidFill>
                <a:schemeClr val="tx1"/>
              </a:solidFill>
              <a:latin typeface="+mn-lt"/>
              <a:ea typeface="+mn-ea"/>
              <a:cs typeface="+mn-cs"/>
            </a:rPr>
            <a:t>항의 규정에 의한 증액청구는 임대차계약 또는 약정한 차임등의 증액이 있은 후 </a:t>
          </a:r>
          <a:r>
            <a:rPr lang="en-US" altLang="ko-KR" sz="1100" baseline="0">
              <a:solidFill>
                <a:schemeClr val="tx1"/>
              </a:solidFill>
              <a:latin typeface="+mn-lt"/>
              <a:ea typeface="+mn-ea"/>
              <a:cs typeface="+mn-cs"/>
            </a:rPr>
            <a:t>1</a:t>
          </a:r>
          <a:r>
            <a:rPr lang="ko-KR" altLang="en-US" sz="1100" baseline="0">
              <a:solidFill>
                <a:schemeClr val="tx1"/>
              </a:solidFill>
              <a:latin typeface="+mn-lt"/>
              <a:ea typeface="+mn-ea"/>
              <a:cs typeface="+mn-cs"/>
            </a:rPr>
            <a:t>년 이내에는 이를 하지 못한</a:t>
          </a:r>
        </a:p>
        <a:p>
          <a:r>
            <a:rPr lang="ko-KR" altLang="en-US" sz="1100" baseline="0">
              <a:solidFill>
                <a:schemeClr val="tx1"/>
              </a:solidFill>
              <a:latin typeface="+mn-lt"/>
              <a:ea typeface="+mn-ea"/>
              <a:cs typeface="+mn-cs"/>
            </a:rPr>
            <a:t>다</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12</a:t>
          </a:r>
          <a:r>
            <a:rPr lang="ko-KR" altLang="en-US" sz="1100" baseline="0">
              <a:solidFill>
                <a:schemeClr val="tx1"/>
              </a:solidFill>
              <a:latin typeface="+mn-lt"/>
              <a:ea typeface="+mn-ea"/>
              <a:cs typeface="+mn-cs"/>
            </a:rPr>
            <a:t>조 </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월차임 전환시 산정율의 제한</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보증금의 전부 또는 일부를 월 단위의 차임으로 전환하는 경우에는 그 전환되는 금액에 은행법에 의한 금융기관에서</a:t>
          </a:r>
        </a:p>
        <a:p>
          <a:r>
            <a:rPr lang="ko-KR" altLang="en-US" sz="1100" baseline="0">
              <a:solidFill>
                <a:schemeClr val="tx1"/>
              </a:solidFill>
              <a:latin typeface="+mn-lt"/>
              <a:ea typeface="+mn-ea"/>
              <a:cs typeface="+mn-cs"/>
            </a:rPr>
            <a:t>적용하는 대출금리 및 당해 지역의 경제여건 등을 감안하여 대통령령이 정하는 비율을 곱한 월차임의 범위를 초과할</a:t>
          </a:r>
        </a:p>
        <a:p>
          <a:r>
            <a:rPr lang="ko-KR" altLang="en-US" sz="1100" baseline="0">
              <a:solidFill>
                <a:schemeClr val="tx1"/>
              </a:solidFill>
              <a:latin typeface="+mn-lt"/>
              <a:ea typeface="+mn-ea"/>
              <a:cs typeface="+mn-cs"/>
            </a:rPr>
            <a:t>수 없다</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13</a:t>
          </a:r>
          <a:r>
            <a:rPr lang="ko-KR" altLang="en-US" sz="1100" baseline="0">
              <a:solidFill>
                <a:schemeClr val="tx1"/>
              </a:solidFill>
              <a:latin typeface="+mn-lt"/>
              <a:ea typeface="+mn-ea"/>
              <a:cs typeface="+mn-cs"/>
            </a:rPr>
            <a:t>조 </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전대차관계에 대한 적용 등</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① 제</a:t>
          </a:r>
          <a:r>
            <a:rPr lang="en-US" altLang="ko-KR" sz="1100" baseline="0">
              <a:solidFill>
                <a:schemeClr val="tx1"/>
              </a:solidFill>
              <a:latin typeface="+mn-lt"/>
              <a:ea typeface="+mn-ea"/>
              <a:cs typeface="+mn-cs"/>
            </a:rPr>
            <a:t>10</a:t>
          </a:r>
          <a:r>
            <a:rPr lang="ko-KR" altLang="en-US" sz="1100" baseline="0">
              <a:solidFill>
                <a:schemeClr val="tx1"/>
              </a:solidFill>
              <a:latin typeface="+mn-lt"/>
              <a:ea typeface="+mn-ea"/>
              <a:cs typeface="+mn-cs"/>
            </a:rPr>
            <a:t>조 내지 제</a:t>
          </a:r>
          <a:r>
            <a:rPr lang="en-US" altLang="ko-KR" sz="1100" baseline="0">
              <a:solidFill>
                <a:schemeClr val="tx1"/>
              </a:solidFill>
              <a:latin typeface="+mn-lt"/>
              <a:ea typeface="+mn-ea"/>
              <a:cs typeface="+mn-cs"/>
            </a:rPr>
            <a:t>12</a:t>
          </a:r>
          <a:r>
            <a:rPr lang="ko-KR" altLang="en-US" sz="1100" baseline="0">
              <a:solidFill>
                <a:schemeClr val="tx1"/>
              </a:solidFill>
              <a:latin typeface="+mn-lt"/>
              <a:ea typeface="+mn-ea"/>
              <a:cs typeface="+mn-cs"/>
            </a:rPr>
            <a:t>조의 규정은 전대인과 전차인의 전대차관계에 적용한다</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② 임대인의 동의를 받고 전대차계약을 체결한 전차인은 임차인의 계약갱신요구권 행사기간 범위내에서 임차인을 대</a:t>
          </a:r>
        </a:p>
        <a:p>
          <a:r>
            <a:rPr lang="ko-KR" altLang="en-US" sz="1100" baseline="0">
              <a:solidFill>
                <a:schemeClr val="tx1"/>
              </a:solidFill>
              <a:latin typeface="+mn-lt"/>
              <a:ea typeface="+mn-ea"/>
              <a:cs typeface="+mn-cs"/>
            </a:rPr>
            <a:t>위하여 임대인에게 계약갱신요구권을 행사할 수 있다</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14</a:t>
          </a:r>
          <a:r>
            <a:rPr lang="ko-KR" altLang="en-US" sz="1100" baseline="0">
              <a:solidFill>
                <a:schemeClr val="tx1"/>
              </a:solidFill>
              <a:latin typeface="+mn-lt"/>
              <a:ea typeface="+mn-ea"/>
              <a:cs typeface="+mn-cs"/>
            </a:rPr>
            <a:t>조 </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보증금중 일정액의 보호</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① 임차인은 보증금중 일정액을 다른 담보물권자보다 우선하여 변제받을 권리가 있다</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이 경우 임차인은 건물에 대한</a:t>
          </a:r>
        </a:p>
        <a:p>
          <a:r>
            <a:rPr lang="ko-KR" altLang="en-US" sz="1100" baseline="0">
              <a:solidFill>
                <a:schemeClr val="tx1"/>
              </a:solidFill>
              <a:latin typeface="+mn-lt"/>
              <a:ea typeface="+mn-ea"/>
              <a:cs typeface="+mn-cs"/>
            </a:rPr>
            <a:t>경매신청의 등기 전에 제</a:t>
          </a:r>
          <a:r>
            <a:rPr lang="en-US" altLang="ko-KR" sz="1100" baseline="0">
              <a:solidFill>
                <a:schemeClr val="tx1"/>
              </a:solidFill>
              <a:latin typeface="+mn-lt"/>
              <a:ea typeface="+mn-ea"/>
              <a:cs typeface="+mn-cs"/>
            </a:rPr>
            <a:t>3</a:t>
          </a:r>
          <a:r>
            <a:rPr lang="ko-KR" altLang="en-US" sz="1100" baseline="0">
              <a:solidFill>
                <a:schemeClr val="tx1"/>
              </a:solidFill>
              <a:latin typeface="+mn-lt"/>
              <a:ea typeface="+mn-ea"/>
              <a:cs typeface="+mn-cs"/>
            </a:rPr>
            <a:t>조제</a:t>
          </a:r>
          <a:r>
            <a:rPr lang="en-US" altLang="ko-KR" sz="1100" baseline="0">
              <a:solidFill>
                <a:schemeClr val="tx1"/>
              </a:solidFill>
              <a:latin typeface="+mn-lt"/>
              <a:ea typeface="+mn-ea"/>
              <a:cs typeface="+mn-cs"/>
            </a:rPr>
            <a:t>1</a:t>
          </a:r>
          <a:r>
            <a:rPr lang="ko-KR" altLang="en-US" sz="1100" baseline="0">
              <a:solidFill>
                <a:schemeClr val="tx1"/>
              </a:solidFill>
              <a:latin typeface="+mn-lt"/>
              <a:ea typeface="+mn-ea"/>
              <a:cs typeface="+mn-cs"/>
            </a:rPr>
            <a:t>항의 요건을 갖추어야 한다</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② 제</a:t>
          </a:r>
          <a:r>
            <a:rPr lang="en-US" altLang="ko-KR" sz="1100" baseline="0">
              <a:solidFill>
                <a:schemeClr val="tx1"/>
              </a:solidFill>
              <a:latin typeface="+mn-lt"/>
              <a:ea typeface="+mn-ea"/>
              <a:cs typeface="+mn-cs"/>
            </a:rPr>
            <a:t>5</a:t>
          </a:r>
          <a:r>
            <a:rPr lang="ko-KR" altLang="en-US" sz="1100" baseline="0">
              <a:solidFill>
                <a:schemeClr val="tx1"/>
              </a:solidFill>
              <a:latin typeface="+mn-lt"/>
              <a:ea typeface="+mn-ea"/>
              <a:cs typeface="+mn-cs"/>
            </a:rPr>
            <a:t>조제</a:t>
          </a:r>
          <a:r>
            <a:rPr lang="en-US" altLang="ko-KR" sz="1100" baseline="0">
              <a:solidFill>
                <a:schemeClr val="tx1"/>
              </a:solidFill>
              <a:latin typeface="+mn-lt"/>
              <a:ea typeface="+mn-ea"/>
              <a:cs typeface="+mn-cs"/>
            </a:rPr>
            <a:t>4</a:t>
          </a:r>
          <a:r>
            <a:rPr lang="ko-KR" altLang="en-US" sz="1100" baseline="0">
              <a:solidFill>
                <a:schemeClr val="tx1"/>
              </a:solidFill>
              <a:latin typeface="+mn-lt"/>
              <a:ea typeface="+mn-ea"/>
              <a:cs typeface="+mn-cs"/>
            </a:rPr>
            <a:t>항 내지 제</a:t>
          </a:r>
          <a:r>
            <a:rPr lang="en-US" altLang="ko-KR" sz="1100" baseline="0">
              <a:solidFill>
                <a:schemeClr val="tx1"/>
              </a:solidFill>
              <a:latin typeface="+mn-lt"/>
              <a:ea typeface="+mn-ea"/>
              <a:cs typeface="+mn-cs"/>
            </a:rPr>
            <a:t>6</a:t>
          </a:r>
          <a:r>
            <a:rPr lang="ko-KR" altLang="en-US" sz="1100" baseline="0">
              <a:solidFill>
                <a:schemeClr val="tx1"/>
              </a:solidFill>
              <a:latin typeface="+mn-lt"/>
              <a:ea typeface="+mn-ea"/>
              <a:cs typeface="+mn-cs"/>
            </a:rPr>
            <a:t>항의 규정은 제</a:t>
          </a:r>
          <a:r>
            <a:rPr lang="en-US" altLang="ko-KR" sz="1100" baseline="0">
              <a:solidFill>
                <a:schemeClr val="tx1"/>
              </a:solidFill>
              <a:latin typeface="+mn-lt"/>
              <a:ea typeface="+mn-ea"/>
              <a:cs typeface="+mn-cs"/>
            </a:rPr>
            <a:t>1</a:t>
          </a:r>
          <a:r>
            <a:rPr lang="ko-KR" altLang="en-US" sz="1100" baseline="0">
              <a:solidFill>
                <a:schemeClr val="tx1"/>
              </a:solidFill>
              <a:latin typeface="+mn-lt"/>
              <a:ea typeface="+mn-ea"/>
              <a:cs typeface="+mn-cs"/>
            </a:rPr>
            <a:t>항의 경우에 이를 준용한다</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③ 제</a:t>
          </a:r>
          <a:r>
            <a:rPr lang="en-US" altLang="ko-KR" sz="1100" baseline="0">
              <a:solidFill>
                <a:schemeClr val="tx1"/>
              </a:solidFill>
              <a:latin typeface="+mn-lt"/>
              <a:ea typeface="+mn-ea"/>
              <a:cs typeface="+mn-cs"/>
            </a:rPr>
            <a:t>1</a:t>
          </a:r>
          <a:r>
            <a:rPr lang="ko-KR" altLang="en-US" sz="1100" baseline="0">
              <a:solidFill>
                <a:schemeClr val="tx1"/>
              </a:solidFill>
              <a:latin typeface="+mn-lt"/>
              <a:ea typeface="+mn-ea"/>
              <a:cs typeface="+mn-cs"/>
            </a:rPr>
            <a:t>항의 규정에 의하여 우선변제를 받을 임차인 및 보증금 중 일정액의 범위와 기준은 임대건물가액</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임대인 소유</a:t>
          </a:r>
        </a:p>
        <a:p>
          <a:r>
            <a:rPr lang="ko-KR" altLang="en-US" sz="1100" baseline="0">
              <a:solidFill>
                <a:schemeClr val="tx1"/>
              </a:solidFill>
              <a:latin typeface="+mn-lt"/>
              <a:ea typeface="+mn-ea"/>
              <a:cs typeface="+mn-cs"/>
            </a:rPr>
            <a:t>의 대지 가액을 포함한다</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의 </a:t>
          </a:r>
          <a:r>
            <a:rPr lang="en-US" altLang="ko-KR" sz="1100" baseline="0">
              <a:solidFill>
                <a:schemeClr val="tx1"/>
              </a:solidFill>
              <a:latin typeface="+mn-lt"/>
              <a:ea typeface="+mn-ea"/>
              <a:cs typeface="+mn-cs"/>
            </a:rPr>
            <a:t>3</a:t>
          </a:r>
          <a:r>
            <a:rPr lang="ko-KR" altLang="en-US" sz="1100" baseline="0">
              <a:solidFill>
                <a:schemeClr val="tx1"/>
              </a:solidFill>
              <a:latin typeface="+mn-lt"/>
              <a:ea typeface="+mn-ea"/>
              <a:cs typeface="+mn-cs"/>
            </a:rPr>
            <a:t>분의 </a:t>
          </a:r>
          <a:r>
            <a:rPr lang="en-US" altLang="ko-KR" sz="1100" baseline="0">
              <a:solidFill>
                <a:schemeClr val="tx1"/>
              </a:solidFill>
              <a:latin typeface="+mn-lt"/>
              <a:ea typeface="+mn-ea"/>
              <a:cs typeface="+mn-cs"/>
            </a:rPr>
            <a:t>1</a:t>
          </a:r>
          <a:r>
            <a:rPr lang="ko-KR" altLang="en-US" sz="1100" baseline="0">
              <a:solidFill>
                <a:schemeClr val="tx1"/>
              </a:solidFill>
              <a:latin typeface="+mn-lt"/>
              <a:ea typeface="+mn-ea"/>
              <a:cs typeface="+mn-cs"/>
            </a:rPr>
            <a:t>의 범위안에서 당해 지역의 경제여건</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보증금 및 차임 등을 고려하여 대통령령 으</a:t>
          </a:r>
        </a:p>
        <a:p>
          <a:r>
            <a:rPr lang="ko-KR" altLang="en-US" sz="1100" baseline="0">
              <a:solidFill>
                <a:schemeClr val="tx1"/>
              </a:solidFill>
              <a:latin typeface="+mn-lt"/>
              <a:ea typeface="+mn-ea"/>
              <a:cs typeface="+mn-cs"/>
            </a:rPr>
            <a:t>로 정한다</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15</a:t>
          </a:r>
          <a:r>
            <a:rPr lang="ko-KR" altLang="en-US" sz="1100" baseline="0">
              <a:solidFill>
                <a:schemeClr val="tx1"/>
              </a:solidFill>
              <a:latin typeface="+mn-lt"/>
              <a:ea typeface="+mn-ea"/>
              <a:cs typeface="+mn-cs"/>
            </a:rPr>
            <a:t>조 </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강행규정</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이 법의 규정에 위반된 약정으로서 임차인에게 불리한 것은 그 효력이 없다</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16</a:t>
          </a:r>
          <a:r>
            <a:rPr lang="ko-KR" altLang="en-US" sz="1100" baseline="0">
              <a:solidFill>
                <a:schemeClr val="tx1"/>
              </a:solidFill>
              <a:latin typeface="+mn-lt"/>
              <a:ea typeface="+mn-ea"/>
              <a:cs typeface="+mn-cs"/>
            </a:rPr>
            <a:t>조 </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일시사용을 위한 임대차</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이 법은 일시사용을 위한 임대차임이 명백한 경우에는 이를 적용하지 아니한다</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17</a:t>
          </a:r>
          <a:r>
            <a:rPr lang="ko-KR" altLang="en-US" sz="1100" baseline="0">
              <a:solidFill>
                <a:schemeClr val="tx1"/>
              </a:solidFill>
              <a:latin typeface="+mn-lt"/>
              <a:ea typeface="+mn-ea"/>
              <a:cs typeface="+mn-cs"/>
            </a:rPr>
            <a:t>조 </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미등기전세에의 준용</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이 법은 목적건물의 등기하지 아니한 전세계약에 관하여 이를 준용한다</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이 경우 </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전세금</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은 </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임대차의 보증금</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으로</a:t>
          </a:r>
        </a:p>
        <a:p>
          <a:r>
            <a:rPr lang="ko-KR" altLang="en-US" sz="1100" baseline="0">
              <a:solidFill>
                <a:schemeClr val="tx1"/>
              </a:solidFill>
              <a:latin typeface="+mn-lt"/>
              <a:ea typeface="+mn-ea"/>
              <a:cs typeface="+mn-cs"/>
            </a:rPr>
            <a:t>본다</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18</a:t>
          </a:r>
          <a:r>
            <a:rPr lang="ko-KR" altLang="en-US" sz="1100" baseline="0">
              <a:solidFill>
                <a:schemeClr val="tx1"/>
              </a:solidFill>
              <a:latin typeface="+mn-lt"/>
              <a:ea typeface="+mn-ea"/>
              <a:cs typeface="+mn-cs"/>
            </a:rPr>
            <a:t>조 </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소액사건심판법의 준용</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소액사건심판법 제</a:t>
          </a:r>
          <a:r>
            <a:rPr lang="en-US" altLang="ko-KR" sz="1100" baseline="0">
              <a:solidFill>
                <a:schemeClr val="tx1"/>
              </a:solidFill>
              <a:latin typeface="+mn-lt"/>
              <a:ea typeface="+mn-ea"/>
              <a:cs typeface="+mn-cs"/>
            </a:rPr>
            <a:t>6</a:t>
          </a:r>
          <a:r>
            <a:rPr lang="ko-KR" altLang="en-US" sz="1100" baseline="0">
              <a:solidFill>
                <a:schemeClr val="tx1"/>
              </a:solidFill>
              <a:latin typeface="+mn-lt"/>
              <a:ea typeface="+mn-ea"/>
              <a:cs typeface="+mn-cs"/>
            </a:rPr>
            <a:t>조</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7</a:t>
          </a:r>
          <a:r>
            <a:rPr lang="ko-KR" altLang="en-US" sz="1100" baseline="0">
              <a:solidFill>
                <a:schemeClr val="tx1"/>
              </a:solidFill>
              <a:latin typeface="+mn-lt"/>
              <a:ea typeface="+mn-ea"/>
              <a:cs typeface="+mn-cs"/>
            </a:rPr>
            <a:t>조</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10</a:t>
          </a:r>
          <a:r>
            <a:rPr lang="ko-KR" altLang="en-US" sz="1100" baseline="0">
              <a:solidFill>
                <a:schemeClr val="tx1"/>
              </a:solidFill>
              <a:latin typeface="+mn-lt"/>
              <a:ea typeface="+mn-ea"/>
              <a:cs typeface="+mn-cs"/>
            </a:rPr>
            <a:t>조 및 제</a:t>
          </a:r>
          <a:r>
            <a:rPr lang="en-US" altLang="ko-KR" sz="1100" baseline="0">
              <a:solidFill>
                <a:schemeClr val="tx1"/>
              </a:solidFill>
              <a:latin typeface="+mn-lt"/>
              <a:ea typeface="+mn-ea"/>
              <a:cs typeface="+mn-cs"/>
            </a:rPr>
            <a:t>11</a:t>
          </a:r>
          <a:r>
            <a:rPr lang="ko-KR" altLang="en-US" sz="1100" baseline="0">
              <a:solidFill>
                <a:schemeClr val="tx1"/>
              </a:solidFill>
              <a:latin typeface="+mn-lt"/>
              <a:ea typeface="+mn-ea"/>
              <a:cs typeface="+mn-cs"/>
            </a:rPr>
            <a:t>조의</a:t>
          </a:r>
          <a:r>
            <a:rPr lang="en-US" altLang="ko-KR" sz="1100" baseline="0">
              <a:solidFill>
                <a:schemeClr val="tx1"/>
              </a:solidFill>
              <a:latin typeface="+mn-lt"/>
              <a:ea typeface="+mn-ea"/>
              <a:cs typeface="+mn-cs"/>
            </a:rPr>
            <a:t>2</a:t>
          </a:r>
          <a:r>
            <a:rPr lang="ko-KR" altLang="en-US" sz="1100" baseline="0">
              <a:solidFill>
                <a:schemeClr val="tx1"/>
              </a:solidFill>
              <a:latin typeface="+mn-lt"/>
              <a:ea typeface="+mn-ea"/>
              <a:cs typeface="+mn-cs"/>
            </a:rPr>
            <a:t>의 규정은 임차인이 임대인에 대하여 제기하는 보증금반환청구소</a:t>
          </a:r>
        </a:p>
        <a:p>
          <a:r>
            <a:rPr lang="ko-KR" altLang="en-US" sz="1100" baseline="0">
              <a:solidFill>
                <a:schemeClr val="tx1"/>
              </a:solidFill>
              <a:latin typeface="+mn-lt"/>
              <a:ea typeface="+mn-ea"/>
              <a:cs typeface="+mn-cs"/>
            </a:rPr>
            <a:t>송에 관하여 이를 준용한다</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부 칙 </a:t>
          </a:r>
          <a:r>
            <a:rPr lang="en-US" altLang="ko-KR" sz="1100" baseline="0">
              <a:solidFill>
                <a:schemeClr val="tx1"/>
              </a:solidFill>
              <a:latin typeface="+mn-lt"/>
              <a:ea typeface="+mn-ea"/>
              <a:cs typeface="+mn-cs"/>
            </a:rPr>
            <a:t>&lt;</a:t>
          </a:r>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6542</a:t>
          </a:r>
          <a:r>
            <a:rPr lang="ko-KR" altLang="en-US" sz="1100" baseline="0">
              <a:solidFill>
                <a:schemeClr val="tx1"/>
              </a:solidFill>
              <a:latin typeface="+mn-lt"/>
              <a:ea typeface="+mn-ea"/>
              <a:cs typeface="+mn-cs"/>
            </a:rPr>
            <a:t>호</a:t>
          </a:r>
          <a:r>
            <a:rPr lang="en-US" altLang="ko-KR" sz="1100" baseline="0">
              <a:solidFill>
                <a:schemeClr val="tx1"/>
              </a:solidFill>
              <a:latin typeface="+mn-lt"/>
              <a:ea typeface="+mn-ea"/>
              <a:cs typeface="+mn-cs"/>
            </a:rPr>
            <a:t>,2001.12.29&gt;</a:t>
          </a:r>
        </a:p>
        <a:p>
          <a:r>
            <a:rPr lang="ko-KR" altLang="en-US" sz="1100" baseline="0">
              <a:solidFill>
                <a:schemeClr val="tx1"/>
              </a:solidFill>
              <a:latin typeface="+mn-lt"/>
              <a:ea typeface="+mn-ea"/>
              <a:cs typeface="+mn-cs"/>
            </a:rPr>
            <a:t>① </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시행일</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이 법은 </a:t>
          </a:r>
          <a:r>
            <a:rPr lang="en-US" altLang="ko-KR" sz="1100" baseline="0">
              <a:solidFill>
                <a:schemeClr val="tx1"/>
              </a:solidFill>
              <a:latin typeface="+mn-lt"/>
              <a:ea typeface="+mn-ea"/>
              <a:cs typeface="+mn-cs"/>
            </a:rPr>
            <a:t>2002</a:t>
          </a:r>
          <a:r>
            <a:rPr lang="ko-KR" altLang="en-US" sz="1100" baseline="0">
              <a:solidFill>
                <a:schemeClr val="tx1"/>
              </a:solidFill>
              <a:latin typeface="+mn-lt"/>
              <a:ea typeface="+mn-ea"/>
              <a:cs typeface="+mn-cs"/>
            </a:rPr>
            <a:t>년 </a:t>
          </a:r>
          <a:r>
            <a:rPr lang="en-US" altLang="ko-KR" sz="1100" baseline="0">
              <a:solidFill>
                <a:schemeClr val="tx1"/>
              </a:solidFill>
              <a:latin typeface="+mn-lt"/>
              <a:ea typeface="+mn-ea"/>
              <a:cs typeface="+mn-cs"/>
            </a:rPr>
            <a:t>11</a:t>
          </a:r>
          <a:r>
            <a:rPr lang="ko-KR" altLang="en-US" sz="1100" baseline="0">
              <a:solidFill>
                <a:schemeClr val="tx1"/>
              </a:solidFill>
              <a:latin typeface="+mn-lt"/>
              <a:ea typeface="+mn-ea"/>
              <a:cs typeface="+mn-cs"/>
            </a:rPr>
            <a:t>월 </a:t>
          </a:r>
          <a:r>
            <a:rPr lang="en-US" altLang="ko-KR" sz="1100" baseline="0">
              <a:solidFill>
                <a:schemeClr val="tx1"/>
              </a:solidFill>
              <a:latin typeface="+mn-lt"/>
              <a:ea typeface="+mn-ea"/>
              <a:cs typeface="+mn-cs"/>
            </a:rPr>
            <a:t>1</a:t>
          </a:r>
          <a:r>
            <a:rPr lang="ko-KR" altLang="en-US" sz="1100" baseline="0">
              <a:solidFill>
                <a:schemeClr val="tx1"/>
              </a:solidFill>
              <a:latin typeface="+mn-lt"/>
              <a:ea typeface="+mn-ea"/>
              <a:cs typeface="+mn-cs"/>
            </a:rPr>
            <a:t>일부터 시행한다</a:t>
          </a:r>
          <a:r>
            <a:rPr lang="en-US" altLang="ko-KR" sz="1100" baseline="0">
              <a:solidFill>
                <a:schemeClr val="tx1"/>
              </a:solidFill>
              <a:latin typeface="+mn-lt"/>
              <a:ea typeface="+mn-ea"/>
              <a:cs typeface="+mn-cs"/>
            </a:rPr>
            <a:t>. &lt;</a:t>
          </a:r>
          <a:r>
            <a:rPr lang="ko-KR" altLang="en-US" sz="1100" baseline="0">
              <a:solidFill>
                <a:schemeClr val="tx1"/>
              </a:solidFill>
              <a:latin typeface="+mn-lt"/>
              <a:ea typeface="+mn-ea"/>
              <a:cs typeface="+mn-cs"/>
            </a:rPr>
            <a:t>개정 </a:t>
          </a:r>
          <a:r>
            <a:rPr lang="en-US" altLang="ko-KR" sz="1100" baseline="0">
              <a:solidFill>
                <a:schemeClr val="tx1"/>
              </a:solidFill>
              <a:latin typeface="+mn-lt"/>
              <a:ea typeface="+mn-ea"/>
              <a:cs typeface="+mn-cs"/>
            </a:rPr>
            <a:t>2002.8.26&gt;</a:t>
          </a:r>
        </a:p>
        <a:p>
          <a:r>
            <a:rPr lang="ko-KR" altLang="en-US" sz="1100" baseline="0">
              <a:solidFill>
                <a:schemeClr val="tx1"/>
              </a:solidFill>
              <a:latin typeface="+mn-lt"/>
              <a:ea typeface="+mn-ea"/>
              <a:cs typeface="+mn-cs"/>
            </a:rPr>
            <a:t>② </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적용례</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이 법은 이 법 시행후 체결되거나 갱신된 임대차부터 적용한다</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다만</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3</a:t>
          </a:r>
          <a:r>
            <a:rPr lang="ko-KR" altLang="en-US" sz="1100" baseline="0">
              <a:solidFill>
                <a:schemeClr val="tx1"/>
              </a:solidFill>
              <a:latin typeface="+mn-lt"/>
              <a:ea typeface="+mn-ea"/>
              <a:cs typeface="+mn-cs"/>
            </a:rPr>
            <a:t>조</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5</a:t>
          </a:r>
          <a:r>
            <a:rPr lang="ko-KR" altLang="en-US" sz="1100" baseline="0">
              <a:solidFill>
                <a:schemeClr val="tx1"/>
              </a:solidFill>
              <a:latin typeface="+mn-lt"/>
              <a:ea typeface="+mn-ea"/>
              <a:cs typeface="+mn-cs"/>
            </a:rPr>
            <a:t>조 및 제</a:t>
          </a:r>
          <a:r>
            <a:rPr lang="en-US" altLang="ko-KR" sz="1100" baseline="0">
              <a:solidFill>
                <a:schemeClr val="tx1"/>
              </a:solidFill>
              <a:latin typeface="+mn-lt"/>
              <a:ea typeface="+mn-ea"/>
              <a:cs typeface="+mn-cs"/>
            </a:rPr>
            <a:t>14</a:t>
          </a:r>
          <a:r>
            <a:rPr lang="ko-KR" altLang="en-US" sz="1100" baseline="0">
              <a:solidFill>
                <a:schemeClr val="tx1"/>
              </a:solidFill>
              <a:latin typeface="+mn-lt"/>
              <a:ea typeface="+mn-ea"/>
              <a:cs typeface="+mn-cs"/>
            </a:rPr>
            <a:t>조의 규정은</a:t>
          </a:r>
        </a:p>
        <a:p>
          <a:r>
            <a:rPr lang="ko-KR" altLang="en-US" sz="1100" baseline="0">
              <a:solidFill>
                <a:schemeClr val="tx1"/>
              </a:solidFill>
              <a:latin typeface="+mn-lt"/>
              <a:ea typeface="+mn-ea"/>
              <a:cs typeface="+mn-cs"/>
            </a:rPr>
            <a:t>이 법 시행당시 존속중인 임대차에 대하여도 이를 적용하되</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이 법 시행 전에 물권을 취득한 제</a:t>
          </a:r>
          <a:r>
            <a:rPr lang="en-US" altLang="ko-KR" sz="1100" baseline="0">
              <a:solidFill>
                <a:schemeClr val="tx1"/>
              </a:solidFill>
              <a:latin typeface="+mn-lt"/>
              <a:ea typeface="+mn-ea"/>
              <a:cs typeface="+mn-cs"/>
            </a:rPr>
            <a:t>3</a:t>
          </a:r>
          <a:r>
            <a:rPr lang="ko-KR" altLang="en-US" sz="1100" baseline="0">
              <a:solidFill>
                <a:schemeClr val="tx1"/>
              </a:solidFill>
              <a:latin typeface="+mn-lt"/>
              <a:ea typeface="+mn-ea"/>
              <a:cs typeface="+mn-cs"/>
            </a:rPr>
            <a:t>자에 대하여는 그 효</a:t>
          </a:r>
        </a:p>
        <a:p>
          <a:r>
            <a:rPr lang="ko-KR" altLang="en-US" sz="1100" baseline="0">
              <a:solidFill>
                <a:schemeClr val="tx1"/>
              </a:solidFill>
              <a:latin typeface="+mn-lt"/>
              <a:ea typeface="+mn-ea"/>
              <a:cs typeface="+mn-cs"/>
            </a:rPr>
            <a:t>력이 없다</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③ </a:t>
          </a:r>
          <a:r>
            <a:rPr lang="en-US" altLang="ko-KR" sz="1100" baseline="0">
              <a:solidFill>
                <a:schemeClr val="tx1"/>
              </a:solidFill>
              <a:latin typeface="+mn-lt"/>
              <a:ea typeface="+mn-ea"/>
              <a:cs typeface="+mn-cs"/>
            </a:rPr>
            <a:t>(</a:t>
          </a:r>
          <a:r>
            <a:rPr lang="ko-KR" altLang="en-US" sz="1100" baseline="0">
              <a:solidFill>
                <a:schemeClr val="tx1"/>
              </a:solidFill>
              <a:latin typeface="+mn-lt"/>
              <a:ea typeface="+mn-ea"/>
              <a:cs typeface="+mn-cs"/>
            </a:rPr>
            <a:t>기존 임차인의 확정일자 신청에 대한 경과조치</a:t>
          </a:r>
          <a:r>
            <a:rPr lang="en-US" altLang="ko-KR" sz="1100" baseline="0">
              <a:solidFill>
                <a:schemeClr val="tx1"/>
              </a:solidFill>
              <a:latin typeface="+mn-lt"/>
              <a:ea typeface="+mn-ea"/>
              <a:cs typeface="+mn-cs"/>
            </a:rPr>
            <a:t>) </a:t>
          </a:r>
          <a:r>
            <a:rPr lang="ko-KR" altLang="en-US" sz="1100" baseline="0">
              <a:solidFill>
                <a:schemeClr val="tx1"/>
              </a:solidFill>
              <a:latin typeface="+mn-lt"/>
              <a:ea typeface="+mn-ea"/>
              <a:cs typeface="+mn-cs"/>
            </a:rPr>
            <a:t>이 법 시행당시의 임차인으로서 제</a:t>
          </a:r>
          <a:r>
            <a:rPr lang="en-US" altLang="ko-KR" sz="1100" baseline="0">
              <a:solidFill>
                <a:schemeClr val="tx1"/>
              </a:solidFill>
              <a:latin typeface="+mn-lt"/>
              <a:ea typeface="+mn-ea"/>
              <a:cs typeface="+mn-cs"/>
            </a:rPr>
            <a:t>5</a:t>
          </a:r>
          <a:r>
            <a:rPr lang="ko-KR" altLang="en-US" sz="1100" baseline="0">
              <a:solidFill>
                <a:schemeClr val="tx1"/>
              </a:solidFill>
              <a:latin typeface="+mn-lt"/>
              <a:ea typeface="+mn-ea"/>
              <a:cs typeface="+mn-cs"/>
            </a:rPr>
            <a:t>조의 규정에 의한 보증금 우</a:t>
          </a:r>
        </a:p>
        <a:p>
          <a:r>
            <a:rPr lang="ko-KR" altLang="en-US" sz="1100" baseline="0">
              <a:solidFill>
                <a:schemeClr val="tx1"/>
              </a:solidFill>
              <a:latin typeface="+mn-lt"/>
              <a:ea typeface="+mn-ea"/>
              <a:cs typeface="+mn-cs"/>
            </a:rPr>
            <a:t>선 변제의 보호를 받고자 하는 자는 이 법 시행전에 대통령령이 정하는 바에 따라 건물의 소재지 관할 세무서장에게</a:t>
          </a:r>
        </a:p>
        <a:p>
          <a:r>
            <a:rPr lang="ko-KR" altLang="en-US" sz="1100" baseline="0">
              <a:solidFill>
                <a:schemeClr val="tx1"/>
              </a:solidFill>
              <a:latin typeface="+mn-lt"/>
              <a:ea typeface="+mn-ea"/>
              <a:cs typeface="+mn-cs"/>
            </a:rPr>
            <a:t>임대차계약서상의 확정일자를 신청할 수 있다</a:t>
          </a:r>
          <a:r>
            <a:rPr lang="en-US" altLang="ko-KR" sz="1100" baseline="0">
              <a:solidFill>
                <a:schemeClr val="tx1"/>
              </a:solidFill>
              <a:latin typeface="+mn-lt"/>
              <a:ea typeface="+mn-ea"/>
              <a:cs typeface="+mn-cs"/>
            </a:rPr>
            <a:t>.</a:t>
          </a:r>
        </a:p>
        <a:p>
          <a:r>
            <a:rPr lang="ko-KR" altLang="en-US" sz="1100" baseline="0">
              <a:solidFill>
                <a:schemeClr val="tx1"/>
              </a:solidFill>
              <a:latin typeface="+mn-lt"/>
              <a:ea typeface="+mn-ea"/>
              <a:cs typeface="+mn-cs"/>
            </a:rPr>
            <a:t>부 칙 </a:t>
          </a:r>
          <a:r>
            <a:rPr lang="en-US" altLang="ko-KR" sz="1100" baseline="0">
              <a:solidFill>
                <a:schemeClr val="tx1"/>
              </a:solidFill>
              <a:latin typeface="+mn-lt"/>
              <a:ea typeface="+mn-ea"/>
              <a:cs typeface="+mn-cs"/>
            </a:rPr>
            <a:t>&lt;</a:t>
          </a:r>
          <a:r>
            <a:rPr lang="ko-KR" altLang="en-US" sz="1100" baseline="0">
              <a:solidFill>
                <a:schemeClr val="tx1"/>
              </a:solidFill>
              <a:latin typeface="+mn-lt"/>
              <a:ea typeface="+mn-ea"/>
              <a:cs typeface="+mn-cs"/>
            </a:rPr>
            <a:t>제</a:t>
          </a:r>
          <a:r>
            <a:rPr lang="en-US" altLang="ko-KR" sz="1100" baseline="0">
              <a:solidFill>
                <a:schemeClr val="tx1"/>
              </a:solidFill>
              <a:latin typeface="+mn-lt"/>
              <a:ea typeface="+mn-ea"/>
              <a:cs typeface="+mn-cs"/>
            </a:rPr>
            <a:t>6718</a:t>
          </a:r>
          <a:r>
            <a:rPr lang="ko-KR" altLang="en-US" sz="1100" baseline="0">
              <a:solidFill>
                <a:schemeClr val="tx1"/>
              </a:solidFill>
              <a:latin typeface="+mn-lt"/>
              <a:ea typeface="+mn-ea"/>
              <a:cs typeface="+mn-cs"/>
            </a:rPr>
            <a:t>호</a:t>
          </a:r>
          <a:r>
            <a:rPr lang="en-US" altLang="ko-KR" sz="1100" baseline="0">
              <a:solidFill>
                <a:schemeClr val="tx1"/>
              </a:solidFill>
              <a:latin typeface="+mn-lt"/>
              <a:ea typeface="+mn-ea"/>
              <a:cs typeface="+mn-cs"/>
            </a:rPr>
            <a:t>,2002.8.26&gt;</a:t>
          </a:r>
        </a:p>
        <a:p>
          <a:r>
            <a:rPr lang="ko-KR" altLang="en-US" sz="1100" baseline="0">
              <a:solidFill>
                <a:schemeClr val="tx1"/>
              </a:solidFill>
              <a:latin typeface="+mn-lt"/>
              <a:ea typeface="+mn-ea"/>
              <a:cs typeface="+mn-cs"/>
            </a:rPr>
            <a:t>이 법은 공포한 날부터 시행한다</a:t>
          </a:r>
          <a:r>
            <a:rPr lang="en-US" altLang="ko-KR" sz="1100" baseline="0">
              <a:solidFill>
                <a:schemeClr val="tx1"/>
              </a:solidFill>
              <a:latin typeface="+mn-lt"/>
              <a:ea typeface="+mn-ea"/>
              <a:cs typeface="+mn-cs"/>
            </a:rPr>
            <a:t>.</a:t>
          </a:r>
          <a:endParaRPr lang="ko-KR" altLang="en-US" sz="1100"/>
        </a:p>
      </xdr:txBody>
    </xdr:sp>
    <xdr:clientData/>
  </xdr:oneCellAnchor>
  <xdr:twoCellAnchor editAs="oneCell">
    <xdr:from>
      <xdr:col>7</xdr:col>
      <xdr:colOff>35378</xdr:colOff>
      <xdr:row>217</xdr:row>
      <xdr:rowOff>160565</xdr:rowOff>
    </xdr:from>
    <xdr:to>
      <xdr:col>16</xdr:col>
      <xdr:colOff>368356</xdr:colOff>
      <xdr:row>260</xdr:row>
      <xdr:rowOff>128353</xdr:rowOff>
    </xdr:to>
    <xdr:pic>
      <xdr:nvPicPr>
        <xdr:cNvPr id="6" name="그림 5">
          <a:extLst>
            <a:ext uri="{FF2B5EF4-FFF2-40B4-BE49-F238E27FC236}">
              <a16:creationId xmlns:a16="http://schemas.microsoft.com/office/drawing/2014/main" id="{00000000-0008-0000-1600-000006000000}"/>
            </a:ext>
          </a:extLst>
        </xdr:cNvPr>
        <xdr:cNvPicPr>
          <a:picLocks noChangeAspect="1"/>
        </xdr:cNvPicPr>
      </xdr:nvPicPr>
      <xdr:blipFill>
        <a:blip xmlns:r="http://schemas.openxmlformats.org/officeDocument/2006/relationships" r:embed="rId1"/>
        <a:stretch>
          <a:fillRect/>
        </a:stretch>
      </xdr:blipFill>
      <xdr:spPr>
        <a:xfrm>
          <a:off x="9110798" y="63658025"/>
          <a:ext cx="6368018" cy="8486948"/>
        </a:xfrm>
        <a:prstGeom prst="rect">
          <a:avLst/>
        </a:prstGeom>
        <a:ln w="28575">
          <a:solidFill>
            <a:schemeClr val="tx1"/>
          </a:solidFill>
        </a:ln>
      </xdr:spPr>
    </xdr:pic>
    <xdr:clientData/>
  </xdr:twoCellAnchor>
  <xdr:twoCellAnchor>
    <xdr:from>
      <xdr:col>2</xdr:col>
      <xdr:colOff>1189327</xdr:colOff>
      <xdr:row>51</xdr:row>
      <xdr:rowOff>33335</xdr:rowOff>
    </xdr:from>
    <xdr:to>
      <xdr:col>11</xdr:col>
      <xdr:colOff>117765</xdr:colOff>
      <xdr:row>81</xdr:row>
      <xdr:rowOff>45242</xdr:rowOff>
    </xdr:to>
    <xdr:sp macro="" textlink="">
      <xdr:nvSpPr>
        <xdr:cNvPr id="7" name="Line 2">
          <a:extLst>
            <a:ext uri="{FF2B5EF4-FFF2-40B4-BE49-F238E27FC236}">
              <a16:creationId xmlns:a16="http://schemas.microsoft.com/office/drawing/2014/main" id="{00000000-0008-0000-1600-000007000000}"/>
            </a:ext>
          </a:extLst>
        </xdr:cNvPr>
        <xdr:cNvSpPr>
          <a:spLocks noChangeShapeType="1"/>
        </xdr:cNvSpPr>
      </xdr:nvSpPr>
      <xdr:spPr bwMode="auto">
        <a:xfrm flipV="1">
          <a:off x="3825847" y="15928655"/>
          <a:ext cx="7958138" cy="7281387"/>
        </a:xfrm>
        <a:prstGeom prst="line">
          <a:avLst/>
        </a:prstGeom>
        <a:noFill/>
        <a:ln w="9525">
          <a:solidFill>
            <a:srgbClr val="000000"/>
          </a:solidFill>
          <a:round/>
          <a:headEnd/>
          <a:tailEnd type="triangle" w="med" len="med"/>
        </a:ln>
      </xdr:spPr>
    </xdr:sp>
    <xdr:clientData/>
  </xdr:twoCellAnchor>
  <xdr:twoCellAnchor>
    <xdr:from>
      <xdr:col>2</xdr:col>
      <xdr:colOff>544286</xdr:colOff>
      <xdr:row>117</xdr:row>
      <xdr:rowOff>81642</xdr:rowOff>
    </xdr:from>
    <xdr:to>
      <xdr:col>12</xdr:col>
      <xdr:colOff>176893</xdr:colOff>
      <xdr:row>245</xdr:row>
      <xdr:rowOff>81643</xdr:rowOff>
    </xdr:to>
    <xdr:sp macro="" textlink="">
      <xdr:nvSpPr>
        <xdr:cNvPr id="8" name="Line 2">
          <a:extLst>
            <a:ext uri="{FF2B5EF4-FFF2-40B4-BE49-F238E27FC236}">
              <a16:creationId xmlns:a16="http://schemas.microsoft.com/office/drawing/2014/main" id="{00000000-0008-0000-1600-000008000000}"/>
            </a:ext>
          </a:extLst>
        </xdr:cNvPr>
        <xdr:cNvSpPr>
          <a:spLocks noChangeShapeType="1"/>
        </xdr:cNvSpPr>
      </xdr:nvSpPr>
      <xdr:spPr bwMode="auto">
        <a:xfrm>
          <a:off x="3180806" y="30378762"/>
          <a:ext cx="9310007" cy="38747701"/>
        </a:xfrm>
        <a:prstGeom prst="line">
          <a:avLst/>
        </a:prstGeom>
        <a:noFill/>
        <a:ln w="28575">
          <a:solidFill>
            <a:srgbClr val="FF0000"/>
          </a:solidFill>
          <a:round/>
          <a:headEnd/>
          <a:tailEnd type="triangle" w="med" len="med"/>
        </a:ln>
      </xdr:spPr>
    </xdr:sp>
    <xdr:clientData/>
  </xdr:twoCellAnchor>
  <xdr:twoCellAnchor editAs="oneCell">
    <xdr:from>
      <xdr:col>7</xdr:col>
      <xdr:colOff>108858</xdr:colOff>
      <xdr:row>264</xdr:row>
      <xdr:rowOff>122464</xdr:rowOff>
    </xdr:from>
    <xdr:to>
      <xdr:col>13</xdr:col>
      <xdr:colOff>193007</xdr:colOff>
      <xdr:row>306</xdr:row>
      <xdr:rowOff>7250</xdr:rowOff>
    </xdr:to>
    <xdr:pic>
      <xdr:nvPicPr>
        <xdr:cNvPr id="9" name="그림 8">
          <a:extLst>
            <a:ext uri="{FF2B5EF4-FFF2-40B4-BE49-F238E27FC236}">
              <a16:creationId xmlns:a16="http://schemas.microsoft.com/office/drawing/2014/main" id="{00000000-0008-0000-1600-000009000000}"/>
            </a:ext>
          </a:extLst>
        </xdr:cNvPr>
        <xdr:cNvPicPr>
          <a:picLocks noChangeAspect="1"/>
        </xdr:cNvPicPr>
      </xdr:nvPicPr>
      <xdr:blipFill>
        <a:blip xmlns:r="http://schemas.openxmlformats.org/officeDocument/2006/relationships" r:embed="rId2"/>
        <a:stretch>
          <a:fillRect/>
        </a:stretch>
      </xdr:blipFill>
      <xdr:spPr>
        <a:xfrm>
          <a:off x="9184278" y="72931564"/>
          <a:ext cx="4107509" cy="8205826"/>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rt.molit.go.kr/"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t.molit.go.kr/" TargetMode="Externa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t.molit.go.kr/"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rt.molit.go.kr/"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rt.molit.go.kr/" TargetMode="Externa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8.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4.xml"/></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5.xml"/><Relationship Id="rId1" Type="http://schemas.openxmlformats.org/officeDocument/2006/relationships/hyperlink" Target="https://www.onbid.co.kr/sp/cmb/cmsnmn/commissionGuide.do?q=3BBA7FC3189E009DF3847C618507691319291118DEB64D&amp;charset=UTF-8" TargetMode="External"/><Relationship Id="rId4" Type="http://schemas.openxmlformats.org/officeDocument/2006/relationships/ctrlProp" Target="../ctrlProps/ctrlProp2.xm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3.bin"/></Relationships>
</file>

<file path=xl/worksheets/_rels/sheet35.xml.rels><?xml version="1.0" encoding="UTF-8" standalone="yes"?>
<Relationships xmlns="http://schemas.openxmlformats.org/package/2006/relationships"><Relationship Id="rId1" Type="http://schemas.openxmlformats.org/officeDocument/2006/relationships/hyperlink" Target="https://www.data.go.kr/data/15045900/fileData.do" TargetMode="External"/></Relationships>
</file>

<file path=xl/worksheets/_rels/sheet36.xml.rels><?xml version="1.0" encoding="UTF-8" standalone="yes"?>
<Relationships xmlns="http://schemas.openxmlformats.org/package/2006/relationships"><Relationship Id="rId3" Type="http://schemas.openxmlformats.org/officeDocument/2006/relationships/hyperlink" Target="https://www.data.go.kr/data/15029187/standard.do" TargetMode="External"/><Relationship Id="rId2" Type="http://schemas.openxmlformats.org/officeDocument/2006/relationships/hyperlink" Target="https://www.data.go.kr/data/15052271/fileData.do" TargetMode="External"/><Relationship Id="rId1" Type="http://schemas.openxmlformats.org/officeDocument/2006/relationships/hyperlink" Target="https://www.realtyprice.kr/notice/town/nfSiteLink.htm" TargetMode="External"/></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31" sqref="C31"/>
    </sheetView>
  </sheetViews>
  <sheetFormatPr defaultRowHeight="17.399999999999999"/>
  <sheetData/>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0"/>
  <sheetViews>
    <sheetView workbookViewId="0">
      <selection activeCell="D37" sqref="D37"/>
    </sheetView>
  </sheetViews>
  <sheetFormatPr defaultColWidth="8.69921875" defaultRowHeight="15.6"/>
  <cols>
    <col min="1" max="1" width="8.69921875" style="534"/>
    <col min="2" max="2" width="8.69921875" style="534" customWidth="1"/>
    <col min="3" max="16384" width="8.69921875" style="534"/>
  </cols>
  <sheetData>
    <row r="1" spans="2:12" ht="16.2" thickBot="1"/>
    <row r="2" spans="2:12">
      <c r="F2" s="803" t="s">
        <v>1491</v>
      </c>
      <c r="G2" s="535" t="s">
        <v>1481</v>
      </c>
    </row>
    <row r="3" spans="2:12">
      <c r="F3" s="804"/>
      <c r="G3" s="536" t="s">
        <v>1482</v>
      </c>
    </row>
    <row r="4" spans="2:12">
      <c r="F4" s="804"/>
      <c r="G4" s="536" t="s">
        <v>1483</v>
      </c>
    </row>
    <row r="5" spans="2:12">
      <c r="F5" s="804"/>
      <c r="G5" s="536" t="s">
        <v>1484</v>
      </c>
    </row>
    <row r="6" spans="2:12">
      <c r="F6" s="804"/>
      <c r="G6" s="536" t="s">
        <v>1485</v>
      </c>
    </row>
    <row r="7" spans="2:12">
      <c r="F7" s="804"/>
      <c r="G7" s="536" t="s">
        <v>1486</v>
      </c>
    </row>
    <row r="8" spans="2:12">
      <c r="F8" s="804"/>
      <c r="G8" s="536" t="s">
        <v>1487</v>
      </c>
    </row>
    <row r="9" spans="2:12">
      <c r="F9" s="804"/>
      <c r="G9" s="536" t="s">
        <v>1488</v>
      </c>
    </row>
    <row r="10" spans="2:12">
      <c r="F10" s="804"/>
      <c r="G10" s="536" t="s">
        <v>1489</v>
      </c>
    </row>
    <row r="11" spans="2:12" ht="16.2" thickBot="1">
      <c r="F11" s="805"/>
      <c r="G11" s="537" t="s">
        <v>1490</v>
      </c>
    </row>
    <row r="14" spans="2:12" ht="16.2" thickBot="1"/>
    <row r="15" spans="2:12">
      <c r="B15" s="806" t="s">
        <v>1475</v>
      </c>
      <c r="C15" s="538" t="s">
        <v>1476</v>
      </c>
      <c r="E15" s="806" t="s">
        <v>1497</v>
      </c>
      <c r="F15" s="538" t="s">
        <v>1492</v>
      </c>
      <c r="H15" s="806" t="s">
        <v>1493</v>
      </c>
      <c r="I15" s="538" t="s">
        <v>1494</v>
      </c>
      <c r="K15" s="806" t="s">
        <v>1495</v>
      </c>
      <c r="L15" s="538" t="s">
        <v>1496</v>
      </c>
    </row>
    <row r="16" spans="2:12">
      <c r="B16" s="807"/>
      <c r="C16" s="539" t="s">
        <v>1477</v>
      </c>
      <c r="E16" s="807"/>
      <c r="F16" s="539" t="s">
        <v>1477</v>
      </c>
      <c r="H16" s="807"/>
      <c r="I16" s="539" t="s">
        <v>1477</v>
      </c>
      <c r="K16" s="807"/>
      <c r="L16" s="539" t="s">
        <v>1477</v>
      </c>
    </row>
    <row r="17" spans="1:12">
      <c r="B17" s="807"/>
      <c r="C17" s="539" t="s">
        <v>1478</v>
      </c>
      <c r="E17" s="807"/>
      <c r="F17" s="539" t="s">
        <v>1478</v>
      </c>
      <c r="H17" s="807"/>
      <c r="I17" s="539" t="s">
        <v>1478</v>
      </c>
      <c r="K17" s="807"/>
      <c r="L17" s="539" t="s">
        <v>1478</v>
      </c>
    </row>
    <row r="18" spans="1:12">
      <c r="B18" s="807"/>
      <c r="C18" s="539" t="s">
        <v>1479</v>
      </c>
      <c r="E18" s="807"/>
      <c r="F18" s="539" t="s">
        <v>1479</v>
      </c>
      <c r="H18" s="807"/>
      <c r="I18" s="539" t="s">
        <v>1479</v>
      </c>
      <c r="K18" s="807"/>
      <c r="L18" s="539" t="s">
        <v>1479</v>
      </c>
    </row>
    <row r="19" spans="1:12" ht="16.2" thickBot="1">
      <c r="B19" s="808"/>
      <c r="C19" s="540" t="s">
        <v>1480</v>
      </c>
      <c r="E19" s="808"/>
      <c r="F19" s="540" t="s">
        <v>1480</v>
      </c>
      <c r="H19" s="808"/>
      <c r="I19" s="540" t="s">
        <v>1480</v>
      </c>
      <c r="K19" s="808"/>
      <c r="L19" s="540" t="s">
        <v>1480</v>
      </c>
    </row>
    <row r="23" spans="1:12">
      <c r="A23" s="650" t="s">
        <v>1709</v>
      </c>
      <c r="B23" s="651" t="s">
        <v>1710</v>
      </c>
      <c r="D23" s="649"/>
      <c r="E23" s="649" t="s">
        <v>1760</v>
      </c>
    </row>
    <row r="24" spans="1:12">
      <c r="B24" s="651" t="s">
        <v>1711</v>
      </c>
      <c r="E24" s="649" t="s">
        <v>1713</v>
      </c>
    </row>
    <row r="25" spans="1:12">
      <c r="B25" s="651" t="s">
        <v>1712</v>
      </c>
      <c r="E25" s="649" t="s">
        <v>1714</v>
      </c>
    </row>
    <row r="26" spans="1:12">
      <c r="B26" s="649" t="s">
        <v>1715</v>
      </c>
      <c r="E26" s="649" t="s">
        <v>1714</v>
      </c>
    </row>
    <row r="27" spans="1:12">
      <c r="B27" s="649" t="s">
        <v>1719</v>
      </c>
      <c r="E27" s="649" t="s">
        <v>1714</v>
      </c>
      <c r="K27" s="534" t="s">
        <v>1720</v>
      </c>
    </row>
    <row r="28" spans="1:12">
      <c r="B28" s="649" t="s">
        <v>1716</v>
      </c>
      <c r="E28" s="649" t="s">
        <v>1714</v>
      </c>
      <c r="K28" s="534" t="s">
        <v>1720</v>
      </c>
    </row>
    <row r="29" spans="1:12">
      <c r="B29" s="649" t="s">
        <v>1758</v>
      </c>
      <c r="E29" s="649" t="s">
        <v>1761</v>
      </c>
    </row>
    <row r="30" spans="1:12">
      <c r="B30" s="649" t="s">
        <v>1759</v>
      </c>
      <c r="E30" s="649" t="s">
        <v>1761</v>
      </c>
    </row>
  </sheetData>
  <mergeCells count="5">
    <mergeCell ref="F2:F11"/>
    <mergeCell ref="B15:B19"/>
    <mergeCell ref="E15:E19"/>
    <mergeCell ref="H15:H19"/>
    <mergeCell ref="K15:K19"/>
  </mergeCells>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Q1:AP27"/>
  <sheetViews>
    <sheetView zoomScale="85" zoomScaleNormal="85" workbookViewId="0">
      <selection activeCell="F37" sqref="F37"/>
    </sheetView>
  </sheetViews>
  <sheetFormatPr defaultRowHeight="17.399999999999999"/>
  <cols>
    <col min="1" max="1" width="8.69921875" customWidth="1"/>
    <col min="16" max="16" width="11.5" customWidth="1"/>
    <col min="17" max="17" width="20.19921875" customWidth="1"/>
    <col min="18" max="22" width="12.69921875" customWidth="1"/>
    <col min="23" max="23" width="12.3984375" customWidth="1"/>
    <col min="24" max="24" width="13.19921875" customWidth="1"/>
    <col min="26" max="26" width="18.5" customWidth="1"/>
    <col min="27" max="31" width="12.5" customWidth="1"/>
  </cols>
  <sheetData>
    <row r="1" spans="17:42">
      <c r="S1" s="201"/>
      <c r="Y1" s="50"/>
    </row>
    <row r="4" spans="17:42">
      <c r="Q4" t="s">
        <v>1498</v>
      </c>
      <c r="Y4" t="s">
        <v>1949</v>
      </c>
    </row>
    <row r="6" spans="17:42">
      <c r="Q6" t="s">
        <v>1946</v>
      </c>
      <c r="Y6" t="s">
        <v>1948</v>
      </c>
      <c r="AA6" s="68" t="s">
        <v>1503</v>
      </c>
      <c r="AL6" t="s">
        <v>1506</v>
      </c>
      <c r="AN6" t="s">
        <v>1505</v>
      </c>
      <c r="AP6" t="s">
        <v>1721</v>
      </c>
    </row>
    <row r="7" spans="17:42">
      <c r="R7" s="458"/>
      <c r="S7" s="458"/>
      <c r="T7" s="458"/>
      <c r="U7" s="458"/>
      <c r="V7" s="458"/>
    </row>
    <row r="8" spans="17:42">
      <c r="Q8" s="51" t="s">
        <v>1947</v>
      </c>
      <c r="R8" s="51" t="s">
        <v>1708</v>
      </c>
      <c r="S8" s="527" t="s">
        <v>1094</v>
      </c>
      <c r="T8" s="527" t="s">
        <v>1499</v>
      </c>
      <c r="U8" s="527" t="s">
        <v>1500</v>
      </c>
      <c r="V8" s="527" t="s">
        <v>1501</v>
      </c>
      <c r="W8" s="527" t="s">
        <v>1502</v>
      </c>
      <c r="Y8" s="728" t="s">
        <v>107</v>
      </c>
      <c r="Z8" s="728" t="s">
        <v>108</v>
      </c>
      <c r="AA8" s="728" t="s">
        <v>1504</v>
      </c>
      <c r="AB8" s="728" t="s">
        <v>1383</v>
      </c>
      <c r="AC8" s="728" t="s">
        <v>1385</v>
      </c>
      <c r="AD8" s="728" t="s">
        <v>1847</v>
      </c>
      <c r="AE8" s="728" t="s">
        <v>1</v>
      </c>
      <c r="AF8" s="728" t="s">
        <v>1791</v>
      </c>
      <c r="AG8" s="728" t="s">
        <v>1791</v>
      </c>
      <c r="AH8" s="728" t="s">
        <v>1848</v>
      </c>
      <c r="AI8" s="728" t="s">
        <v>1849</v>
      </c>
      <c r="AJ8" s="728" t="s">
        <v>1792</v>
      </c>
      <c r="AK8" s="728" t="s">
        <v>1793</v>
      </c>
      <c r="AL8" s="728" t="s">
        <v>1794</v>
      </c>
      <c r="AM8" s="728" t="s">
        <v>1795</v>
      </c>
      <c r="AN8" s="728" t="s">
        <v>980</v>
      </c>
    </row>
    <row r="9" spans="17:42">
      <c r="Q9" s="456"/>
      <c r="R9" s="456"/>
      <c r="S9" s="51"/>
      <c r="T9" s="51"/>
      <c r="U9" s="51"/>
      <c r="V9" s="51"/>
      <c r="W9" s="51"/>
      <c r="Y9" s="51"/>
      <c r="Z9" s="51"/>
      <c r="AA9" s="51"/>
      <c r="AB9" s="51"/>
      <c r="AC9" s="51"/>
      <c r="AD9" s="51"/>
      <c r="AE9" s="51"/>
      <c r="AF9" s="51"/>
      <c r="AG9" s="51"/>
      <c r="AH9" s="51"/>
      <c r="AI9" s="51"/>
      <c r="AJ9" s="51"/>
      <c r="AK9" s="51"/>
      <c r="AL9" s="51"/>
      <c r="AM9" s="51"/>
      <c r="AN9" s="51"/>
    </row>
    <row r="10" spans="17:42">
      <c r="Q10" s="456"/>
      <c r="R10" s="456"/>
      <c r="S10" s="51"/>
      <c r="T10" s="51"/>
      <c r="U10" s="51"/>
      <c r="V10" s="51"/>
      <c r="W10" s="51"/>
      <c r="Y10" s="51"/>
      <c r="Z10" s="51"/>
      <c r="AA10" s="51"/>
      <c r="AB10" s="51"/>
      <c r="AC10" s="51"/>
      <c r="AD10" s="51"/>
      <c r="AE10" s="51"/>
      <c r="AF10" s="51"/>
      <c r="AG10" s="51"/>
      <c r="AH10" s="51"/>
      <c r="AI10" s="51"/>
      <c r="AJ10" s="51"/>
      <c r="AK10" s="51"/>
      <c r="AL10" s="51"/>
      <c r="AM10" s="51"/>
      <c r="AN10" s="51"/>
    </row>
    <row r="11" spans="17:42">
      <c r="Q11" s="456"/>
      <c r="R11" s="456"/>
      <c r="S11" s="51"/>
      <c r="T11" s="51"/>
      <c r="U11" s="51"/>
      <c r="V11" s="51"/>
      <c r="W11" s="51"/>
      <c r="Y11" s="51"/>
      <c r="Z11" s="51"/>
      <c r="AA11" s="51"/>
      <c r="AB11" s="51"/>
      <c r="AC11" s="51"/>
      <c r="AD11" s="51"/>
      <c r="AE11" s="51"/>
      <c r="AF11" s="51"/>
      <c r="AG11" s="51"/>
      <c r="AH11" s="51"/>
      <c r="AI11" s="51"/>
      <c r="AJ11" s="51"/>
      <c r="AK11" s="51"/>
      <c r="AL11" s="51"/>
      <c r="AM11" s="51"/>
      <c r="AN11" s="51"/>
    </row>
    <row r="12" spans="17:42">
      <c r="Q12" s="456"/>
      <c r="R12" s="456"/>
      <c r="S12" s="51"/>
      <c r="T12" s="51"/>
      <c r="U12" s="51"/>
      <c r="V12" s="51"/>
      <c r="W12" s="51"/>
      <c r="Y12" s="51"/>
      <c r="Z12" s="51"/>
      <c r="AA12" s="51"/>
      <c r="AB12" s="51"/>
      <c r="AC12" s="51"/>
      <c r="AD12" s="51"/>
      <c r="AE12" s="51"/>
      <c r="AF12" s="51"/>
      <c r="AG12" s="51"/>
      <c r="AH12" s="51"/>
      <c r="AI12" s="51"/>
      <c r="AJ12" s="51"/>
      <c r="AK12" s="51"/>
      <c r="AL12" s="51"/>
      <c r="AM12" s="51"/>
      <c r="AN12" s="51"/>
    </row>
    <row r="13" spans="17:42">
      <c r="Q13" s="456"/>
      <c r="R13" s="456"/>
      <c r="S13" s="51"/>
      <c r="T13" s="51"/>
      <c r="U13" s="51"/>
      <c r="V13" s="51"/>
      <c r="W13" s="51"/>
      <c r="Y13" s="51"/>
      <c r="Z13" s="51"/>
      <c r="AA13" s="51"/>
      <c r="AB13" s="51"/>
      <c r="AC13" s="51"/>
      <c r="AD13" s="51"/>
      <c r="AE13" s="51"/>
      <c r="AF13" s="51"/>
      <c r="AG13" s="51"/>
      <c r="AH13" s="51"/>
      <c r="AI13" s="51"/>
      <c r="AJ13" s="51"/>
      <c r="AK13" s="51"/>
      <c r="AL13" s="51"/>
      <c r="AM13" s="51"/>
      <c r="AN13" s="51"/>
    </row>
    <row r="14" spans="17:42">
      <c r="Q14" s="456"/>
      <c r="R14" s="456"/>
      <c r="S14" s="51"/>
      <c r="T14" s="51"/>
      <c r="U14" s="51"/>
      <c r="V14" s="51"/>
      <c r="W14" s="51"/>
    </row>
    <row r="15" spans="17:42">
      <c r="Q15" s="456"/>
      <c r="R15" s="456"/>
      <c r="S15" s="51"/>
      <c r="T15" s="51"/>
      <c r="U15" s="51"/>
      <c r="V15" s="51"/>
      <c r="W15" s="51"/>
    </row>
    <row r="16" spans="17:42">
      <c r="Q16" s="456"/>
      <c r="R16" s="456"/>
      <c r="S16" s="51"/>
      <c r="T16" s="51"/>
      <c r="U16" s="51"/>
      <c r="V16" s="51"/>
      <c r="W16" s="51"/>
    </row>
    <row r="17" spans="17:23">
      <c r="Q17" s="456"/>
      <c r="R17" s="456"/>
      <c r="S17" s="51"/>
      <c r="T17" s="51"/>
      <c r="U17" s="51"/>
      <c r="V17" s="51"/>
      <c r="W17" s="51"/>
    </row>
    <row r="18" spans="17:23">
      <c r="Q18" s="456"/>
      <c r="R18" s="456"/>
      <c r="S18" s="51"/>
      <c r="T18" s="51"/>
      <c r="U18" s="51"/>
      <c r="V18" s="51"/>
      <c r="W18" s="51"/>
    </row>
    <row r="19" spans="17:23">
      <c r="Q19" s="456"/>
      <c r="R19" s="456"/>
      <c r="S19" s="51"/>
      <c r="T19" s="51"/>
      <c r="U19" s="51"/>
      <c r="V19" s="51"/>
      <c r="W19" s="51"/>
    </row>
    <row r="20" spans="17:23">
      <c r="Q20" s="456"/>
      <c r="R20" s="456"/>
      <c r="S20" s="51"/>
      <c r="T20" s="51"/>
      <c r="U20" s="51"/>
      <c r="V20" s="51"/>
      <c r="W20" s="51"/>
    </row>
    <row r="26" spans="17:23">
      <c r="U26" s="201"/>
      <c r="V26" s="201"/>
      <c r="W26" s="201"/>
    </row>
    <row r="27" spans="17:23">
      <c r="U27" s="201"/>
      <c r="V27" s="201"/>
      <c r="W27" s="201"/>
    </row>
  </sheetData>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29:P40"/>
  <sheetViews>
    <sheetView zoomScale="80" zoomScaleNormal="80" workbookViewId="0">
      <selection activeCell="T31" sqref="T31"/>
    </sheetView>
  </sheetViews>
  <sheetFormatPr defaultRowHeight="17.399999999999999"/>
  <sheetData>
    <row r="29" spans="1:3">
      <c r="A29" t="s">
        <v>1507</v>
      </c>
    </row>
    <row r="30" spans="1:3">
      <c r="A30" t="s">
        <v>1949</v>
      </c>
    </row>
    <row r="32" spans="1:3">
      <c r="A32" t="s">
        <v>1948</v>
      </c>
      <c r="C32" s="68" t="s">
        <v>1503</v>
      </c>
    </row>
    <row r="35" spans="1:16">
      <c r="A35" s="728" t="s">
        <v>107</v>
      </c>
      <c r="B35" s="728" t="s">
        <v>108</v>
      </c>
      <c r="C35" s="527" t="s">
        <v>1504</v>
      </c>
      <c r="D35" s="728" t="s">
        <v>1383</v>
      </c>
      <c r="E35" s="728" t="s">
        <v>1385</v>
      </c>
      <c r="F35" s="728" t="s">
        <v>1847</v>
      </c>
      <c r="G35" s="728" t="s">
        <v>1</v>
      </c>
      <c r="H35" s="728" t="s">
        <v>1791</v>
      </c>
      <c r="I35" s="728" t="s">
        <v>1791</v>
      </c>
      <c r="J35" s="728" t="s">
        <v>1848</v>
      </c>
      <c r="K35" s="728" t="s">
        <v>1849</v>
      </c>
      <c r="L35" s="728" t="s">
        <v>1792</v>
      </c>
      <c r="M35" s="728" t="s">
        <v>1793</v>
      </c>
      <c r="N35" s="728" t="s">
        <v>1794</v>
      </c>
      <c r="O35" s="728" t="s">
        <v>1795</v>
      </c>
      <c r="P35" s="728" t="s">
        <v>980</v>
      </c>
    </row>
    <row r="36" spans="1:16">
      <c r="A36" s="51"/>
      <c r="B36" s="51"/>
      <c r="C36" s="51"/>
      <c r="D36" s="51"/>
      <c r="E36" s="51"/>
      <c r="F36" s="51"/>
      <c r="G36" s="51"/>
      <c r="H36" s="51"/>
      <c r="I36" s="51"/>
      <c r="J36" s="51"/>
      <c r="K36" s="51"/>
      <c r="L36" s="51"/>
      <c r="M36" s="51"/>
      <c r="N36" s="51"/>
      <c r="O36" s="51"/>
      <c r="P36" s="51"/>
    </row>
    <row r="37" spans="1:16">
      <c r="A37" s="51"/>
      <c r="B37" s="51"/>
      <c r="C37" s="51"/>
      <c r="D37" s="51"/>
      <c r="E37" s="51"/>
      <c r="F37" s="51"/>
      <c r="G37" s="51"/>
      <c r="H37" s="51"/>
      <c r="I37" s="51"/>
      <c r="J37" s="51"/>
      <c r="K37" s="51"/>
      <c r="L37" s="51"/>
      <c r="M37" s="51"/>
      <c r="N37" s="51"/>
      <c r="O37" s="51"/>
      <c r="P37" s="51"/>
    </row>
    <row r="38" spans="1:16">
      <c r="A38" s="51"/>
      <c r="B38" s="51"/>
      <c r="C38" s="51"/>
      <c r="D38" s="51"/>
      <c r="E38" s="51"/>
      <c r="F38" s="51"/>
      <c r="G38" s="51"/>
      <c r="H38" s="51"/>
      <c r="I38" s="51"/>
      <c r="J38" s="51"/>
      <c r="K38" s="51"/>
      <c r="L38" s="51"/>
      <c r="M38" s="51"/>
      <c r="N38" s="51"/>
      <c r="O38" s="51"/>
      <c r="P38" s="51"/>
    </row>
    <row r="39" spans="1:16">
      <c r="A39" s="51"/>
      <c r="B39" s="51"/>
      <c r="C39" s="51"/>
      <c r="D39" s="51"/>
      <c r="E39" s="51"/>
      <c r="F39" s="51"/>
      <c r="G39" s="51"/>
      <c r="H39" s="51"/>
      <c r="I39" s="51"/>
      <c r="J39" s="51"/>
      <c r="K39" s="51"/>
      <c r="L39" s="51"/>
      <c r="M39" s="51"/>
      <c r="N39" s="51"/>
      <c r="O39" s="51"/>
      <c r="P39" s="51"/>
    </row>
    <row r="40" spans="1:16">
      <c r="A40" s="51"/>
      <c r="B40" s="51"/>
      <c r="C40" s="51"/>
      <c r="D40" s="51"/>
      <c r="E40" s="51"/>
      <c r="F40" s="51"/>
      <c r="G40" s="51"/>
      <c r="H40" s="51"/>
      <c r="I40" s="51"/>
      <c r="J40" s="51"/>
      <c r="K40" s="51"/>
      <c r="L40" s="51"/>
      <c r="M40" s="51"/>
      <c r="N40" s="51"/>
      <c r="O40" s="51"/>
      <c r="P40" s="51"/>
    </row>
  </sheetData>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28:P33"/>
  <sheetViews>
    <sheetView zoomScale="85" zoomScaleNormal="85" workbookViewId="0">
      <selection activeCell="W20" sqref="W20"/>
    </sheetView>
  </sheetViews>
  <sheetFormatPr defaultRowHeight="17.399999999999999"/>
  <sheetData>
    <row r="28" spans="2:16">
      <c r="B28" s="489" t="s">
        <v>107</v>
      </c>
      <c r="C28" s="489" t="s">
        <v>108</v>
      </c>
      <c r="D28" s="489" t="s">
        <v>1383</v>
      </c>
      <c r="E28" s="489" t="s">
        <v>1385</v>
      </c>
      <c r="F28" s="489" t="s">
        <v>1847</v>
      </c>
      <c r="G28" s="489" t="s">
        <v>1225</v>
      </c>
      <c r="H28" s="728" t="s">
        <v>1791</v>
      </c>
      <c r="I28" s="489" t="s">
        <v>1791</v>
      </c>
      <c r="J28" s="728" t="s">
        <v>1848</v>
      </c>
      <c r="K28" s="728" t="s">
        <v>1849</v>
      </c>
      <c r="L28" s="489" t="s">
        <v>1792</v>
      </c>
      <c r="M28" s="489" t="s">
        <v>1793</v>
      </c>
      <c r="N28" s="489" t="s">
        <v>1794</v>
      </c>
      <c r="O28" s="661" t="s">
        <v>1795</v>
      </c>
      <c r="P28" s="661" t="s">
        <v>1382</v>
      </c>
    </row>
    <row r="29" spans="2:16">
      <c r="B29" s="51"/>
      <c r="C29" s="51"/>
      <c r="D29" s="51"/>
      <c r="E29" s="51"/>
      <c r="F29" s="51"/>
      <c r="G29" s="51"/>
      <c r="H29" s="51"/>
      <c r="I29" s="51"/>
      <c r="J29" s="51"/>
      <c r="K29" s="51"/>
      <c r="L29" s="51"/>
      <c r="M29" s="51"/>
      <c r="N29" s="51"/>
      <c r="O29" s="51"/>
      <c r="P29" s="51"/>
    </row>
    <row r="30" spans="2:16">
      <c r="B30" s="51"/>
      <c r="C30" s="51"/>
      <c r="D30" s="51"/>
      <c r="E30" s="51"/>
      <c r="F30" s="51"/>
      <c r="G30" s="51"/>
      <c r="H30" s="51"/>
      <c r="I30" s="51"/>
      <c r="J30" s="51"/>
      <c r="K30" s="51"/>
      <c r="L30" s="51"/>
      <c r="M30" s="51"/>
      <c r="N30" s="51"/>
      <c r="O30" s="51"/>
      <c r="P30" s="51"/>
    </row>
    <row r="31" spans="2:16">
      <c r="B31" s="51"/>
      <c r="C31" s="51"/>
      <c r="D31" s="51"/>
      <c r="E31" s="51"/>
      <c r="F31" s="51"/>
      <c r="G31" s="51"/>
      <c r="H31" s="51"/>
      <c r="I31" s="51"/>
      <c r="J31" s="51"/>
      <c r="K31" s="51"/>
      <c r="L31" s="51"/>
      <c r="M31" s="51"/>
      <c r="N31" s="51"/>
      <c r="O31" s="51"/>
      <c r="P31" s="51"/>
    </row>
    <row r="32" spans="2:16">
      <c r="B32" s="51"/>
      <c r="C32" s="51"/>
      <c r="D32" s="51"/>
      <c r="E32" s="51"/>
      <c r="F32" s="51"/>
      <c r="G32" s="51"/>
      <c r="H32" s="51"/>
      <c r="I32" s="51"/>
      <c r="J32" s="51"/>
      <c r="K32" s="51"/>
      <c r="L32" s="51"/>
      <c r="M32" s="51"/>
      <c r="N32" s="51"/>
      <c r="O32" s="51"/>
      <c r="P32" s="51"/>
    </row>
    <row r="33" spans="2:16">
      <c r="B33" s="51"/>
      <c r="C33" s="51"/>
      <c r="D33" s="51"/>
      <c r="E33" s="51"/>
      <c r="F33" s="51"/>
      <c r="G33" s="51"/>
      <c r="H33" s="51"/>
      <c r="I33" s="51"/>
      <c r="J33" s="51"/>
      <c r="K33" s="51"/>
      <c r="L33" s="51"/>
      <c r="M33" s="51"/>
      <c r="N33" s="51"/>
      <c r="O33" s="51"/>
      <c r="P33" s="51"/>
    </row>
  </sheetData>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1:D39"/>
  <sheetViews>
    <sheetView zoomScale="85" zoomScaleNormal="85" workbookViewId="0">
      <selection activeCell="L38" sqref="L38"/>
    </sheetView>
  </sheetViews>
  <sheetFormatPr defaultRowHeight="17.399999999999999"/>
  <sheetData>
    <row r="31" spans="1:3">
      <c r="A31" t="s">
        <v>1756</v>
      </c>
      <c r="C31" t="s">
        <v>1757</v>
      </c>
    </row>
    <row r="37" spans="1:4">
      <c r="A37" s="520" t="s">
        <v>1387</v>
      </c>
      <c r="D37" t="s">
        <v>1095</v>
      </c>
    </row>
    <row r="38" spans="1:4">
      <c r="A38" s="521" t="s">
        <v>1388</v>
      </c>
      <c r="D38" t="s">
        <v>1096</v>
      </c>
    </row>
    <row r="39" spans="1:4">
      <c r="A39" s="521"/>
    </row>
  </sheetData>
  <phoneticPr fontId="1"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4:P110"/>
  <sheetViews>
    <sheetView zoomScale="85" zoomScaleNormal="85" workbookViewId="0">
      <selection activeCell="F35" sqref="F35"/>
    </sheetView>
  </sheetViews>
  <sheetFormatPr defaultRowHeight="17.399999999999999"/>
  <cols>
    <col min="1" max="7" width="16.69921875" customWidth="1"/>
    <col min="8" max="8" width="33.296875" customWidth="1"/>
    <col min="9" max="11" width="16.69921875" customWidth="1"/>
    <col min="12" max="12" width="9.8984375" bestFit="1" customWidth="1"/>
    <col min="14" max="14" width="16.69921875" bestFit="1" customWidth="1"/>
    <col min="15" max="16" width="15.69921875" bestFit="1" customWidth="1"/>
  </cols>
  <sheetData>
    <row r="74" spans="1:16">
      <c r="B74">
        <v>3.3057850000000002</v>
      </c>
    </row>
    <row r="77" spans="1:16" s="53" customFormat="1" ht="15.6">
      <c r="K77" s="91"/>
      <c r="L77" s="91"/>
      <c r="M77" s="91"/>
      <c r="N77" s="91"/>
    </row>
    <row r="78" spans="1:16">
      <c r="A78" s="62" t="s">
        <v>153</v>
      </c>
      <c r="B78" s="82" t="s">
        <v>90</v>
      </c>
      <c r="C78" s="809" t="s">
        <v>154</v>
      </c>
      <c r="D78" s="809"/>
      <c r="E78" s="809"/>
      <c r="F78" s="809"/>
      <c r="G78" s="809"/>
      <c r="H78" s="92"/>
    </row>
    <row r="79" spans="1:16" s="53" customFormat="1" ht="36" customHeight="1">
      <c r="A79" s="62" t="s">
        <v>84</v>
      </c>
      <c r="B79" s="810" t="s">
        <v>155</v>
      </c>
      <c r="C79" s="810"/>
      <c r="D79" s="810"/>
      <c r="E79" s="810" t="s">
        <v>156</v>
      </c>
      <c r="F79" s="810"/>
      <c r="G79" s="810"/>
      <c r="H79" s="83" t="s">
        <v>157</v>
      </c>
      <c r="I79" s="83" t="s">
        <v>101</v>
      </c>
      <c r="J79" s="83" t="s">
        <v>102</v>
      </c>
      <c r="K79" s="83" t="s">
        <v>103</v>
      </c>
      <c r="L79" s="83" t="s">
        <v>85</v>
      </c>
      <c r="M79" s="83" t="s">
        <v>158</v>
      </c>
      <c r="N79" s="83" t="s">
        <v>86</v>
      </c>
      <c r="O79" s="83" t="s">
        <v>97</v>
      </c>
      <c r="P79" s="53" t="s">
        <v>99</v>
      </c>
    </row>
    <row r="80" spans="1:16" s="53" customFormat="1" ht="15.6">
      <c r="A80" s="54" t="s">
        <v>83</v>
      </c>
      <c r="B80" s="812"/>
      <c r="C80" s="812"/>
      <c r="D80" s="812"/>
      <c r="E80" s="811" t="s">
        <v>104</v>
      </c>
      <c r="F80" s="811"/>
      <c r="G80" s="811"/>
      <c r="H80" s="93"/>
      <c r="I80" s="81" t="s">
        <v>100</v>
      </c>
      <c r="J80" s="65" t="s">
        <v>159</v>
      </c>
      <c r="K80" s="65" t="s">
        <v>160</v>
      </c>
      <c r="L80" s="66" t="s">
        <v>161</v>
      </c>
      <c r="M80" s="66"/>
      <c r="N80" s="66"/>
      <c r="O80" s="66"/>
    </row>
    <row r="81" spans="1:15" s="53" customFormat="1" ht="15.6">
      <c r="A81" s="54" t="s">
        <v>87</v>
      </c>
      <c r="B81" s="812"/>
      <c r="C81" s="812"/>
      <c r="D81" s="812"/>
      <c r="E81" s="811"/>
      <c r="F81" s="811"/>
      <c r="G81" s="811"/>
      <c r="H81" s="93"/>
      <c r="I81" s="81"/>
      <c r="J81" s="81"/>
      <c r="K81" s="81"/>
      <c r="L81" s="66"/>
      <c r="M81" s="66"/>
      <c r="N81" s="66"/>
      <c r="O81" s="66"/>
    </row>
    <row r="82" spans="1:15" s="53" customFormat="1" ht="15.6">
      <c r="A82" s="54" t="s">
        <v>88</v>
      </c>
      <c r="B82" s="812"/>
      <c r="C82" s="812"/>
      <c r="D82" s="812"/>
      <c r="E82" s="811"/>
      <c r="F82" s="811"/>
      <c r="G82" s="811"/>
      <c r="H82" s="93"/>
      <c r="I82" s="81"/>
      <c r="J82" s="81"/>
      <c r="K82" s="81"/>
      <c r="L82" s="66"/>
      <c r="M82" s="66"/>
      <c r="N82" s="66"/>
      <c r="O82" s="66"/>
    </row>
    <row r="83" spans="1:15" s="53" customFormat="1" ht="15.6">
      <c r="A83" s="54" t="s">
        <v>89</v>
      </c>
      <c r="B83" s="812"/>
      <c r="C83" s="812"/>
      <c r="D83" s="812"/>
      <c r="E83" s="811"/>
      <c r="F83" s="811"/>
      <c r="G83" s="811"/>
      <c r="H83" s="93"/>
      <c r="I83" s="81"/>
      <c r="J83" s="81"/>
      <c r="K83" s="81"/>
      <c r="L83" s="66"/>
      <c r="M83" s="66"/>
      <c r="N83" s="66"/>
      <c r="O83" s="66"/>
    </row>
    <row r="84" spans="1:15" s="53" customFormat="1" ht="15.6">
      <c r="A84" s="54" t="s">
        <v>98</v>
      </c>
      <c r="B84" s="812"/>
      <c r="C84" s="812"/>
      <c r="D84" s="812"/>
      <c r="E84" s="811"/>
      <c r="F84" s="811"/>
      <c r="G84" s="811"/>
      <c r="H84" s="93"/>
      <c r="I84" s="81"/>
      <c r="J84" s="81"/>
      <c r="K84" s="81"/>
      <c r="L84" s="66"/>
      <c r="M84" s="66"/>
      <c r="N84" s="66"/>
      <c r="O84" s="66"/>
    </row>
    <row r="85" spans="1:15" s="53" customFormat="1" ht="15.6">
      <c r="A85" s="64" t="s">
        <v>162</v>
      </c>
      <c r="D85" s="53" t="s">
        <v>99</v>
      </c>
    </row>
    <row r="86" spans="1:15" s="53" customFormat="1" ht="15.6">
      <c r="A86" s="62" t="s">
        <v>163</v>
      </c>
      <c r="B86" s="62" t="s">
        <v>164</v>
      </c>
      <c r="C86" s="62" t="s">
        <v>92</v>
      </c>
      <c r="D86" s="62" t="s">
        <v>93</v>
      </c>
      <c r="E86" s="62" t="s">
        <v>165</v>
      </c>
      <c r="F86" s="62" t="s">
        <v>95</v>
      </c>
      <c r="G86" s="62" t="s">
        <v>94</v>
      </c>
      <c r="H86" s="62" t="s">
        <v>166</v>
      </c>
    </row>
    <row r="87" spans="1:15" s="53" customFormat="1" ht="15.6">
      <c r="A87" s="66"/>
      <c r="B87" s="57" t="s">
        <v>5</v>
      </c>
      <c r="C87" s="67">
        <v>45316</v>
      </c>
      <c r="D87" s="59" t="s">
        <v>167</v>
      </c>
      <c r="E87" s="60">
        <v>15161923</v>
      </c>
      <c r="F87" s="67"/>
      <c r="G87" s="55"/>
      <c r="H87" s="94"/>
    </row>
    <row r="88" spans="1:15" s="53" customFormat="1" ht="15.6">
      <c r="A88" s="66"/>
      <c r="B88" s="57" t="s">
        <v>168</v>
      </c>
      <c r="C88" s="67">
        <v>45682</v>
      </c>
      <c r="D88" s="59" t="s">
        <v>8</v>
      </c>
      <c r="E88" s="60"/>
      <c r="F88" s="67"/>
      <c r="G88" s="56"/>
      <c r="H88" s="58"/>
    </row>
    <row r="89" spans="1:15" s="53" customFormat="1" ht="15.6">
      <c r="A89" s="66"/>
      <c r="B89" s="57"/>
      <c r="C89" s="67"/>
      <c r="D89" s="59"/>
      <c r="E89" s="60"/>
      <c r="F89" s="67"/>
      <c r="G89" s="55"/>
      <c r="H89" s="94"/>
    </row>
    <row r="90" spans="1:15" s="53" customFormat="1" ht="15.6">
      <c r="A90" s="66"/>
      <c r="B90" s="57" t="s">
        <v>169</v>
      </c>
      <c r="C90" s="67"/>
      <c r="D90" s="59"/>
      <c r="E90" s="60"/>
      <c r="F90" s="67"/>
      <c r="G90" s="55"/>
      <c r="H90" s="94"/>
    </row>
    <row r="91" spans="1:15" s="53" customFormat="1" ht="15.6">
      <c r="A91" s="66"/>
      <c r="B91" s="57"/>
      <c r="C91" s="67"/>
      <c r="D91" s="59"/>
      <c r="E91" s="60"/>
      <c r="F91" s="58"/>
      <c r="G91" s="56"/>
      <c r="H91" s="58"/>
    </row>
    <row r="92" spans="1:15" s="53" customFormat="1" ht="15.6">
      <c r="A92" s="63" t="s">
        <v>105</v>
      </c>
      <c r="D92" s="53" t="s">
        <v>99</v>
      </c>
    </row>
    <row r="93" spans="1:15" s="53" customFormat="1" ht="15.6">
      <c r="A93" s="62" t="s">
        <v>91</v>
      </c>
      <c r="B93" s="62" t="s">
        <v>164</v>
      </c>
      <c r="C93" s="62" t="s">
        <v>170</v>
      </c>
      <c r="D93" s="62" t="s">
        <v>171</v>
      </c>
      <c r="E93" s="62" t="s">
        <v>172</v>
      </c>
      <c r="F93" s="62" t="s">
        <v>95</v>
      </c>
      <c r="G93" s="62" t="s">
        <v>96</v>
      </c>
      <c r="H93" s="62" t="s">
        <v>173</v>
      </c>
    </row>
    <row r="94" spans="1:15" s="53" customFormat="1" ht="15.6">
      <c r="A94" s="66"/>
      <c r="B94" s="57" t="s">
        <v>174</v>
      </c>
      <c r="C94" s="58">
        <v>42901</v>
      </c>
      <c r="D94" s="59" t="s">
        <v>79</v>
      </c>
      <c r="E94" s="60" t="s">
        <v>79</v>
      </c>
      <c r="F94" s="58" t="s">
        <v>79</v>
      </c>
      <c r="G94" s="56"/>
      <c r="H94" s="58"/>
    </row>
    <row r="95" spans="1:15" s="53" customFormat="1" ht="15.6">
      <c r="A95" s="66"/>
      <c r="B95" s="57"/>
      <c r="C95" s="61"/>
      <c r="D95" s="59" t="s">
        <v>79</v>
      </c>
      <c r="E95" s="60" t="s">
        <v>79</v>
      </c>
      <c r="F95" s="58" t="s">
        <v>79</v>
      </c>
      <c r="G95" s="56"/>
      <c r="H95" s="58"/>
    </row>
    <row r="96" spans="1:15" s="53" customFormat="1" ht="15.6">
      <c r="A96" s="66"/>
      <c r="B96" s="57"/>
      <c r="C96" s="61"/>
      <c r="D96" s="59" t="s">
        <v>79</v>
      </c>
      <c r="E96" s="60" t="s">
        <v>79</v>
      </c>
      <c r="F96" s="58" t="s">
        <v>79</v>
      </c>
      <c r="G96" s="56"/>
      <c r="H96" s="58"/>
    </row>
    <row r="97" spans="1:8" s="53" customFormat="1" ht="15.6">
      <c r="A97" s="66"/>
      <c r="B97" s="57"/>
      <c r="C97" s="61"/>
      <c r="D97" s="59" t="s">
        <v>79</v>
      </c>
      <c r="E97" s="60" t="s">
        <v>79</v>
      </c>
      <c r="F97" s="58" t="s">
        <v>79</v>
      </c>
      <c r="G97" s="56" t="s">
        <v>79</v>
      </c>
      <c r="H97" s="58" t="s">
        <v>79</v>
      </c>
    </row>
    <row r="98" spans="1:8" s="53" customFormat="1" ht="15.6">
      <c r="A98" s="66"/>
      <c r="B98" s="57"/>
      <c r="C98" s="61"/>
      <c r="D98" s="59" t="s">
        <v>79</v>
      </c>
      <c r="E98" s="60" t="s">
        <v>79</v>
      </c>
      <c r="F98" s="58" t="s">
        <v>79</v>
      </c>
      <c r="G98" s="56" t="s">
        <v>79</v>
      </c>
      <c r="H98" s="58" t="s">
        <v>79</v>
      </c>
    </row>
    <row r="99" spans="1:8" s="53" customFormat="1" ht="15.6"/>
    <row r="100" spans="1:8" s="53" customFormat="1" ht="15.6"/>
    <row r="101" spans="1:8" s="53" customFormat="1" ht="15.6"/>
    <row r="102" spans="1:8" s="53" customFormat="1" ht="15.6"/>
    <row r="103" spans="1:8" s="53" customFormat="1" ht="15.6"/>
    <row r="104" spans="1:8" s="53" customFormat="1" ht="15.6"/>
    <row r="105" spans="1:8" s="53" customFormat="1" ht="15.6"/>
    <row r="106" spans="1:8" s="53" customFormat="1" ht="15.6"/>
    <row r="107" spans="1:8" s="53" customFormat="1" ht="15.6"/>
    <row r="108" spans="1:8" s="53" customFormat="1" ht="15.6"/>
    <row r="109" spans="1:8" s="53" customFormat="1" ht="15.6"/>
    <row r="110" spans="1:8">
      <c r="H110" s="53"/>
    </row>
  </sheetData>
  <mergeCells count="13">
    <mergeCell ref="B83:D83"/>
    <mergeCell ref="E83:G83"/>
    <mergeCell ref="B84:D84"/>
    <mergeCell ref="E84:G84"/>
    <mergeCell ref="B79:D79"/>
    <mergeCell ref="B80:D80"/>
    <mergeCell ref="B81:D81"/>
    <mergeCell ref="B82:D82"/>
    <mergeCell ref="C78:G78"/>
    <mergeCell ref="E79:G79"/>
    <mergeCell ref="E80:G80"/>
    <mergeCell ref="E81:G81"/>
    <mergeCell ref="E82:G82"/>
  </mergeCells>
  <phoneticPr fontId="1"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8:G28"/>
  <sheetViews>
    <sheetView zoomScale="85" zoomScaleNormal="85" workbookViewId="0">
      <selection activeCell="K37" sqref="K37"/>
    </sheetView>
  </sheetViews>
  <sheetFormatPr defaultRowHeight="17.399999999999999"/>
  <sheetData>
    <row r="28" spans="2:7">
      <c r="B28" t="s">
        <v>1097</v>
      </c>
      <c r="G28" t="s">
        <v>1098</v>
      </c>
    </row>
  </sheetData>
  <phoneticPr fontId="1"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8:G28"/>
  <sheetViews>
    <sheetView zoomScale="85" zoomScaleNormal="85" workbookViewId="0">
      <selection activeCell="K38" sqref="K38"/>
    </sheetView>
  </sheetViews>
  <sheetFormatPr defaultRowHeight="17.399999999999999"/>
  <sheetData>
    <row r="28" spans="2:7">
      <c r="B28" t="s">
        <v>1097</v>
      </c>
      <c r="G28" t="s">
        <v>1098</v>
      </c>
    </row>
  </sheetData>
  <phoneticPr fontId="1"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election activeCell="L36" sqref="L36"/>
    </sheetView>
  </sheetViews>
  <sheetFormatPr defaultRowHeight="17.399999999999999"/>
  <sheetData/>
  <phoneticPr fontId="1"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C371"/>
  <sheetViews>
    <sheetView zoomScaleNormal="100" workbookViewId="0">
      <selection activeCell="A4" sqref="A4:F4"/>
    </sheetView>
  </sheetViews>
  <sheetFormatPr defaultRowHeight="17.399999999999999"/>
  <cols>
    <col min="1" max="24" width="15.8984375" customWidth="1"/>
  </cols>
  <sheetData>
    <row r="2" spans="1:28">
      <c r="A2" s="665" t="s">
        <v>107</v>
      </c>
      <c r="B2" s="543" t="s">
        <v>179</v>
      </c>
      <c r="C2" s="665" t="s">
        <v>108</v>
      </c>
      <c r="D2" s="543" t="s">
        <v>179</v>
      </c>
      <c r="E2" s="665" t="s">
        <v>109</v>
      </c>
      <c r="F2" s="543" t="s">
        <v>179</v>
      </c>
      <c r="G2" s="665" t="s">
        <v>111</v>
      </c>
      <c r="H2" s="433" t="s">
        <v>976</v>
      </c>
    </row>
    <row r="3" spans="1:28">
      <c r="A3" s="665" t="s">
        <v>110</v>
      </c>
      <c r="B3" s="543" t="s">
        <v>180</v>
      </c>
      <c r="C3" s="665" t="s">
        <v>112</v>
      </c>
      <c r="D3" s="543" t="s">
        <v>179</v>
      </c>
      <c r="E3" s="665" t="s">
        <v>1119</v>
      </c>
      <c r="F3" s="544" t="s">
        <v>1139</v>
      </c>
      <c r="G3" s="665"/>
      <c r="H3" s="51"/>
    </row>
    <row r="4" spans="1:28">
      <c r="A4" s="665" t="s">
        <v>1944</v>
      </c>
      <c r="B4" s="543" t="s">
        <v>1943</v>
      </c>
      <c r="C4" s="788" t="s">
        <v>529</v>
      </c>
      <c r="D4" s="541" t="s">
        <v>1508</v>
      </c>
      <c r="E4" s="788" t="s">
        <v>322</v>
      </c>
      <c r="F4" s="541"/>
      <c r="G4" s="665"/>
      <c r="H4" s="51"/>
    </row>
    <row r="5" spans="1:28">
      <c r="A5" s="665" t="s">
        <v>115</v>
      </c>
      <c r="B5" s="542" t="s">
        <v>181</v>
      </c>
      <c r="C5" s="665" t="s">
        <v>116</v>
      </c>
      <c r="D5" s="542" t="s">
        <v>181</v>
      </c>
      <c r="E5" s="665" t="s">
        <v>113</v>
      </c>
      <c r="F5" s="542" t="s">
        <v>181</v>
      </c>
      <c r="G5" s="665" t="s">
        <v>114</v>
      </c>
      <c r="H5" s="542" t="s">
        <v>181</v>
      </c>
    </row>
    <row r="7" spans="1:28">
      <c r="A7" s="459" t="s">
        <v>1121</v>
      </c>
      <c r="B7" t="s">
        <v>1799</v>
      </c>
    </row>
    <row r="8" spans="1:28">
      <c r="A8" s="459" t="s">
        <v>1122</v>
      </c>
    </row>
    <row r="9" spans="1:28" ht="31.2">
      <c r="A9" s="69" t="s">
        <v>130</v>
      </c>
      <c r="B9" s="75" t="s">
        <v>1516</v>
      </c>
      <c r="C9" s="75" t="s">
        <v>1537</v>
      </c>
      <c r="D9" s="75" t="s">
        <v>1517</v>
      </c>
      <c r="E9" s="69" t="s">
        <v>1518</v>
      </c>
      <c r="F9" s="75" t="s">
        <v>1519</v>
      </c>
      <c r="G9" s="75" t="s">
        <v>1520</v>
      </c>
      <c r="H9" s="75" t="s">
        <v>1521</v>
      </c>
      <c r="I9" s="75" t="s">
        <v>1522</v>
      </c>
      <c r="J9" s="75" t="s">
        <v>1523</v>
      </c>
      <c r="K9" s="75" t="s">
        <v>1524</v>
      </c>
      <c r="L9" s="76" t="s">
        <v>1525</v>
      </c>
      <c r="M9" s="76" t="s">
        <v>1526</v>
      </c>
      <c r="N9" s="76" t="s">
        <v>1384</v>
      </c>
      <c r="O9" s="76" t="s">
        <v>1514</v>
      </c>
      <c r="P9" s="76" t="s">
        <v>1527</v>
      </c>
      <c r="Q9" s="76" t="s">
        <v>1528</v>
      </c>
      <c r="R9" s="76" t="s">
        <v>1529</v>
      </c>
      <c r="S9" s="76" t="s">
        <v>1530</v>
      </c>
      <c r="T9" s="76" t="s">
        <v>1531</v>
      </c>
      <c r="U9" s="76" t="s">
        <v>1532</v>
      </c>
      <c r="V9" s="76" t="s">
        <v>1646</v>
      </c>
      <c r="W9" s="77" t="s">
        <v>1533</v>
      </c>
      <c r="X9" s="77" t="s">
        <v>1534</v>
      </c>
      <c r="Y9" s="77" t="s">
        <v>1535</v>
      </c>
      <c r="Z9" s="77" t="s">
        <v>1536</v>
      </c>
      <c r="AB9" t="s">
        <v>0</v>
      </c>
    </row>
    <row r="10" spans="1:28">
      <c r="A10" s="547" t="s">
        <v>118</v>
      </c>
      <c r="B10" s="547" t="s">
        <v>120</v>
      </c>
      <c r="C10" s="548" t="s">
        <v>981</v>
      </c>
      <c r="D10" s="549" t="s">
        <v>182</v>
      </c>
      <c r="E10" s="550">
        <v>45008</v>
      </c>
      <c r="F10" s="551">
        <v>440000000</v>
      </c>
      <c r="G10" s="551">
        <v>440000000</v>
      </c>
      <c r="H10" s="551">
        <v>0</v>
      </c>
      <c r="I10" s="551">
        <v>16213886</v>
      </c>
      <c r="J10" s="551">
        <f>SUM(G10:I10)</f>
        <v>456213886</v>
      </c>
      <c r="K10" s="550">
        <v>45672</v>
      </c>
      <c r="L10" s="552">
        <v>4.4499999999999998E-2</v>
      </c>
      <c r="M10" s="552">
        <v>7.4499999999999997E-2</v>
      </c>
      <c r="N10" s="554"/>
      <c r="O10" s="554"/>
      <c r="P10" s="456" t="s">
        <v>80</v>
      </c>
      <c r="Q10" s="456" t="s">
        <v>80</v>
      </c>
      <c r="R10" s="456" t="s">
        <v>80</v>
      </c>
      <c r="S10" s="547" t="s">
        <v>100</v>
      </c>
      <c r="T10" s="555" t="s">
        <v>132</v>
      </c>
      <c r="U10" s="456" t="s">
        <v>81</v>
      </c>
      <c r="V10" s="547" t="s">
        <v>100</v>
      </c>
      <c r="W10" s="558" t="s">
        <v>1300</v>
      </c>
      <c r="X10" s="558" t="s">
        <v>1301</v>
      </c>
      <c r="Y10" s="558" t="s">
        <v>1300</v>
      </c>
      <c r="Z10" s="558" t="s">
        <v>1300</v>
      </c>
    </row>
    <row r="11" spans="1:28">
      <c r="A11" s="547" t="s">
        <v>119</v>
      </c>
      <c r="B11" s="547" t="s">
        <v>121</v>
      </c>
      <c r="C11" s="548" t="s">
        <v>982</v>
      </c>
      <c r="D11" s="549" t="s">
        <v>183</v>
      </c>
      <c r="E11" s="550">
        <v>45835</v>
      </c>
      <c r="F11" s="551">
        <v>2975020</v>
      </c>
      <c r="G11" s="551">
        <v>0</v>
      </c>
      <c r="H11" s="551">
        <v>2975020</v>
      </c>
      <c r="I11" s="551">
        <v>0</v>
      </c>
      <c r="J11" s="551">
        <f>SUM(G11:I11)</f>
        <v>2975020</v>
      </c>
      <c r="K11" s="550"/>
      <c r="L11" s="552"/>
      <c r="M11" s="552"/>
      <c r="N11" s="554" t="s">
        <v>147</v>
      </c>
      <c r="O11" s="554" t="s">
        <v>147</v>
      </c>
      <c r="P11" s="456" t="s">
        <v>132</v>
      </c>
      <c r="Q11" s="456" t="s">
        <v>132</v>
      </c>
      <c r="R11" s="456" t="s">
        <v>132</v>
      </c>
      <c r="S11" s="547" t="s">
        <v>100</v>
      </c>
      <c r="T11" s="555" t="s">
        <v>132</v>
      </c>
      <c r="U11" s="456" t="s">
        <v>81</v>
      </c>
      <c r="V11" s="547" t="s">
        <v>100</v>
      </c>
      <c r="W11" s="559"/>
      <c r="X11" s="559"/>
      <c r="Y11" s="559"/>
      <c r="Z11" s="559"/>
    </row>
    <row r="12" spans="1:28">
      <c r="A12" s="51"/>
      <c r="B12" s="51"/>
      <c r="C12" s="51"/>
      <c r="D12" s="51"/>
      <c r="E12" s="70"/>
      <c r="F12" s="71"/>
      <c r="G12" s="71"/>
      <c r="H12" s="71"/>
      <c r="I12" s="71"/>
      <c r="J12" s="71"/>
      <c r="K12" s="70"/>
      <c r="L12" s="72"/>
      <c r="M12" s="72"/>
      <c r="N12" s="72"/>
      <c r="O12" s="72"/>
      <c r="P12" s="51"/>
      <c r="Q12" s="51"/>
      <c r="R12" s="51"/>
      <c r="S12" s="51"/>
      <c r="T12" s="51" t="s">
        <v>1298</v>
      </c>
      <c r="U12" s="51"/>
      <c r="V12" s="51"/>
      <c r="W12" s="51"/>
      <c r="X12" s="51"/>
      <c r="Y12" s="51"/>
      <c r="Z12" s="51"/>
      <c r="AB12" t="s">
        <v>1</v>
      </c>
    </row>
    <row r="13" spans="1:28">
      <c r="A13" s="51"/>
      <c r="B13" s="51"/>
      <c r="C13" s="51"/>
      <c r="D13" s="51"/>
      <c r="E13" s="70"/>
      <c r="F13" s="71"/>
      <c r="G13" s="71"/>
      <c r="H13" s="71"/>
      <c r="I13" s="71"/>
      <c r="J13" s="71"/>
      <c r="K13" s="70"/>
      <c r="L13" s="72"/>
      <c r="M13" s="72"/>
      <c r="N13" s="72"/>
      <c r="O13" s="72"/>
      <c r="P13" s="51"/>
      <c r="Q13" s="51"/>
      <c r="R13" s="51"/>
      <c r="S13" s="51"/>
      <c r="T13" s="51"/>
      <c r="U13" s="51"/>
      <c r="V13" s="51"/>
      <c r="W13" s="51"/>
      <c r="X13" s="51"/>
      <c r="Y13" s="51"/>
      <c r="Z13" s="51"/>
      <c r="AB13" t="s">
        <v>2</v>
      </c>
    </row>
    <row r="14" spans="1:28">
      <c r="A14" s="51"/>
      <c r="B14" s="51"/>
      <c r="C14" s="51"/>
      <c r="D14" s="51"/>
      <c r="E14" s="70"/>
      <c r="F14" s="51"/>
      <c r="G14" s="51"/>
      <c r="H14" s="51"/>
      <c r="I14" s="51"/>
      <c r="J14" s="51"/>
      <c r="K14" s="70"/>
      <c r="L14" s="51"/>
      <c r="M14" s="51"/>
      <c r="N14" s="51"/>
      <c r="O14" s="51"/>
      <c r="P14" s="51"/>
      <c r="Q14" s="51"/>
      <c r="R14" s="51"/>
      <c r="S14" s="51"/>
      <c r="T14" s="51"/>
      <c r="U14" s="51"/>
      <c r="V14" s="51"/>
      <c r="W14" s="51"/>
      <c r="X14" s="51"/>
      <c r="Y14" s="51"/>
      <c r="Z14" s="51"/>
      <c r="AB14" t="s">
        <v>2</v>
      </c>
    </row>
    <row r="15" spans="1:28">
      <c r="A15" s="78" t="s">
        <v>133</v>
      </c>
      <c r="B15" s="51"/>
      <c r="C15" s="51"/>
      <c r="D15" s="51"/>
      <c r="E15" s="70"/>
      <c r="F15" s="51"/>
      <c r="G15" s="51"/>
      <c r="H15" s="51"/>
      <c r="I15" s="51"/>
      <c r="J15" s="51"/>
      <c r="K15" s="70"/>
      <c r="L15" s="51"/>
      <c r="M15" s="51"/>
      <c r="N15" s="51"/>
      <c r="O15" s="51"/>
      <c r="P15" s="51"/>
      <c r="Q15" s="51"/>
      <c r="R15" s="51"/>
      <c r="S15" s="51"/>
      <c r="T15" s="51"/>
      <c r="U15" s="51"/>
      <c r="V15" s="51"/>
      <c r="W15" s="51">
        <f>SUM(W10:W14)</f>
        <v>0</v>
      </c>
      <c r="X15" s="51">
        <f t="shared" ref="X15:Z15" si="0">SUM(X10:X14)</f>
        <v>0</v>
      </c>
      <c r="Y15" s="51">
        <f t="shared" si="0"/>
        <v>0</v>
      </c>
      <c r="Z15" s="51">
        <f t="shared" si="0"/>
        <v>0</v>
      </c>
    </row>
    <row r="16" spans="1:28">
      <c r="W16" s="50" t="s">
        <v>1302</v>
      </c>
      <c r="Y16" s="50" t="s">
        <v>1302</v>
      </c>
    </row>
    <row r="17" spans="1:25">
      <c r="A17" s="75" t="s">
        <v>1123</v>
      </c>
      <c r="B17" s="75" t="s">
        <v>1802</v>
      </c>
      <c r="C17" s="75" t="s">
        <v>1803</v>
      </c>
      <c r="D17" s="75" t="s">
        <v>1804</v>
      </c>
      <c r="E17" s="75" t="s">
        <v>1125</v>
      </c>
      <c r="F17" s="69" t="s">
        <v>1805</v>
      </c>
      <c r="W17" s="50"/>
      <c r="Y17" s="50"/>
    </row>
    <row r="18" spans="1:25">
      <c r="A18" s="556"/>
      <c r="B18" s="556"/>
      <c r="C18" s="556"/>
      <c r="D18" s="556"/>
      <c r="E18" s="544"/>
      <c r="F18" s="544"/>
      <c r="W18" s="50"/>
      <c r="Y18" s="50"/>
    </row>
    <row r="19" spans="1:25">
      <c r="A19" s="52" t="s">
        <v>1800</v>
      </c>
      <c r="B19" s="52" t="s">
        <v>1800</v>
      </c>
      <c r="C19" s="52" t="s">
        <v>1800</v>
      </c>
      <c r="D19" s="52" t="s">
        <v>1800</v>
      </c>
      <c r="E19" s="52"/>
      <c r="F19" s="460" t="s">
        <v>1801</v>
      </c>
      <c r="W19" s="50"/>
      <c r="Y19" s="50"/>
    </row>
    <row r="20" spans="1:25">
      <c r="A20" s="52" t="s">
        <v>1806</v>
      </c>
      <c r="B20" s="52" t="s">
        <v>1800</v>
      </c>
      <c r="C20" s="52" t="s">
        <v>1807</v>
      </c>
      <c r="D20" s="52" t="s">
        <v>1800</v>
      </c>
      <c r="E20" s="52"/>
      <c r="F20" s="460" t="s">
        <v>1808</v>
      </c>
      <c r="W20" s="50"/>
      <c r="Y20" s="50"/>
    </row>
    <row r="21" spans="1:25">
      <c r="A21" s="52" t="s">
        <v>1800</v>
      </c>
      <c r="B21" s="52" t="s">
        <v>1807</v>
      </c>
      <c r="C21" s="52" t="s">
        <v>1800</v>
      </c>
      <c r="D21" s="52" t="s">
        <v>1807</v>
      </c>
      <c r="E21" s="52"/>
      <c r="F21" s="460" t="s">
        <v>1809</v>
      </c>
      <c r="W21" s="50"/>
      <c r="Y21" s="50"/>
    </row>
    <row r="22" spans="1:25">
      <c r="A22" s="52" t="s">
        <v>1807</v>
      </c>
      <c r="B22" s="52" t="s">
        <v>1807</v>
      </c>
      <c r="C22" s="52" t="s">
        <v>1807</v>
      </c>
      <c r="D22" s="52" t="s">
        <v>1807</v>
      </c>
      <c r="E22" s="52"/>
      <c r="F22" s="460" t="s">
        <v>1810</v>
      </c>
      <c r="W22" s="50"/>
      <c r="Y22" s="50"/>
    </row>
    <row r="23" spans="1:25">
      <c r="A23" s="52"/>
      <c r="B23" s="52"/>
      <c r="C23" s="52"/>
      <c r="D23" s="52"/>
      <c r="E23" s="52"/>
      <c r="W23" s="50"/>
      <c r="Y23" s="50"/>
    </row>
    <row r="24" spans="1:25">
      <c r="A24" s="68" t="s">
        <v>1567</v>
      </c>
      <c r="O24" t="s">
        <v>1104</v>
      </c>
      <c r="Q24" t="s">
        <v>1104</v>
      </c>
    </row>
    <row r="25" spans="1:25" ht="31.2">
      <c r="A25" s="69" t="s">
        <v>130</v>
      </c>
      <c r="B25" s="77" t="s">
        <v>1546</v>
      </c>
      <c r="C25" s="665" t="s">
        <v>1547</v>
      </c>
      <c r="D25" s="665" t="s">
        <v>1548</v>
      </c>
      <c r="E25" s="665" t="s">
        <v>1549</v>
      </c>
      <c r="F25" s="665" t="s">
        <v>1550</v>
      </c>
      <c r="G25" s="665" t="s">
        <v>1551</v>
      </c>
      <c r="H25" s="76" t="s">
        <v>1526</v>
      </c>
      <c r="I25" s="76" t="s">
        <v>1525</v>
      </c>
      <c r="J25" s="665" t="s">
        <v>1552</v>
      </c>
      <c r="K25" s="665" t="s">
        <v>1553</v>
      </c>
      <c r="L25" s="665" t="s">
        <v>1554</v>
      </c>
      <c r="M25" s="665" t="s">
        <v>1555</v>
      </c>
      <c r="N25" s="665" t="s">
        <v>1556</v>
      </c>
      <c r="O25" s="665" t="s">
        <v>1538</v>
      </c>
      <c r="P25" s="665" t="s">
        <v>1557</v>
      </c>
      <c r="Q25" s="665" t="s">
        <v>1539</v>
      </c>
      <c r="R25" s="665" t="s">
        <v>1558</v>
      </c>
      <c r="S25" s="665" t="s">
        <v>1559</v>
      </c>
      <c r="T25" s="77" t="s">
        <v>1638</v>
      </c>
    </row>
    <row r="26" spans="1:25">
      <c r="A26" s="51" t="s">
        <v>118</v>
      </c>
      <c r="B26" s="456"/>
      <c r="C26" s="568" t="s">
        <v>1568</v>
      </c>
      <c r="D26" s="568" t="s">
        <v>1568</v>
      </c>
      <c r="E26" s="568" t="s">
        <v>1568</v>
      </c>
      <c r="F26" s="568" t="s">
        <v>1568</v>
      </c>
      <c r="G26" s="568" t="s">
        <v>1568</v>
      </c>
      <c r="H26" s="563">
        <v>7.4999999999999997E-2</v>
      </c>
      <c r="I26" s="569">
        <f>H26-0.03</f>
        <v>4.4999999999999998E-2</v>
      </c>
      <c r="J26" s="568" t="s">
        <v>1568</v>
      </c>
      <c r="K26" s="568" t="s">
        <v>1568</v>
      </c>
      <c r="L26" s="568" t="s">
        <v>1568</v>
      </c>
      <c r="M26" s="568" t="s">
        <v>1568</v>
      </c>
      <c r="N26" s="568" t="s">
        <v>1568</v>
      </c>
      <c r="O26" s="568" t="s">
        <v>1568</v>
      </c>
      <c r="P26" s="568" t="s">
        <v>1568</v>
      </c>
      <c r="Q26" s="568" t="s">
        <v>1568</v>
      </c>
      <c r="R26" s="568" t="s">
        <v>1568</v>
      </c>
      <c r="S26" s="568" t="s">
        <v>1568</v>
      </c>
      <c r="T26" s="568" t="s">
        <v>1568</v>
      </c>
    </row>
    <row r="27" spans="1:25">
      <c r="A27" s="51" t="s">
        <v>119</v>
      </c>
      <c r="B27" s="456"/>
      <c r="C27" s="456"/>
      <c r="D27" s="456"/>
      <c r="E27" s="456"/>
      <c r="F27" s="679" t="s">
        <v>1569</v>
      </c>
      <c r="G27" s="456"/>
      <c r="H27" s="563">
        <v>7.4999999999999997E-2</v>
      </c>
      <c r="I27" s="569">
        <f>H27-0.03</f>
        <v>4.4999999999999998E-2</v>
      </c>
      <c r="J27" s="556" t="s">
        <v>1106</v>
      </c>
      <c r="K27" s="553" t="s">
        <v>1570</v>
      </c>
      <c r="L27" s="553" t="s">
        <v>1572</v>
      </c>
      <c r="M27" s="553" t="s">
        <v>1573</v>
      </c>
      <c r="N27" s="553" t="s">
        <v>1574</v>
      </c>
      <c r="O27" s="556"/>
      <c r="P27" s="553" t="s">
        <v>1599</v>
      </c>
      <c r="Q27" s="556"/>
      <c r="R27" s="553" t="s">
        <v>1576</v>
      </c>
      <c r="S27" s="553" t="s">
        <v>1577</v>
      </c>
      <c r="T27" s="553" t="s">
        <v>1578</v>
      </c>
    </row>
    <row r="28" spans="1:25">
      <c r="A28" s="51" t="s">
        <v>125</v>
      </c>
      <c r="B28" s="456"/>
      <c r="C28" s="456"/>
      <c r="D28" s="456"/>
      <c r="E28" s="456"/>
      <c r="F28" s="679" t="s">
        <v>1569</v>
      </c>
      <c r="G28" s="456"/>
      <c r="H28" s="563">
        <v>7.4999999999999997E-2</v>
      </c>
      <c r="I28" s="569">
        <f>H28-0.03</f>
        <v>4.4999999999999998E-2</v>
      </c>
      <c r="J28" s="556" t="s">
        <v>1106</v>
      </c>
      <c r="K28" s="553" t="s">
        <v>1570</v>
      </c>
      <c r="L28" s="553" t="s">
        <v>1572</v>
      </c>
      <c r="M28" s="553" t="s">
        <v>1573</v>
      </c>
      <c r="N28" s="553" t="s">
        <v>1574</v>
      </c>
      <c r="O28" s="556"/>
      <c r="P28" s="553" t="s">
        <v>1575</v>
      </c>
      <c r="Q28" s="556"/>
      <c r="R28" s="553" t="s">
        <v>1576</v>
      </c>
      <c r="S28" s="553" t="s">
        <v>1577</v>
      </c>
      <c r="T28" s="553" t="s">
        <v>1578</v>
      </c>
    </row>
    <row r="29" spans="1:25">
      <c r="A29" s="51" t="s">
        <v>126</v>
      </c>
      <c r="B29" s="456"/>
      <c r="C29" s="547"/>
      <c r="D29" s="456"/>
      <c r="E29" s="547"/>
      <c r="F29" s="679" t="s">
        <v>1569</v>
      </c>
      <c r="G29" s="456"/>
      <c r="H29" s="563">
        <v>7.4999999999999997E-2</v>
      </c>
      <c r="I29" s="569">
        <f>H29-0.03</f>
        <v>4.4999999999999998E-2</v>
      </c>
      <c r="J29" s="556" t="s">
        <v>1108</v>
      </c>
      <c r="K29" s="553" t="s">
        <v>1570</v>
      </c>
      <c r="L29" s="553" t="s">
        <v>1572</v>
      </c>
      <c r="M29" s="553" t="s">
        <v>1573</v>
      </c>
      <c r="N29" s="553" t="s">
        <v>1574</v>
      </c>
      <c r="O29" s="556"/>
      <c r="P29" s="553" t="s">
        <v>1575</v>
      </c>
      <c r="Q29" s="556"/>
      <c r="R29" s="553" t="s">
        <v>1576</v>
      </c>
      <c r="S29" s="553" t="s">
        <v>1577</v>
      </c>
      <c r="T29" s="553" t="s">
        <v>1578</v>
      </c>
      <c r="W29" s="50" t="s">
        <v>1303</v>
      </c>
    </row>
    <row r="30" spans="1:25">
      <c r="A30" s="51" t="s">
        <v>127</v>
      </c>
      <c r="B30" s="456"/>
      <c r="C30" s="547"/>
      <c r="D30" s="456"/>
      <c r="E30" s="547"/>
      <c r="F30" s="679" t="s">
        <v>1569</v>
      </c>
      <c r="G30" s="456"/>
      <c r="H30" s="563">
        <v>7.4999999999999997E-2</v>
      </c>
      <c r="I30" s="569">
        <f>H30-0.03</f>
        <v>4.4999999999999998E-2</v>
      </c>
      <c r="J30" s="556" t="s">
        <v>128</v>
      </c>
      <c r="K30" s="553" t="s">
        <v>1570</v>
      </c>
      <c r="L30" s="553" t="s">
        <v>1572</v>
      </c>
      <c r="M30" s="553" t="s">
        <v>1573</v>
      </c>
      <c r="N30" s="553" t="s">
        <v>1574</v>
      </c>
      <c r="O30" s="556"/>
      <c r="P30" s="553" t="s">
        <v>1575</v>
      </c>
      <c r="Q30" s="556"/>
      <c r="R30" s="553" t="s">
        <v>1576</v>
      </c>
      <c r="S30" s="553" t="s">
        <v>1577</v>
      </c>
      <c r="T30" s="553" t="s">
        <v>1578</v>
      </c>
      <c r="W30" s="50" t="s">
        <v>1303</v>
      </c>
    </row>
    <row r="32" spans="1:25">
      <c r="J32" t="s">
        <v>978</v>
      </c>
      <c r="K32" t="s">
        <v>1109</v>
      </c>
    </row>
    <row r="33" spans="1:24" ht="29.55" customHeight="1">
      <c r="A33" s="69" t="s">
        <v>130</v>
      </c>
      <c r="B33" s="69" t="s">
        <v>1562</v>
      </c>
      <c r="C33" s="75" t="s">
        <v>1563</v>
      </c>
      <c r="D33" s="75" t="s">
        <v>1564</v>
      </c>
      <c r="E33" s="76" t="s">
        <v>1526</v>
      </c>
      <c r="F33" s="665" t="s">
        <v>1538</v>
      </c>
      <c r="G33" s="665" t="s">
        <v>1565</v>
      </c>
      <c r="H33" s="665" t="s">
        <v>1539</v>
      </c>
      <c r="I33" s="665" t="s">
        <v>1566</v>
      </c>
      <c r="J33" s="665" t="s">
        <v>1604</v>
      </c>
      <c r="K33" s="77" t="s">
        <v>1605</v>
      </c>
      <c r="M33" s="851" t="s">
        <v>1124</v>
      </c>
      <c r="N33" s="851"/>
      <c r="P33" s="851" t="s">
        <v>1386</v>
      </c>
      <c r="Q33" s="851"/>
      <c r="X33" t="s">
        <v>1110</v>
      </c>
    </row>
    <row r="34" spans="1:24">
      <c r="A34" s="51" t="s">
        <v>118</v>
      </c>
      <c r="B34" s="553" t="s">
        <v>1105</v>
      </c>
      <c r="C34" s="566" t="s">
        <v>1581</v>
      </c>
      <c r="D34" s="566" t="s">
        <v>1583</v>
      </c>
      <c r="E34" s="570" t="str">
        <f>E33</f>
        <v>연체이자율 (M)</v>
      </c>
      <c r="F34" s="571" t="str">
        <f>F33</f>
        <v>1안 예상배당일(DD1)</v>
      </c>
      <c r="G34" s="565" t="s">
        <v>1600</v>
      </c>
      <c r="H34" s="564" t="str">
        <f>H33</f>
        <v>2안 예상배당일(DD2)</v>
      </c>
      <c r="I34" s="565" t="s">
        <v>1601</v>
      </c>
      <c r="J34" s="566" t="s">
        <v>1602</v>
      </c>
      <c r="K34" s="566" t="s">
        <v>1603</v>
      </c>
      <c r="M34" s="885"/>
      <c r="N34" s="885"/>
      <c r="P34" s="885"/>
      <c r="Q34" s="885"/>
    </row>
    <row r="35" spans="1:24">
      <c r="A35" s="51" t="s">
        <v>119</v>
      </c>
      <c r="B35" s="553" t="s">
        <v>1560</v>
      </c>
      <c r="C35" s="566" t="s">
        <v>1582</v>
      </c>
      <c r="D35" s="566" t="s">
        <v>1584</v>
      </c>
      <c r="E35" s="570" t="str">
        <f t="shared" ref="E35:F40" si="1">E34</f>
        <v>연체이자율 (M)</v>
      </c>
      <c r="F35" s="571" t="str">
        <f t="shared" si="1"/>
        <v>1안 예상배당일(DD1)</v>
      </c>
      <c r="G35" s="565" t="s">
        <v>1600</v>
      </c>
      <c r="H35" s="571" t="str">
        <f t="shared" ref="H35:H40" si="2">H34</f>
        <v>2안 예상배당일(DD2)</v>
      </c>
      <c r="I35" s="565" t="s">
        <v>1601</v>
      </c>
      <c r="J35" s="566" t="s">
        <v>1602</v>
      </c>
      <c r="K35" s="566" t="s">
        <v>1603</v>
      </c>
      <c r="M35" s="885"/>
      <c r="N35" s="885"/>
      <c r="P35" s="885"/>
      <c r="Q35" s="885"/>
    </row>
    <row r="36" spans="1:24">
      <c r="A36" s="51" t="s">
        <v>125</v>
      </c>
      <c r="B36" s="553" t="s">
        <v>1561</v>
      </c>
      <c r="C36" s="566" t="s">
        <v>1591</v>
      </c>
      <c r="D36" s="572" t="s">
        <v>1592</v>
      </c>
      <c r="E36" s="570" t="str">
        <f t="shared" si="1"/>
        <v>연체이자율 (M)</v>
      </c>
      <c r="F36" s="571" t="str">
        <f t="shared" si="1"/>
        <v>1안 예상배당일(DD1)</v>
      </c>
      <c r="G36" s="565" t="s">
        <v>1600</v>
      </c>
      <c r="H36" s="571" t="str">
        <f t="shared" si="2"/>
        <v>2안 예상배당일(DD2)</v>
      </c>
      <c r="I36" s="565" t="s">
        <v>1601</v>
      </c>
      <c r="J36" s="566" t="s">
        <v>1602</v>
      </c>
      <c r="K36" s="566" t="s">
        <v>1603</v>
      </c>
      <c r="M36" s="885"/>
      <c r="N36" s="885"/>
      <c r="P36" s="885"/>
      <c r="Q36" s="885"/>
      <c r="X36" t="s">
        <v>1111</v>
      </c>
    </row>
    <row r="37" spans="1:24">
      <c r="A37" s="553" t="s">
        <v>1579</v>
      </c>
      <c r="B37" s="553" t="s">
        <v>1112</v>
      </c>
      <c r="C37" s="566" t="s">
        <v>1589</v>
      </c>
      <c r="D37" s="572" t="s">
        <v>1590</v>
      </c>
      <c r="E37" s="570" t="str">
        <f t="shared" si="1"/>
        <v>연체이자율 (M)</v>
      </c>
      <c r="F37" s="571" t="str">
        <f t="shared" si="1"/>
        <v>1안 예상배당일(DD1)</v>
      </c>
      <c r="G37" s="565" t="s">
        <v>1600</v>
      </c>
      <c r="H37" s="571" t="str">
        <f t="shared" si="2"/>
        <v>2안 예상배당일(DD2)</v>
      </c>
      <c r="I37" s="565" t="s">
        <v>1601</v>
      </c>
      <c r="J37" s="566" t="s">
        <v>1602</v>
      </c>
      <c r="K37" s="566" t="s">
        <v>1603</v>
      </c>
      <c r="M37" s="885"/>
      <c r="N37" s="885"/>
      <c r="P37" s="885"/>
      <c r="Q37" s="885"/>
    </row>
    <row r="38" spans="1:24">
      <c r="A38" s="51" t="s">
        <v>126</v>
      </c>
      <c r="B38" s="553" t="s">
        <v>1107</v>
      </c>
      <c r="C38" s="553" t="s">
        <v>1593</v>
      </c>
      <c r="D38" s="573" t="s">
        <v>1594</v>
      </c>
      <c r="E38" s="570" t="str">
        <f t="shared" si="1"/>
        <v>연체이자율 (M)</v>
      </c>
      <c r="F38" s="571" t="str">
        <f t="shared" si="1"/>
        <v>1안 예상배당일(DD1)</v>
      </c>
      <c r="G38" s="565" t="s">
        <v>1600</v>
      </c>
      <c r="H38" s="571" t="str">
        <f t="shared" si="2"/>
        <v>2안 예상배당일(DD2)</v>
      </c>
      <c r="I38" s="565" t="s">
        <v>1601</v>
      </c>
      <c r="J38" s="566" t="s">
        <v>1602</v>
      </c>
      <c r="K38" s="566" t="s">
        <v>1603</v>
      </c>
      <c r="M38" s="885"/>
      <c r="N38" s="885"/>
      <c r="P38" s="885"/>
      <c r="Q38" s="885"/>
      <c r="X38" t="s">
        <v>1113</v>
      </c>
    </row>
    <row r="39" spans="1:24">
      <c r="A39" s="51" t="s">
        <v>127</v>
      </c>
      <c r="B39" s="553" t="s">
        <v>124</v>
      </c>
      <c r="C39" s="553" t="s">
        <v>1596</v>
      </c>
      <c r="D39" s="573" t="s">
        <v>1597</v>
      </c>
      <c r="E39" s="570" t="str">
        <f t="shared" si="1"/>
        <v>연체이자율 (M)</v>
      </c>
      <c r="F39" s="571" t="str">
        <f t="shared" si="1"/>
        <v>1안 예상배당일(DD1)</v>
      </c>
      <c r="G39" s="565" t="s">
        <v>1600</v>
      </c>
      <c r="H39" s="571" t="str">
        <f t="shared" si="2"/>
        <v>2안 예상배당일(DD2)</v>
      </c>
      <c r="I39" s="565" t="s">
        <v>1601</v>
      </c>
      <c r="J39" s="566" t="s">
        <v>1602</v>
      </c>
      <c r="K39" s="566" t="s">
        <v>1603</v>
      </c>
      <c r="M39" s="885"/>
      <c r="N39" s="885"/>
      <c r="P39" s="885"/>
      <c r="Q39" s="885"/>
      <c r="X39" t="s">
        <v>1113</v>
      </c>
    </row>
    <row r="40" spans="1:24">
      <c r="A40" s="553" t="s">
        <v>1580</v>
      </c>
      <c r="B40" s="553" t="s">
        <v>1114</v>
      </c>
      <c r="C40" s="553" t="s">
        <v>1595</v>
      </c>
      <c r="D40" s="572" t="s">
        <v>1598</v>
      </c>
      <c r="E40" s="570" t="str">
        <f t="shared" si="1"/>
        <v>연체이자율 (M)</v>
      </c>
      <c r="F40" s="571" t="str">
        <f t="shared" si="1"/>
        <v>1안 예상배당일(DD1)</v>
      </c>
      <c r="G40" s="565" t="s">
        <v>1600</v>
      </c>
      <c r="H40" s="571" t="str">
        <f t="shared" si="2"/>
        <v>2안 예상배당일(DD2)</v>
      </c>
      <c r="I40" s="565" t="s">
        <v>1601</v>
      </c>
      <c r="J40" s="566" t="s">
        <v>1602</v>
      </c>
      <c r="K40" s="566" t="s">
        <v>1603</v>
      </c>
      <c r="M40" s="885"/>
      <c r="N40" s="885"/>
      <c r="P40" s="885"/>
      <c r="Q40" s="885"/>
    </row>
    <row r="41" spans="1:24">
      <c r="A41" s="78" t="s">
        <v>133</v>
      </c>
      <c r="B41" s="51"/>
      <c r="C41" s="51"/>
      <c r="D41" s="70"/>
      <c r="E41" s="51"/>
      <c r="F41" s="51"/>
      <c r="G41" s="51"/>
      <c r="H41" s="51"/>
      <c r="I41" s="51"/>
      <c r="J41" s="74">
        <f>SUM(J34:J40)</f>
        <v>0</v>
      </c>
      <c r="K41" s="74">
        <f>SUM(K34:K40)</f>
        <v>0</v>
      </c>
      <c r="L41" t="s">
        <v>1115</v>
      </c>
    </row>
    <row r="43" spans="1:24" ht="25.95" customHeight="1">
      <c r="A43" s="69" t="s">
        <v>1562</v>
      </c>
      <c r="B43" s="75" t="s">
        <v>1585</v>
      </c>
      <c r="C43" s="75" t="s">
        <v>1586</v>
      </c>
      <c r="D43" s="665" t="s">
        <v>1565</v>
      </c>
      <c r="E43" s="665" t="s">
        <v>1588</v>
      </c>
      <c r="F43" s="665" t="s">
        <v>1604</v>
      </c>
      <c r="G43" s="77" t="s">
        <v>1605</v>
      </c>
    </row>
    <row r="44" spans="1:24">
      <c r="A44" s="51" t="s">
        <v>1606</v>
      </c>
      <c r="B44" s="553" t="s">
        <v>1623</v>
      </c>
      <c r="C44" s="553" t="s">
        <v>1623</v>
      </c>
      <c r="D44" s="553" t="s">
        <v>1623</v>
      </c>
      <c r="E44" s="553" t="s">
        <v>1623</v>
      </c>
      <c r="F44" s="553" t="s">
        <v>1610</v>
      </c>
      <c r="G44" s="553" t="s">
        <v>1616</v>
      </c>
    </row>
    <row r="45" spans="1:24">
      <c r="A45" s="51" t="s">
        <v>1123</v>
      </c>
      <c r="B45" s="553" t="s">
        <v>1623</v>
      </c>
      <c r="C45" s="553" t="s">
        <v>1623</v>
      </c>
      <c r="D45" s="553" t="s">
        <v>1623</v>
      </c>
      <c r="E45" s="553" t="s">
        <v>1623</v>
      </c>
      <c r="F45" s="553" t="s">
        <v>1611</v>
      </c>
      <c r="G45" s="553" t="s">
        <v>1617</v>
      </c>
    </row>
    <row r="46" spans="1:24">
      <c r="A46" s="51" t="s">
        <v>1608</v>
      </c>
      <c r="B46" s="553" t="s">
        <v>1623</v>
      </c>
      <c r="C46" s="553" t="s">
        <v>1623</v>
      </c>
      <c r="D46" s="553" t="s">
        <v>1623</v>
      </c>
      <c r="E46" s="553" t="s">
        <v>1623</v>
      </c>
      <c r="F46" s="553" t="s">
        <v>1612</v>
      </c>
      <c r="G46" s="553" t="s">
        <v>1618</v>
      </c>
    </row>
    <row r="47" spans="1:24">
      <c r="A47" s="51" t="s">
        <v>129</v>
      </c>
      <c r="B47" s="553" t="s">
        <v>1623</v>
      </c>
      <c r="C47" s="553" t="s">
        <v>1623</v>
      </c>
      <c r="D47" s="553" t="s">
        <v>1623</v>
      </c>
      <c r="E47" s="553" t="s">
        <v>1623</v>
      </c>
      <c r="F47" s="553" t="s">
        <v>1613</v>
      </c>
      <c r="G47" s="553" t="s">
        <v>1619</v>
      </c>
    </row>
    <row r="48" spans="1:24">
      <c r="A48" s="51" t="s">
        <v>1116</v>
      </c>
      <c r="B48" s="553" t="s">
        <v>1623</v>
      </c>
      <c r="C48" s="553" t="s">
        <v>1623</v>
      </c>
      <c r="D48" s="553" t="s">
        <v>1623</v>
      </c>
      <c r="E48" s="553" t="s">
        <v>1623</v>
      </c>
      <c r="F48" s="553" t="s">
        <v>1614</v>
      </c>
      <c r="G48" s="553" t="s">
        <v>1620</v>
      </c>
    </row>
    <row r="49" spans="1:8">
      <c r="A49" s="51" t="s">
        <v>1114</v>
      </c>
      <c r="B49" s="553" t="s">
        <v>1623</v>
      </c>
      <c r="C49" s="553" t="s">
        <v>1623</v>
      </c>
      <c r="D49" s="553" t="s">
        <v>1623</v>
      </c>
      <c r="E49" s="553" t="s">
        <v>1623</v>
      </c>
      <c r="F49" s="553" t="s">
        <v>1615</v>
      </c>
      <c r="G49" s="553" t="s">
        <v>1621</v>
      </c>
    </row>
    <row r="50" spans="1:8">
      <c r="A50" s="78" t="s">
        <v>133</v>
      </c>
      <c r="B50" s="51"/>
      <c r="C50" s="51"/>
      <c r="D50" s="51"/>
      <c r="E50" s="51"/>
      <c r="F50" s="51">
        <f>SUM(F44:F48)</f>
        <v>0</v>
      </c>
      <c r="G50" s="51">
        <f>SUM(G44:G48)</f>
        <v>0</v>
      </c>
    </row>
    <row r="51" spans="1:8">
      <c r="A51" s="68"/>
    </row>
    <row r="52" spans="1:8" ht="26.4">
      <c r="B52" s="75" t="s">
        <v>1626</v>
      </c>
      <c r="C52" s="75" t="s">
        <v>1627</v>
      </c>
      <c r="D52" t="s">
        <v>979</v>
      </c>
    </row>
    <row r="53" spans="1:8">
      <c r="A53" t="s">
        <v>1624</v>
      </c>
      <c r="B53" s="553" t="s">
        <v>1610</v>
      </c>
      <c r="C53" s="553" t="s">
        <v>1616</v>
      </c>
      <c r="H53" t="s">
        <v>152</v>
      </c>
    </row>
    <row r="54" spans="1:8">
      <c r="A54" t="s">
        <v>1625</v>
      </c>
      <c r="B54" s="545" t="s">
        <v>1676</v>
      </c>
      <c r="C54" s="545" t="s">
        <v>1676</v>
      </c>
    </row>
    <row r="55" spans="1:8">
      <c r="A55" t="s">
        <v>1630</v>
      </c>
      <c r="B55" s="561" t="s">
        <v>1628</v>
      </c>
      <c r="C55" s="561" t="s">
        <v>1629</v>
      </c>
    </row>
    <row r="57" spans="1:8">
      <c r="A57" t="s">
        <v>1631</v>
      </c>
      <c r="E57" t="s">
        <v>1641</v>
      </c>
    </row>
    <row r="58" spans="1:8">
      <c r="A58" s="77" t="s">
        <v>1546</v>
      </c>
      <c r="B58" s="665" t="s">
        <v>1552</v>
      </c>
      <c r="C58" s="665" t="s">
        <v>1634</v>
      </c>
      <c r="E58" s="77" t="s">
        <v>134</v>
      </c>
      <c r="F58" s="665" t="s">
        <v>139</v>
      </c>
      <c r="G58" s="665" t="s">
        <v>140</v>
      </c>
    </row>
    <row r="59" spans="1:8">
      <c r="A59" s="51" t="s">
        <v>135</v>
      </c>
      <c r="B59" s="556" t="str">
        <f>J25</f>
        <v>대위변제원금(AD)</v>
      </c>
      <c r="C59" s="553" t="s">
        <v>1635</v>
      </c>
      <c r="E59" s="51" t="s">
        <v>135</v>
      </c>
      <c r="F59" s="553" t="s">
        <v>1639</v>
      </c>
      <c r="G59" s="553" t="s">
        <v>1681</v>
      </c>
    </row>
    <row r="60" spans="1:8">
      <c r="A60" s="51" t="s">
        <v>136</v>
      </c>
      <c r="B60" s="556" t="str">
        <f>B59</f>
        <v>대위변제원금(AD)</v>
      </c>
      <c r="C60" s="553" t="s">
        <v>1636</v>
      </c>
      <c r="E60" s="51" t="s">
        <v>136</v>
      </c>
      <c r="F60" s="553" t="s">
        <v>1682</v>
      </c>
      <c r="G60" s="553" t="s">
        <v>1640</v>
      </c>
    </row>
    <row r="61" spans="1:8">
      <c r="A61" s="51" t="s">
        <v>137</v>
      </c>
      <c r="B61" s="574" t="s">
        <v>1633</v>
      </c>
      <c r="C61" s="553" t="s">
        <v>1637</v>
      </c>
      <c r="E61" s="51" t="s">
        <v>138</v>
      </c>
      <c r="F61" s="553" t="s">
        <v>1642</v>
      </c>
      <c r="G61" s="553" t="s">
        <v>1643</v>
      </c>
    </row>
    <row r="62" spans="1:8">
      <c r="A62" s="51" t="s">
        <v>138</v>
      </c>
      <c r="B62" s="51">
        <f>SUM(B59:B61)</f>
        <v>0</v>
      </c>
      <c r="C62" s="80">
        <v>1</v>
      </c>
    </row>
    <row r="63" spans="1:8">
      <c r="E63" s="68" t="s">
        <v>141</v>
      </c>
      <c r="F63" s="561" t="s">
        <v>1644</v>
      </c>
      <c r="G63" s="561" t="s">
        <v>1645</v>
      </c>
    </row>
    <row r="67" spans="1:8">
      <c r="A67" s="68" t="s">
        <v>1647</v>
      </c>
      <c r="B67" t="s">
        <v>1648</v>
      </c>
    </row>
    <row r="68" spans="1:8">
      <c r="A68" t="s">
        <v>1165</v>
      </c>
    </row>
    <row r="69" spans="1:8">
      <c r="A69" s="463" t="s">
        <v>1126</v>
      </c>
      <c r="B69" s="463" t="s">
        <v>1140</v>
      </c>
      <c r="C69" s="463" t="s">
        <v>1137</v>
      </c>
      <c r="D69" s="463" t="s">
        <v>1141</v>
      </c>
      <c r="E69" s="461" t="s">
        <v>1154</v>
      </c>
      <c r="F69" s="461" t="s">
        <v>1127</v>
      </c>
    </row>
    <row r="70" spans="1:8">
      <c r="A70" s="682" t="s">
        <v>1138</v>
      </c>
      <c r="B70" s="682" t="s">
        <v>1138</v>
      </c>
      <c r="C70" s="682" t="s">
        <v>1138</v>
      </c>
      <c r="D70" s="682" t="s">
        <v>1138</v>
      </c>
      <c r="E70" s="682" t="s">
        <v>1139</v>
      </c>
      <c r="F70" s="682" t="s">
        <v>1139</v>
      </c>
    </row>
    <row r="71" spans="1:8">
      <c r="A71" s="461" t="s">
        <v>1128</v>
      </c>
      <c r="B71" s="461" t="s">
        <v>1129</v>
      </c>
      <c r="C71" s="461" t="s">
        <v>1130</v>
      </c>
      <c r="D71" s="462" t="s">
        <v>1131</v>
      </c>
    </row>
    <row r="72" spans="1:8">
      <c r="A72" s="685" t="s">
        <v>1142</v>
      </c>
      <c r="B72" s="684" t="s">
        <v>1143</v>
      </c>
      <c r="C72" s="690" t="s">
        <v>1144</v>
      </c>
      <c r="D72" s="683" t="s">
        <v>1145</v>
      </c>
    </row>
    <row r="73" spans="1:8">
      <c r="A73" s="461" t="s">
        <v>1132</v>
      </c>
      <c r="B73" s="461" t="s">
        <v>1133</v>
      </c>
      <c r="C73" s="461" t="s">
        <v>1134</v>
      </c>
      <c r="D73" s="461" t="s">
        <v>1135</v>
      </c>
      <c r="E73" s="461" t="s">
        <v>1136</v>
      </c>
    </row>
    <row r="74" spans="1:8">
      <c r="A74" s="686" t="s">
        <v>1146</v>
      </c>
      <c r="B74" s="687" t="s">
        <v>1147</v>
      </c>
      <c r="C74" s="688" t="s">
        <v>1148</v>
      </c>
      <c r="D74" s="689" t="s">
        <v>1149</v>
      </c>
      <c r="E74" s="690" t="s">
        <v>1150</v>
      </c>
    </row>
    <row r="75" spans="1:8">
      <c r="A75" s="461" t="s">
        <v>1151</v>
      </c>
      <c r="B75" s="461" t="s">
        <v>1153</v>
      </c>
      <c r="C75" s="461" t="s">
        <v>1160</v>
      </c>
      <c r="D75" s="461" t="s">
        <v>1157</v>
      </c>
      <c r="E75" s="461" t="s">
        <v>1158</v>
      </c>
      <c r="F75" s="461" t="s">
        <v>1159</v>
      </c>
    </row>
    <row r="76" spans="1:8">
      <c r="A76" s="691" t="s">
        <v>1152</v>
      </c>
      <c r="B76" s="692" t="s">
        <v>1155</v>
      </c>
      <c r="C76" s="693" t="s">
        <v>1156</v>
      </c>
      <c r="D76" s="694" t="s">
        <v>1161</v>
      </c>
      <c r="E76" s="695" t="s">
        <v>1162</v>
      </c>
      <c r="F76" s="553" t="s">
        <v>1163</v>
      </c>
      <c r="H76" s="68" t="s">
        <v>1164</v>
      </c>
    </row>
    <row r="77" spans="1:8">
      <c r="A77" t="s">
        <v>1166</v>
      </c>
    </row>
    <row r="78" spans="1:8">
      <c r="A78" s="463" t="s">
        <v>1126</v>
      </c>
      <c r="B78" s="463" t="s">
        <v>1140</v>
      </c>
      <c r="C78" s="463" t="s">
        <v>1137</v>
      </c>
      <c r="D78" s="463" t="s">
        <v>1141</v>
      </c>
      <c r="E78" s="461" t="s">
        <v>1154</v>
      </c>
      <c r="F78" s="461" t="s">
        <v>1127</v>
      </c>
    </row>
    <row r="79" spans="1:8">
      <c r="A79" s="682" t="s">
        <v>1138</v>
      </c>
      <c r="B79" s="682" t="s">
        <v>1138</v>
      </c>
      <c r="C79" s="682" t="s">
        <v>1138</v>
      </c>
      <c r="D79" s="682" t="s">
        <v>1138</v>
      </c>
      <c r="E79" s="682" t="s">
        <v>1139</v>
      </c>
      <c r="F79" s="682" t="s">
        <v>1139</v>
      </c>
    </row>
    <row r="80" spans="1:8">
      <c r="A80" s="461" t="s">
        <v>1128</v>
      </c>
      <c r="B80" s="461" t="s">
        <v>1129</v>
      </c>
      <c r="C80" s="461" t="s">
        <v>1130</v>
      </c>
      <c r="D80" s="462" t="s">
        <v>1131</v>
      </c>
    </row>
    <row r="81" spans="1:13">
      <c r="A81" s="685" t="s">
        <v>1142</v>
      </c>
      <c r="B81" s="684" t="s">
        <v>1167</v>
      </c>
      <c r="C81" s="690" t="s">
        <v>1144</v>
      </c>
      <c r="D81" s="683" t="s">
        <v>1145</v>
      </c>
    </row>
    <row r="82" spans="1:13">
      <c r="A82" s="461" t="s">
        <v>1132</v>
      </c>
      <c r="B82" s="461" t="s">
        <v>1133</v>
      </c>
      <c r="C82" s="461" t="s">
        <v>1134</v>
      </c>
      <c r="D82" s="461" t="s">
        <v>1135</v>
      </c>
      <c r="E82" s="461" t="s">
        <v>1136</v>
      </c>
    </row>
    <row r="83" spans="1:13">
      <c r="A83" s="686" t="s">
        <v>1146</v>
      </c>
      <c r="B83" s="687" t="s">
        <v>1147</v>
      </c>
      <c r="C83" s="688" t="s">
        <v>1148</v>
      </c>
      <c r="D83" s="689" t="s">
        <v>1149</v>
      </c>
      <c r="E83" s="690" t="s">
        <v>1150</v>
      </c>
    </row>
    <row r="84" spans="1:13">
      <c r="A84" s="461" t="s">
        <v>1151</v>
      </c>
      <c r="B84" s="461" t="s">
        <v>1153</v>
      </c>
      <c r="C84" s="461" t="s">
        <v>1160</v>
      </c>
      <c r="D84" s="461" t="s">
        <v>1157</v>
      </c>
      <c r="E84" s="461" t="s">
        <v>1158</v>
      </c>
      <c r="F84" s="461" t="s">
        <v>1159</v>
      </c>
    </row>
    <row r="85" spans="1:13">
      <c r="A85" s="691" t="s">
        <v>1168</v>
      </c>
      <c r="B85" s="692" t="s">
        <v>1155</v>
      </c>
      <c r="C85" s="693" t="s">
        <v>1156</v>
      </c>
      <c r="D85" s="694" t="s">
        <v>1161</v>
      </c>
      <c r="E85" s="695" t="s">
        <v>1162</v>
      </c>
      <c r="F85" s="553" t="s">
        <v>1163</v>
      </c>
      <c r="H85" s="68" t="s">
        <v>1169</v>
      </c>
    </row>
    <row r="88" spans="1:13">
      <c r="A88" s="459" t="s">
        <v>1796</v>
      </c>
      <c r="I88" s="53"/>
      <c r="J88" s="53"/>
      <c r="K88" s="53"/>
      <c r="L88" s="53"/>
      <c r="M88" s="53"/>
    </row>
    <row r="89" spans="1:13">
      <c r="A89" s="439" t="s">
        <v>153</v>
      </c>
      <c r="B89" s="877" t="s">
        <v>186</v>
      </c>
      <c r="C89" s="879"/>
      <c r="D89" s="439" t="s">
        <v>187</v>
      </c>
      <c r="E89" s="439" t="s">
        <v>188</v>
      </c>
      <c r="F89" s="439" t="s">
        <v>189</v>
      </c>
      <c r="G89" s="439" t="s">
        <v>190</v>
      </c>
      <c r="H89" s="665" t="s">
        <v>191</v>
      </c>
      <c r="I89" s="53"/>
      <c r="J89" s="53"/>
      <c r="K89" s="53"/>
      <c r="L89" s="53"/>
      <c r="M89" s="53"/>
    </row>
    <row r="90" spans="1:13">
      <c r="A90" s="434" t="s">
        <v>90</v>
      </c>
      <c r="B90" s="837" t="s">
        <v>184</v>
      </c>
      <c r="C90" s="838"/>
      <c r="D90" s="676"/>
      <c r="E90" s="676"/>
      <c r="F90" s="544"/>
      <c r="G90" s="544"/>
      <c r="H90" s="544"/>
      <c r="I90" s="53"/>
      <c r="J90" s="53"/>
      <c r="K90" s="53"/>
      <c r="L90" s="53"/>
      <c r="M90" s="53"/>
    </row>
    <row r="91" spans="1:13">
      <c r="A91" s="434" t="s">
        <v>175</v>
      </c>
      <c r="B91" s="837" t="s">
        <v>1177</v>
      </c>
      <c r="C91" s="838"/>
      <c r="D91" s="676"/>
      <c r="E91" s="676"/>
      <c r="F91" s="544"/>
      <c r="G91" s="544"/>
      <c r="H91" s="544"/>
      <c r="I91" s="53"/>
      <c r="J91" s="53"/>
      <c r="K91" s="53"/>
      <c r="L91" s="53"/>
      <c r="M91" s="53"/>
    </row>
    <row r="92" spans="1:13">
      <c r="A92" s="434" t="s">
        <v>176</v>
      </c>
      <c r="B92" s="837" t="s">
        <v>1178</v>
      </c>
      <c r="C92" s="838"/>
      <c r="D92" s="676"/>
      <c r="E92" s="676"/>
      <c r="F92" s="544"/>
      <c r="G92" s="544"/>
      <c r="H92" s="544"/>
      <c r="I92" s="53"/>
      <c r="J92" s="53"/>
      <c r="K92" s="53"/>
      <c r="L92" s="53"/>
      <c r="M92" s="53"/>
    </row>
    <row r="93" spans="1:13">
      <c r="A93" s="434" t="s">
        <v>177</v>
      </c>
      <c r="B93" s="837" t="s">
        <v>184</v>
      </c>
      <c r="C93" s="838"/>
      <c r="D93" s="676"/>
      <c r="E93" s="676"/>
      <c r="F93" s="544"/>
      <c r="G93" s="544"/>
      <c r="H93" s="544"/>
      <c r="I93" s="53"/>
      <c r="J93" s="53"/>
      <c r="K93" s="53"/>
      <c r="L93" s="53"/>
      <c r="M93" s="53"/>
    </row>
    <row r="94" spans="1:13">
      <c r="A94" s="434" t="s">
        <v>178</v>
      </c>
      <c r="B94" s="837" t="s">
        <v>184</v>
      </c>
      <c r="C94" s="838"/>
      <c r="D94" s="676"/>
      <c r="E94" s="676"/>
      <c r="F94" s="544"/>
      <c r="G94" s="544"/>
      <c r="H94" s="544"/>
      <c r="I94" s="53"/>
      <c r="J94" s="53"/>
      <c r="K94" s="53"/>
      <c r="L94" s="53"/>
      <c r="M94" s="53"/>
    </row>
    <row r="96" spans="1:13">
      <c r="A96" s="459" t="s">
        <v>1797</v>
      </c>
    </row>
    <row r="97" spans="1:30">
      <c r="A97" s="439" t="s">
        <v>153</v>
      </c>
      <c r="B97" s="434" t="s">
        <v>90</v>
      </c>
      <c r="C97" s="809" t="s">
        <v>154</v>
      </c>
      <c r="D97" s="809"/>
      <c r="E97" s="809"/>
      <c r="F97" s="809"/>
      <c r="G97" s="809"/>
      <c r="H97" s="92"/>
    </row>
    <row r="98" spans="1:30" s="53" customFormat="1" ht="36" customHeight="1">
      <c r="A98" s="439" t="s">
        <v>84</v>
      </c>
      <c r="B98" s="810" t="s">
        <v>156</v>
      </c>
      <c r="C98" s="810"/>
      <c r="D98" s="810"/>
      <c r="E98" s="435" t="s">
        <v>101</v>
      </c>
      <c r="F98" s="435" t="s">
        <v>102</v>
      </c>
      <c r="G98" s="435" t="s">
        <v>103</v>
      </c>
      <c r="H98" s="435" t="s">
        <v>85</v>
      </c>
      <c r="I98" s="435" t="s">
        <v>158</v>
      </c>
      <c r="J98" s="435" t="s">
        <v>86</v>
      </c>
      <c r="K98" s="435" t="s">
        <v>97</v>
      </c>
      <c r="P98" s="53" t="s">
        <v>99</v>
      </c>
    </row>
    <row r="99" spans="1:30" s="53" customFormat="1" ht="15.6">
      <c r="A99" s="54" t="s">
        <v>83</v>
      </c>
      <c r="B99" s="850" t="s">
        <v>104</v>
      </c>
      <c r="C99" s="850"/>
      <c r="D99" s="850"/>
      <c r="E99" s="677" t="s">
        <v>100</v>
      </c>
      <c r="F99" s="583" t="s">
        <v>159</v>
      </c>
      <c r="G99" s="583" t="s">
        <v>160</v>
      </c>
      <c r="H99" s="585" t="s">
        <v>161</v>
      </c>
      <c r="I99" s="585"/>
      <c r="J99" s="585"/>
      <c r="K99" s="585"/>
    </row>
    <row r="100" spans="1:30" s="53" customFormat="1" ht="15.6">
      <c r="A100" s="54" t="s">
        <v>87</v>
      </c>
      <c r="B100" s="850"/>
      <c r="C100" s="850"/>
      <c r="D100" s="850"/>
      <c r="E100" s="677"/>
      <c r="F100" s="677"/>
      <c r="G100" s="677"/>
      <c r="H100" s="585"/>
      <c r="I100" s="585"/>
      <c r="J100" s="585"/>
      <c r="K100" s="585"/>
    </row>
    <row r="101" spans="1:30" s="53" customFormat="1" ht="15.6">
      <c r="A101" s="54" t="s">
        <v>88</v>
      </c>
      <c r="B101" s="850"/>
      <c r="C101" s="850"/>
      <c r="D101" s="850"/>
      <c r="E101" s="677"/>
      <c r="F101" s="677"/>
      <c r="G101" s="677"/>
      <c r="H101" s="585"/>
      <c r="I101" s="585"/>
      <c r="J101" s="585"/>
      <c r="K101" s="585"/>
    </row>
    <row r="102" spans="1:30" s="53" customFormat="1" ht="15.6">
      <c r="A102" s="54" t="s">
        <v>89</v>
      </c>
      <c r="B102" s="850"/>
      <c r="C102" s="850"/>
      <c r="D102" s="850"/>
      <c r="E102" s="677"/>
      <c r="F102" s="677"/>
      <c r="G102" s="677"/>
      <c r="H102" s="585"/>
      <c r="I102" s="585"/>
      <c r="J102" s="585"/>
      <c r="K102" s="585"/>
    </row>
    <row r="103" spans="1:30" s="53" customFormat="1" ht="15.6">
      <c r="A103" s="54" t="s">
        <v>98</v>
      </c>
      <c r="B103" s="850"/>
      <c r="C103" s="850"/>
      <c r="D103" s="850"/>
      <c r="E103" s="677"/>
      <c r="F103" s="677"/>
      <c r="G103" s="677"/>
      <c r="H103" s="585"/>
      <c r="I103" s="585"/>
      <c r="J103" s="585"/>
      <c r="K103" s="585"/>
    </row>
    <row r="104" spans="1:30" s="53" customFormat="1" ht="15.6">
      <c r="A104" s="64" t="s">
        <v>162</v>
      </c>
      <c r="D104" s="53" t="s">
        <v>99</v>
      </c>
    </row>
    <row r="105" spans="1:30" s="53" customFormat="1" ht="15.6">
      <c r="A105" s="665" t="s">
        <v>91</v>
      </c>
      <c r="B105" s="665" t="s">
        <v>164</v>
      </c>
      <c r="C105" s="665" t="s">
        <v>92</v>
      </c>
      <c r="D105" s="665" t="s">
        <v>93</v>
      </c>
      <c r="E105" s="665" t="s">
        <v>165</v>
      </c>
      <c r="F105" s="665" t="s">
        <v>94</v>
      </c>
      <c r="G105" s="665" t="s">
        <v>1263</v>
      </c>
      <c r="H105" s="665" t="s">
        <v>95</v>
      </c>
      <c r="I105" s="665" t="s">
        <v>1227</v>
      </c>
      <c r="N105" s="865" t="s">
        <v>266</v>
      </c>
      <c r="O105" s="866"/>
      <c r="P105" s="866"/>
      <c r="Q105" s="866"/>
      <c r="R105" s="867"/>
      <c r="T105" s="662" t="s">
        <v>926</v>
      </c>
      <c r="U105" s="663"/>
      <c r="V105" s="663"/>
      <c r="W105" s="663"/>
      <c r="X105" s="664"/>
      <c r="Z105" s="865" t="s">
        <v>630</v>
      </c>
      <c r="AA105" s="866"/>
      <c r="AB105" s="866"/>
      <c r="AC105" s="866"/>
      <c r="AD105" s="867"/>
    </row>
    <row r="106" spans="1:30" s="53" customFormat="1" ht="16.05" customHeight="1">
      <c r="A106" s="585"/>
      <c r="B106" s="586" t="s">
        <v>5</v>
      </c>
      <c r="C106" s="587">
        <v>45316</v>
      </c>
      <c r="D106" s="588" t="s">
        <v>6</v>
      </c>
      <c r="E106" s="589">
        <v>15161923</v>
      </c>
      <c r="F106" s="94"/>
      <c r="G106" s="94"/>
      <c r="H106" s="587"/>
      <c r="I106" s="592"/>
      <c r="N106" s="868"/>
      <c r="O106" s="869"/>
      <c r="P106" s="869"/>
      <c r="Q106" s="869"/>
      <c r="R106" s="870"/>
      <c r="T106" s="666"/>
      <c r="U106" s="667"/>
      <c r="V106" s="667"/>
      <c r="W106" s="667"/>
      <c r="X106" s="668"/>
      <c r="Z106" s="868"/>
      <c r="AA106" s="869"/>
      <c r="AB106" s="869"/>
      <c r="AC106" s="869"/>
      <c r="AD106" s="870"/>
    </row>
    <row r="107" spans="1:30" s="53" customFormat="1" ht="16.05" customHeight="1">
      <c r="A107" s="585"/>
      <c r="B107" s="586" t="s">
        <v>7</v>
      </c>
      <c r="C107" s="587">
        <v>45682</v>
      </c>
      <c r="D107" s="588" t="s">
        <v>8</v>
      </c>
      <c r="E107" s="589"/>
      <c r="F107" s="58"/>
      <c r="G107" s="58"/>
      <c r="H107" s="587"/>
      <c r="I107" s="590"/>
      <c r="N107" s="871"/>
      <c r="O107" s="872"/>
      <c r="P107" s="872"/>
      <c r="Q107" s="872"/>
      <c r="R107" s="873"/>
      <c r="T107" s="669"/>
      <c r="U107" s="670"/>
      <c r="V107" s="670"/>
      <c r="W107" s="670"/>
      <c r="X107" s="671"/>
      <c r="Z107" s="871"/>
      <c r="AA107" s="872"/>
      <c r="AB107" s="872"/>
      <c r="AC107" s="872"/>
      <c r="AD107" s="873"/>
    </row>
    <row r="108" spans="1:30" s="53" customFormat="1" ht="16.05" customHeight="1">
      <c r="A108" s="585"/>
      <c r="B108" s="586"/>
      <c r="C108" s="587"/>
      <c r="D108" s="588"/>
      <c r="E108" s="589"/>
      <c r="F108" s="94"/>
      <c r="G108" s="94"/>
      <c r="H108" s="587"/>
      <c r="I108" s="592"/>
      <c r="N108" s="871"/>
      <c r="O108" s="872"/>
      <c r="P108" s="872"/>
      <c r="Q108" s="872"/>
      <c r="R108" s="873"/>
      <c r="T108" s="669"/>
      <c r="U108" s="670"/>
      <c r="V108" s="670"/>
      <c r="W108" s="670"/>
      <c r="X108" s="671"/>
      <c r="Z108" s="871"/>
      <c r="AA108" s="872"/>
      <c r="AB108" s="872"/>
      <c r="AC108" s="872"/>
      <c r="AD108" s="873"/>
    </row>
    <row r="109" spans="1:30" s="53" customFormat="1" ht="16.05" customHeight="1">
      <c r="A109" s="585"/>
      <c r="B109" s="586" t="s">
        <v>169</v>
      </c>
      <c r="C109" s="587"/>
      <c r="D109" s="588"/>
      <c r="E109" s="589"/>
      <c r="F109" s="94"/>
      <c r="G109" s="94"/>
      <c r="H109" s="587"/>
      <c r="I109" s="592"/>
      <c r="N109" s="871"/>
      <c r="O109" s="872"/>
      <c r="P109" s="872"/>
      <c r="Q109" s="872"/>
      <c r="R109" s="873"/>
      <c r="T109" s="669"/>
      <c r="U109" s="670"/>
      <c r="V109" s="670"/>
      <c r="W109" s="670"/>
      <c r="X109" s="671"/>
      <c r="Z109" s="871"/>
      <c r="AA109" s="872"/>
      <c r="AB109" s="872"/>
      <c r="AC109" s="872"/>
      <c r="AD109" s="873"/>
    </row>
    <row r="110" spans="1:30" s="53" customFormat="1" ht="16.05" customHeight="1">
      <c r="A110" s="585"/>
      <c r="B110" s="586"/>
      <c r="C110" s="587"/>
      <c r="D110" s="588"/>
      <c r="E110" s="589"/>
      <c r="F110" s="58"/>
      <c r="G110" s="58"/>
      <c r="H110" s="590"/>
      <c r="I110" s="590"/>
      <c r="N110" s="871"/>
      <c r="O110" s="872"/>
      <c r="P110" s="872"/>
      <c r="Q110" s="872"/>
      <c r="R110" s="873"/>
      <c r="T110" s="669"/>
      <c r="U110" s="670"/>
      <c r="V110" s="670"/>
      <c r="W110" s="670"/>
      <c r="X110" s="671"/>
      <c r="Z110" s="871"/>
      <c r="AA110" s="872"/>
      <c r="AB110" s="872"/>
      <c r="AC110" s="872"/>
      <c r="AD110" s="873"/>
    </row>
    <row r="111" spans="1:30" s="53" customFormat="1" ht="16.05" customHeight="1">
      <c r="A111" s="63" t="s">
        <v>105</v>
      </c>
      <c r="D111" s="53" t="s">
        <v>99</v>
      </c>
      <c r="N111" s="871"/>
      <c r="O111" s="872"/>
      <c r="P111" s="872"/>
      <c r="Q111" s="872"/>
      <c r="R111" s="873"/>
      <c r="T111" s="669"/>
      <c r="U111" s="670"/>
      <c r="V111" s="670"/>
      <c r="W111" s="670"/>
      <c r="X111" s="671"/>
      <c r="Z111" s="871"/>
      <c r="AA111" s="872"/>
      <c r="AB111" s="872"/>
      <c r="AC111" s="872"/>
      <c r="AD111" s="873"/>
    </row>
    <row r="112" spans="1:30" s="53" customFormat="1" ht="16.05" customHeight="1">
      <c r="A112" s="665" t="s">
        <v>91</v>
      </c>
      <c r="B112" s="665" t="s">
        <v>164</v>
      </c>
      <c r="C112" s="665" t="s">
        <v>92</v>
      </c>
      <c r="D112" s="665" t="s">
        <v>171</v>
      </c>
      <c r="E112" s="665" t="s">
        <v>172</v>
      </c>
      <c r="F112" s="665" t="s">
        <v>96</v>
      </c>
      <c r="G112" s="665" t="s">
        <v>187</v>
      </c>
      <c r="H112" s="665" t="s">
        <v>926</v>
      </c>
      <c r="I112" s="665" t="s">
        <v>95</v>
      </c>
      <c r="J112" s="665" t="s">
        <v>1227</v>
      </c>
      <c r="N112" s="871"/>
      <c r="O112" s="872"/>
      <c r="P112" s="872"/>
      <c r="Q112" s="872"/>
      <c r="R112" s="873"/>
      <c r="T112" s="669"/>
      <c r="U112" s="670"/>
      <c r="V112" s="670"/>
      <c r="W112" s="670"/>
      <c r="X112" s="671"/>
      <c r="Z112" s="871"/>
      <c r="AA112" s="872"/>
      <c r="AB112" s="872"/>
      <c r="AC112" s="872"/>
      <c r="AD112" s="873"/>
    </row>
    <row r="113" spans="1:30" s="53" customFormat="1" ht="16.05" customHeight="1">
      <c r="A113" s="585"/>
      <c r="B113" s="586" t="s">
        <v>9</v>
      </c>
      <c r="C113" s="590">
        <v>42901</v>
      </c>
      <c r="D113" s="588" t="s">
        <v>79</v>
      </c>
      <c r="E113" s="589" t="s">
        <v>79</v>
      </c>
      <c r="F113" s="58"/>
      <c r="G113" s="58"/>
      <c r="H113" s="58"/>
      <c r="I113" s="590" t="s">
        <v>79</v>
      </c>
      <c r="J113" s="590"/>
      <c r="N113" s="871"/>
      <c r="O113" s="872"/>
      <c r="P113" s="872"/>
      <c r="Q113" s="872"/>
      <c r="R113" s="873"/>
      <c r="T113" s="669"/>
      <c r="U113" s="670"/>
      <c r="V113" s="670"/>
      <c r="W113" s="670"/>
      <c r="X113" s="671"/>
      <c r="Z113" s="871"/>
      <c r="AA113" s="872"/>
      <c r="AB113" s="872"/>
      <c r="AC113" s="872"/>
      <c r="AD113" s="873"/>
    </row>
    <row r="114" spans="1:30" s="53" customFormat="1" ht="16.05" customHeight="1">
      <c r="A114" s="585"/>
      <c r="B114" s="586"/>
      <c r="C114" s="591"/>
      <c r="D114" s="588" t="s">
        <v>79</v>
      </c>
      <c r="E114" s="589" t="s">
        <v>79</v>
      </c>
      <c r="F114" s="58"/>
      <c r="G114" s="58"/>
      <c r="H114" s="58"/>
      <c r="I114" s="590" t="s">
        <v>79</v>
      </c>
      <c r="J114" s="590"/>
      <c r="N114" s="871"/>
      <c r="O114" s="872"/>
      <c r="P114" s="872"/>
      <c r="Q114" s="872"/>
      <c r="R114" s="873"/>
      <c r="T114" s="669"/>
      <c r="U114" s="670"/>
      <c r="V114" s="670"/>
      <c r="W114" s="670"/>
      <c r="X114" s="671"/>
      <c r="Z114" s="871"/>
      <c r="AA114" s="872"/>
      <c r="AB114" s="872"/>
      <c r="AC114" s="872"/>
      <c r="AD114" s="873"/>
    </row>
    <row r="115" spans="1:30" s="53" customFormat="1" ht="16.05" customHeight="1">
      <c r="A115" s="585"/>
      <c r="B115" s="586"/>
      <c r="C115" s="591"/>
      <c r="D115" s="588" t="s">
        <v>79</v>
      </c>
      <c r="E115" s="589" t="s">
        <v>79</v>
      </c>
      <c r="F115" s="58"/>
      <c r="G115" s="58"/>
      <c r="H115" s="58"/>
      <c r="I115" s="590" t="s">
        <v>79</v>
      </c>
      <c r="J115" s="590"/>
      <c r="N115" s="871"/>
      <c r="O115" s="872"/>
      <c r="P115" s="872"/>
      <c r="Q115" s="872"/>
      <c r="R115" s="873"/>
      <c r="T115" s="669"/>
      <c r="U115" s="670"/>
      <c r="V115" s="670"/>
      <c r="W115" s="670"/>
      <c r="X115" s="671"/>
      <c r="Z115" s="871"/>
      <c r="AA115" s="872"/>
      <c r="AB115" s="872"/>
      <c r="AC115" s="872"/>
      <c r="AD115" s="873"/>
    </row>
    <row r="116" spans="1:30" s="53" customFormat="1" ht="16.05" customHeight="1">
      <c r="A116" s="585"/>
      <c r="B116" s="586"/>
      <c r="C116" s="591"/>
      <c r="D116" s="588" t="s">
        <v>79</v>
      </c>
      <c r="E116" s="589" t="s">
        <v>79</v>
      </c>
      <c r="F116" s="58" t="s">
        <v>79</v>
      </c>
      <c r="G116" s="58"/>
      <c r="H116" s="58" t="s">
        <v>79</v>
      </c>
      <c r="I116" s="590" t="s">
        <v>79</v>
      </c>
      <c r="J116" s="590" t="s">
        <v>79</v>
      </c>
      <c r="N116" s="871"/>
      <c r="O116" s="872"/>
      <c r="P116" s="872"/>
      <c r="Q116" s="872"/>
      <c r="R116" s="873"/>
      <c r="T116" s="669"/>
      <c r="U116" s="670"/>
      <c r="V116" s="670"/>
      <c r="W116" s="670"/>
      <c r="X116" s="671"/>
      <c r="Z116" s="871"/>
      <c r="AA116" s="872"/>
      <c r="AB116" s="872"/>
      <c r="AC116" s="872"/>
      <c r="AD116" s="873"/>
    </row>
    <row r="117" spans="1:30" s="53" customFormat="1">
      <c r="A117" s="585"/>
      <c r="B117" s="586"/>
      <c r="C117" s="591"/>
      <c r="D117" s="588" t="s">
        <v>79</v>
      </c>
      <c r="E117" s="589" t="s">
        <v>79</v>
      </c>
      <c r="F117" s="58" t="s">
        <v>79</v>
      </c>
      <c r="G117" s="58"/>
      <c r="H117" s="58" t="s">
        <v>79</v>
      </c>
      <c r="I117" s="590" t="s">
        <v>79</v>
      </c>
      <c r="J117" s="590" t="s">
        <v>79</v>
      </c>
      <c r="N117" s="874"/>
      <c r="O117" s="875"/>
      <c r="P117" s="875"/>
      <c r="Q117" s="875"/>
      <c r="R117" s="876"/>
      <c r="S117"/>
      <c r="T117" s="672"/>
      <c r="U117" s="673"/>
      <c r="V117" s="673"/>
      <c r="W117" s="673"/>
      <c r="X117" s="674"/>
      <c r="Y117"/>
      <c r="Z117" s="874"/>
      <c r="AA117" s="875"/>
      <c r="AB117" s="875"/>
      <c r="AC117" s="875"/>
      <c r="AD117" s="876"/>
    </row>
    <row r="118" spans="1:30" ht="49.5" customHeight="1">
      <c r="A118" s="880" t="s">
        <v>1722</v>
      </c>
      <c r="B118" s="881"/>
      <c r="C118" s="881"/>
      <c r="D118" s="881"/>
      <c r="E118" s="881"/>
      <c r="F118" s="881"/>
      <c r="G118" s="881"/>
      <c r="H118" s="881"/>
    </row>
    <row r="121" spans="1:30">
      <c r="A121" s="459" t="s">
        <v>1798</v>
      </c>
      <c r="J121" s="437"/>
      <c r="K121" s="438"/>
      <c r="L121" s="438"/>
      <c r="M121" s="436"/>
      <c r="N121" s="436"/>
      <c r="P121" s="436"/>
      <c r="Q121" s="436"/>
      <c r="R121" s="436"/>
      <c r="S121" s="436"/>
      <c r="T121" s="436"/>
      <c r="V121" s="436"/>
      <c r="W121" s="436"/>
      <c r="X121" s="436"/>
      <c r="Y121" s="436"/>
      <c r="Z121" s="436"/>
    </row>
    <row r="122" spans="1:30" ht="17.399999999999999" customHeight="1">
      <c r="A122" s="877" t="s">
        <v>1175</v>
      </c>
      <c r="B122" s="878"/>
      <c r="C122" s="879"/>
      <c r="D122" s="877" t="s">
        <v>1173</v>
      </c>
      <c r="E122" s="878"/>
      <c r="F122" s="879"/>
      <c r="G122" s="877" t="s">
        <v>192</v>
      </c>
      <c r="H122" s="878"/>
      <c r="I122" s="879"/>
      <c r="J122" s="877" t="s">
        <v>1174</v>
      </c>
      <c r="K122" s="878"/>
      <c r="L122" s="879"/>
    </row>
    <row r="123" spans="1:30">
      <c r="A123" s="840"/>
      <c r="B123" s="841"/>
      <c r="C123" s="842"/>
      <c r="D123" s="840"/>
      <c r="E123" s="841"/>
      <c r="F123" s="842"/>
      <c r="G123" s="840"/>
      <c r="H123" s="841"/>
      <c r="I123" s="842"/>
      <c r="J123" s="840"/>
      <c r="K123" s="841"/>
      <c r="L123" s="842"/>
    </row>
    <row r="124" spans="1:30">
      <c r="A124" s="843"/>
      <c r="B124" s="844"/>
      <c r="C124" s="845"/>
      <c r="D124" s="843"/>
      <c r="E124" s="844"/>
      <c r="F124" s="845"/>
      <c r="G124" s="843"/>
      <c r="H124" s="844"/>
      <c r="I124" s="845"/>
      <c r="J124" s="843"/>
      <c r="K124" s="844"/>
      <c r="L124" s="845"/>
    </row>
    <row r="125" spans="1:30">
      <c r="A125" s="843"/>
      <c r="B125" s="844"/>
      <c r="C125" s="845"/>
      <c r="D125" s="843"/>
      <c r="E125" s="844"/>
      <c r="F125" s="845"/>
      <c r="G125" s="843"/>
      <c r="H125" s="844"/>
      <c r="I125" s="845"/>
      <c r="J125" s="843"/>
      <c r="K125" s="844"/>
      <c r="L125" s="845"/>
    </row>
    <row r="126" spans="1:30">
      <c r="A126" s="843"/>
      <c r="B126" s="844"/>
      <c r="C126" s="845"/>
      <c r="D126" s="843"/>
      <c r="E126" s="844"/>
      <c r="F126" s="845"/>
      <c r="G126" s="843"/>
      <c r="H126" s="844"/>
      <c r="I126" s="845"/>
      <c r="J126" s="843"/>
      <c r="K126" s="844"/>
      <c r="L126" s="845"/>
    </row>
    <row r="127" spans="1:30">
      <c r="A127" s="843"/>
      <c r="B127" s="844"/>
      <c r="C127" s="845"/>
      <c r="D127" s="843"/>
      <c r="E127" s="844"/>
      <c r="F127" s="845"/>
      <c r="G127" s="843"/>
      <c r="H127" s="844"/>
      <c r="I127" s="845"/>
      <c r="J127" s="843"/>
      <c r="K127" s="844"/>
      <c r="L127" s="845"/>
    </row>
    <row r="128" spans="1:30">
      <c r="A128" s="843"/>
      <c r="B128" s="844"/>
      <c r="C128" s="845"/>
      <c r="D128" s="843"/>
      <c r="E128" s="844"/>
      <c r="F128" s="845"/>
      <c r="G128" s="843"/>
      <c r="H128" s="844"/>
      <c r="I128" s="845"/>
      <c r="J128" s="843"/>
      <c r="K128" s="844"/>
      <c r="L128" s="845"/>
    </row>
    <row r="129" spans="1:12">
      <c r="A129" s="843"/>
      <c r="B129" s="844"/>
      <c r="C129" s="845"/>
      <c r="D129" s="843"/>
      <c r="E129" s="844"/>
      <c r="F129" s="845"/>
      <c r="G129" s="843"/>
      <c r="H129" s="844"/>
      <c r="I129" s="845"/>
      <c r="J129" s="843"/>
      <c r="K129" s="844"/>
      <c r="L129" s="845"/>
    </row>
    <row r="130" spans="1:12">
      <c r="A130" s="843"/>
      <c r="B130" s="844"/>
      <c r="C130" s="845"/>
      <c r="D130" s="843"/>
      <c r="E130" s="844"/>
      <c r="F130" s="845"/>
      <c r="G130" s="843"/>
      <c r="H130" s="844"/>
      <c r="I130" s="845"/>
      <c r="J130" s="843"/>
      <c r="K130" s="844"/>
      <c r="L130" s="845"/>
    </row>
    <row r="131" spans="1:12">
      <c r="A131" s="843"/>
      <c r="B131" s="844"/>
      <c r="C131" s="845"/>
      <c r="D131" s="843"/>
      <c r="E131" s="844"/>
      <c r="F131" s="845"/>
      <c r="G131" s="843"/>
      <c r="H131" s="844"/>
      <c r="I131" s="845"/>
      <c r="J131" s="843"/>
      <c r="K131" s="844"/>
      <c r="L131" s="845"/>
    </row>
    <row r="132" spans="1:12">
      <c r="A132" s="843"/>
      <c r="B132" s="844"/>
      <c r="C132" s="845"/>
      <c r="D132" s="843"/>
      <c r="E132" s="844"/>
      <c r="F132" s="845"/>
      <c r="G132" s="843"/>
      <c r="H132" s="844"/>
      <c r="I132" s="845"/>
      <c r="J132" s="843"/>
      <c r="K132" s="844"/>
      <c r="L132" s="845"/>
    </row>
    <row r="133" spans="1:12">
      <c r="A133" s="846"/>
      <c r="B133" s="847"/>
      <c r="C133" s="848"/>
      <c r="D133" s="846"/>
      <c r="E133" s="847"/>
      <c r="F133" s="848"/>
      <c r="G133" s="846"/>
      <c r="H133" s="847"/>
      <c r="I133" s="848"/>
      <c r="J133" s="846"/>
      <c r="K133" s="847"/>
      <c r="L133" s="848"/>
    </row>
    <row r="135" spans="1:12">
      <c r="A135" s="68" t="s">
        <v>1170</v>
      </c>
    </row>
    <row r="136" spans="1:12">
      <c r="A136" s="439" t="s">
        <v>194</v>
      </c>
      <c r="B136" s="439" t="s">
        <v>195</v>
      </c>
      <c r="C136" s="439" t="s">
        <v>196</v>
      </c>
      <c r="D136" s="439" t="s">
        <v>197</v>
      </c>
      <c r="E136" s="439" t="s">
        <v>198</v>
      </c>
      <c r="F136" s="439" t="s">
        <v>199</v>
      </c>
      <c r="G136" s="439" t="s">
        <v>145</v>
      </c>
      <c r="H136" s="439" t="s">
        <v>200</v>
      </c>
    </row>
    <row r="137" spans="1:12">
      <c r="A137" s="51"/>
      <c r="B137" s="51"/>
      <c r="C137" s="51"/>
      <c r="D137" s="51"/>
      <c r="E137" s="51"/>
      <c r="F137" s="51"/>
      <c r="G137" s="51"/>
      <c r="H137" s="51"/>
    </row>
    <row r="139" spans="1:12">
      <c r="A139" t="s">
        <v>211</v>
      </c>
      <c r="B139" s="849" t="s">
        <v>201</v>
      </c>
      <c r="C139" s="849"/>
      <c r="D139" s="849"/>
      <c r="E139" s="439" t="s">
        <v>201</v>
      </c>
      <c r="F139" s="439" t="s">
        <v>212</v>
      </c>
    </row>
    <row r="140" spans="1:12">
      <c r="B140" s="840" t="s">
        <v>631</v>
      </c>
      <c r="C140" s="841"/>
      <c r="D140" s="842"/>
      <c r="E140" s="51"/>
      <c r="F140" s="51"/>
    </row>
    <row r="141" spans="1:12">
      <c r="B141" s="843"/>
      <c r="C141" s="844"/>
      <c r="D141" s="845"/>
    </row>
    <row r="142" spans="1:12">
      <c r="B142" s="843"/>
      <c r="C142" s="844"/>
      <c r="D142" s="845"/>
    </row>
    <row r="143" spans="1:12">
      <c r="B143" s="843"/>
      <c r="C143" s="844"/>
      <c r="D143" s="845"/>
    </row>
    <row r="144" spans="1:12">
      <c r="B144" s="846"/>
      <c r="C144" s="847"/>
      <c r="D144" s="848"/>
    </row>
    <row r="146" spans="1:19">
      <c r="A146" t="s">
        <v>213</v>
      </c>
      <c r="C146" s="849" t="s">
        <v>212</v>
      </c>
      <c r="D146" s="851" t="s">
        <v>214</v>
      </c>
      <c r="E146" s="851"/>
      <c r="F146" s="851"/>
      <c r="G146" s="851"/>
    </row>
    <row r="147" spans="1:19">
      <c r="C147" s="849"/>
      <c r="D147" s="440" t="s">
        <v>142</v>
      </c>
      <c r="E147" s="440" t="s">
        <v>143</v>
      </c>
      <c r="F147" s="440" t="s">
        <v>133</v>
      </c>
      <c r="G147" s="440" t="s">
        <v>215</v>
      </c>
    </row>
    <row r="148" spans="1:19">
      <c r="C148" s="51"/>
      <c r="D148" s="51"/>
      <c r="E148" s="51"/>
      <c r="F148" s="51"/>
      <c r="G148" s="51"/>
    </row>
    <row r="150" spans="1:19">
      <c r="A150" s="68" t="s">
        <v>1171</v>
      </c>
    </row>
    <row r="151" spans="1:19">
      <c r="A151" s="441"/>
      <c r="B151" s="98" t="s">
        <v>216</v>
      </c>
      <c r="C151" s="98" t="s">
        <v>217</v>
      </c>
      <c r="D151" s="98" t="s">
        <v>231</v>
      </c>
      <c r="E151" s="97" t="s">
        <v>732</v>
      </c>
      <c r="F151" s="852" t="s">
        <v>262</v>
      </c>
      <c r="G151" s="853"/>
      <c r="H151" s="854"/>
      <c r="K151" s="864" t="s">
        <v>232</v>
      </c>
      <c r="L151" s="864"/>
      <c r="M151" s="864"/>
      <c r="N151" s="852" t="s">
        <v>233</v>
      </c>
      <c r="O151" s="853"/>
      <c r="P151" s="854"/>
      <c r="Q151" s="852" t="s">
        <v>265</v>
      </c>
      <c r="R151" s="853"/>
      <c r="S151" s="854"/>
    </row>
    <row r="152" spans="1:19">
      <c r="A152" s="441" t="s">
        <v>218</v>
      </c>
      <c r="B152" s="97" t="s">
        <v>732</v>
      </c>
      <c r="C152" s="97" t="s">
        <v>732</v>
      </c>
      <c r="D152" s="441" t="s">
        <v>224</v>
      </c>
      <c r="E152" s="97" t="s">
        <v>732</v>
      </c>
      <c r="F152" s="855" t="s">
        <v>733</v>
      </c>
      <c r="G152" s="856"/>
      <c r="H152" s="857"/>
      <c r="K152" s="855"/>
      <c r="L152" s="856"/>
      <c r="M152" s="857"/>
      <c r="N152" s="855"/>
      <c r="O152" s="856"/>
      <c r="P152" s="857"/>
      <c r="Q152" s="855"/>
      <c r="R152" s="856"/>
      <c r="S152" s="857"/>
    </row>
    <row r="153" spans="1:19">
      <c r="A153" s="441" t="s">
        <v>219</v>
      </c>
      <c r="B153" s="97" t="s">
        <v>732</v>
      </c>
      <c r="C153" s="97" t="s">
        <v>732</v>
      </c>
      <c r="D153" s="441" t="s">
        <v>225</v>
      </c>
      <c r="E153" s="97" t="s">
        <v>732</v>
      </c>
      <c r="F153" s="858"/>
      <c r="G153" s="859"/>
      <c r="H153" s="860"/>
      <c r="K153" s="858"/>
      <c r="L153" s="859"/>
      <c r="M153" s="860"/>
      <c r="N153" s="858"/>
      <c r="O153" s="859"/>
      <c r="P153" s="860"/>
      <c r="Q153" s="858"/>
      <c r="R153" s="859"/>
      <c r="S153" s="860"/>
    </row>
    <row r="154" spans="1:19">
      <c r="A154" s="441" t="s">
        <v>222</v>
      </c>
      <c r="B154" s="97" t="s">
        <v>732</v>
      </c>
      <c r="C154" s="97" t="s">
        <v>732</v>
      </c>
      <c r="D154" s="441" t="s">
        <v>226</v>
      </c>
      <c r="E154" s="97" t="s">
        <v>732</v>
      </c>
      <c r="F154" s="858"/>
      <c r="G154" s="859"/>
      <c r="H154" s="860"/>
      <c r="K154" s="858"/>
      <c r="L154" s="859"/>
      <c r="M154" s="860"/>
      <c r="N154" s="858"/>
      <c r="O154" s="859"/>
      <c r="P154" s="860"/>
      <c r="Q154" s="858"/>
      <c r="R154" s="859"/>
      <c r="S154" s="860"/>
    </row>
    <row r="155" spans="1:19">
      <c r="A155" s="441" t="s">
        <v>220</v>
      </c>
      <c r="B155" s="97" t="s">
        <v>732</v>
      </c>
      <c r="C155" s="97" t="s">
        <v>732</v>
      </c>
      <c r="D155" s="441" t="s">
        <v>227</v>
      </c>
      <c r="E155" s="97" t="s">
        <v>732</v>
      </c>
      <c r="F155" s="858"/>
      <c r="G155" s="859"/>
      <c r="H155" s="860"/>
      <c r="K155" s="858"/>
      <c r="L155" s="859"/>
      <c r="M155" s="860"/>
      <c r="N155" s="858"/>
      <c r="O155" s="859"/>
      <c r="P155" s="860"/>
      <c r="Q155" s="858"/>
      <c r="R155" s="859"/>
      <c r="S155" s="860"/>
    </row>
    <row r="156" spans="1:19">
      <c r="A156" s="441" t="s">
        <v>221</v>
      </c>
      <c r="B156" s="97" t="s">
        <v>732</v>
      </c>
      <c r="C156" s="97" t="s">
        <v>732</v>
      </c>
      <c r="D156" s="441" t="s">
        <v>228</v>
      </c>
      <c r="E156" s="97" t="s">
        <v>732</v>
      </c>
      <c r="F156" s="861"/>
      <c r="G156" s="862"/>
      <c r="H156" s="863"/>
      <c r="K156" s="858"/>
      <c r="L156" s="859"/>
      <c r="M156" s="860"/>
      <c r="N156" s="858"/>
      <c r="O156" s="859"/>
      <c r="P156" s="860"/>
      <c r="Q156" s="858"/>
      <c r="R156" s="859"/>
      <c r="S156" s="860"/>
    </row>
    <row r="157" spans="1:19">
      <c r="A157" s="441" t="s">
        <v>223</v>
      </c>
      <c r="B157" s="97" t="s">
        <v>732</v>
      </c>
      <c r="C157" s="97" t="s">
        <v>732</v>
      </c>
      <c r="D157" s="441" t="s">
        <v>229</v>
      </c>
      <c r="E157" s="97" t="s">
        <v>732</v>
      </c>
      <c r="F157" s="439" t="s">
        <v>259</v>
      </c>
      <c r="G157" s="441" t="s">
        <v>256</v>
      </c>
      <c r="H157" s="178" t="s">
        <v>257</v>
      </c>
      <c r="K157" s="858"/>
      <c r="L157" s="859"/>
      <c r="M157" s="860"/>
      <c r="N157" s="858"/>
      <c r="O157" s="859"/>
      <c r="P157" s="860"/>
      <c r="Q157" s="858"/>
      <c r="R157" s="859"/>
      <c r="S157" s="860"/>
    </row>
    <row r="158" spans="1:19">
      <c r="A158" s="441" t="s">
        <v>165</v>
      </c>
      <c r="B158" s="97" t="s">
        <v>732</v>
      </c>
      <c r="C158" s="97" t="s">
        <v>732</v>
      </c>
      <c r="D158" s="441" t="s">
        <v>230</v>
      </c>
      <c r="E158" s="97" t="s">
        <v>732</v>
      </c>
      <c r="F158" s="103" t="s">
        <v>264</v>
      </c>
      <c r="G158" s="103" t="s">
        <v>264</v>
      </c>
      <c r="H158" s="103" t="s">
        <v>263</v>
      </c>
      <c r="K158" s="858"/>
      <c r="L158" s="859"/>
      <c r="M158" s="860"/>
      <c r="N158" s="858"/>
      <c r="O158" s="859"/>
      <c r="P158" s="860"/>
      <c r="Q158" s="858"/>
      <c r="R158" s="859"/>
      <c r="S158" s="860"/>
    </row>
    <row r="159" spans="1:19">
      <c r="A159" s="442"/>
      <c r="B159" s="95"/>
      <c r="C159" s="95"/>
      <c r="D159" s="96"/>
      <c r="E159" s="95"/>
      <c r="F159" s="95"/>
      <c r="G159" s="95"/>
      <c r="K159" s="858"/>
      <c r="L159" s="859"/>
      <c r="M159" s="860"/>
      <c r="N159" s="858"/>
      <c r="O159" s="859"/>
      <c r="P159" s="860"/>
      <c r="Q159" s="858"/>
      <c r="R159" s="859"/>
      <c r="S159" s="860"/>
    </row>
    <row r="160" spans="1:19">
      <c r="A160" s="444" t="s">
        <v>237</v>
      </c>
      <c r="B160" s="444" t="s">
        <v>285</v>
      </c>
      <c r="C160" s="444" t="s">
        <v>273</v>
      </c>
      <c r="D160" s="444" t="s">
        <v>274</v>
      </c>
      <c r="E160" s="444" t="s">
        <v>297</v>
      </c>
      <c r="F160" s="439" t="s">
        <v>92</v>
      </c>
      <c r="G160" s="439" t="s">
        <v>171</v>
      </c>
      <c r="H160" s="439" t="s">
        <v>172</v>
      </c>
      <c r="K160" s="858"/>
      <c r="L160" s="859"/>
      <c r="M160" s="860"/>
      <c r="N160" s="858"/>
      <c r="O160" s="859"/>
      <c r="P160" s="860"/>
      <c r="Q160" s="858"/>
      <c r="R160" s="859"/>
      <c r="S160" s="860"/>
    </row>
    <row r="161" spans="1:19">
      <c r="A161" s="97" t="s">
        <v>266</v>
      </c>
      <c r="B161" s="103" t="s">
        <v>258</v>
      </c>
      <c r="C161" s="97" t="s">
        <v>275</v>
      </c>
      <c r="D161" s="97" t="s">
        <v>275</v>
      </c>
      <c r="E161" s="97" t="s">
        <v>302</v>
      </c>
      <c r="F161" s="100" t="s">
        <v>276</v>
      </c>
      <c r="G161" s="100" t="s">
        <v>276</v>
      </c>
      <c r="H161" s="100" t="s">
        <v>276</v>
      </c>
      <c r="K161" s="858"/>
      <c r="L161" s="859"/>
      <c r="M161" s="860"/>
      <c r="N161" s="858"/>
      <c r="O161" s="859"/>
      <c r="P161" s="860"/>
      <c r="Q161" s="858"/>
      <c r="R161" s="859"/>
      <c r="S161" s="860"/>
    </row>
    <row r="162" spans="1:19" ht="21.6">
      <c r="A162" s="439" t="s">
        <v>260</v>
      </c>
      <c r="B162" s="439" t="s">
        <v>261</v>
      </c>
      <c r="C162" s="178" t="s">
        <v>446</v>
      </c>
      <c r="D162" s="439" t="s">
        <v>447</v>
      </c>
      <c r="E162" s="439" t="s">
        <v>448</v>
      </c>
      <c r="F162" s="100" t="s">
        <v>276</v>
      </c>
      <c r="G162" s="100" t="s">
        <v>276</v>
      </c>
      <c r="H162" s="100" t="s">
        <v>276</v>
      </c>
      <c r="K162" s="861"/>
      <c r="L162" s="862"/>
      <c r="M162" s="863"/>
      <c r="N162" s="861"/>
      <c r="O162" s="862"/>
      <c r="P162" s="863"/>
      <c r="Q162" s="861"/>
      <c r="R162" s="862"/>
      <c r="S162" s="863"/>
    </row>
    <row r="163" spans="1:19">
      <c r="A163" s="103" t="s">
        <v>258</v>
      </c>
      <c r="B163" s="103" t="s">
        <v>258</v>
      </c>
      <c r="C163" s="103" t="s">
        <v>445</v>
      </c>
      <c r="D163" s="103" t="s">
        <v>258</v>
      </c>
      <c r="E163" s="103" t="s">
        <v>258</v>
      </c>
      <c r="F163" s="100" t="s">
        <v>276</v>
      </c>
      <c r="G163" s="100" t="s">
        <v>276</v>
      </c>
      <c r="H163" s="100" t="s">
        <v>276</v>
      </c>
      <c r="K163" s="95"/>
      <c r="M163" s="95"/>
      <c r="N163" s="95"/>
      <c r="O163" s="95"/>
      <c r="P163" s="95"/>
    </row>
    <row r="164" spans="1:19">
      <c r="A164" s="444" t="s">
        <v>298</v>
      </c>
      <c r="B164" s="444" t="s">
        <v>299</v>
      </c>
      <c r="F164" s="100" t="s">
        <v>276</v>
      </c>
      <c r="G164" s="100" t="s">
        <v>276</v>
      </c>
      <c r="H164" s="100" t="s">
        <v>276</v>
      </c>
      <c r="K164" s="95"/>
      <c r="M164" s="95"/>
      <c r="N164" s="95"/>
      <c r="O164" s="95"/>
      <c r="P164" s="95"/>
    </row>
    <row r="165" spans="1:19">
      <c r="A165" s="97" t="s">
        <v>301</v>
      </c>
      <c r="B165" s="97" t="s">
        <v>300</v>
      </c>
      <c r="F165" s="100" t="s">
        <v>276</v>
      </c>
      <c r="G165" s="100" t="s">
        <v>276</v>
      </c>
      <c r="H165" s="100" t="s">
        <v>276</v>
      </c>
      <c r="L165" s="95"/>
      <c r="M165" s="95"/>
      <c r="N165" s="95"/>
      <c r="O165" s="95"/>
      <c r="P165" s="95"/>
    </row>
    <row r="166" spans="1:19">
      <c r="F166" s="100" t="s">
        <v>276</v>
      </c>
      <c r="G166" s="100" t="s">
        <v>276</v>
      </c>
      <c r="H166" s="100" t="s">
        <v>276</v>
      </c>
      <c r="L166" s="95"/>
      <c r="M166" s="95"/>
      <c r="N166" s="95"/>
      <c r="O166" s="95"/>
      <c r="P166" s="95"/>
    </row>
    <row r="167" spans="1:19">
      <c r="F167" s="100" t="s">
        <v>276</v>
      </c>
      <c r="G167" s="100" t="s">
        <v>276</v>
      </c>
      <c r="H167" s="100" t="s">
        <v>276</v>
      </c>
      <c r="K167" s="864" t="s">
        <v>238</v>
      </c>
      <c r="L167" s="864"/>
      <c r="M167" s="864"/>
      <c r="N167" s="864" t="s">
        <v>239</v>
      </c>
      <c r="O167" s="864"/>
      <c r="P167" s="864"/>
      <c r="Q167" s="864" t="s">
        <v>980</v>
      </c>
      <c r="R167" s="864"/>
      <c r="S167" s="864"/>
    </row>
    <row r="168" spans="1:19">
      <c r="K168" s="855" t="s">
        <v>240</v>
      </c>
      <c r="L168" s="856"/>
      <c r="M168" s="857"/>
      <c r="N168" s="855" t="s">
        <v>241</v>
      </c>
      <c r="O168" s="856"/>
      <c r="P168" s="857"/>
      <c r="Q168" s="855" t="s">
        <v>980</v>
      </c>
      <c r="R168" s="856"/>
      <c r="S168" s="857"/>
    </row>
    <row r="169" spans="1:19">
      <c r="A169" s="443" t="s">
        <v>11</v>
      </c>
      <c r="B169" s="443" t="s">
        <v>12</v>
      </c>
      <c r="C169" s="443" t="s">
        <v>13</v>
      </c>
      <c r="D169" s="839" t="s">
        <v>236</v>
      </c>
      <c r="E169" s="839"/>
      <c r="F169" s="839"/>
      <c r="G169" s="839"/>
      <c r="H169" s="839"/>
      <c r="K169" s="858"/>
      <c r="L169" s="859"/>
      <c r="M169" s="860"/>
      <c r="N169" s="858"/>
      <c r="O169" s="859"/>
      <c r="P169" s="860"/>
      <c r="Q169" s="858"/>
      <c r="R169" s="859"/>
      <c r="S169" s="860"/>
    </row>
    <row r="170" spans="1:19">
      <c r="A170" s="443" t="s">
        <v>243</v>
      </c>
      <c r="B170" s="99" t="s">
        <v>235</v>
      </c>
      <c r="C170" s="101" t="str">
        <f>B170</f>
        <v>SheetC-1</v>
      </c>
      <c r="D170" s="818" t="s">
        <v>255</v>
      </c>
      <c r="E170" s="818"/>
      <c r="F170" s="818"/>
      <c r="G170" s="818"/>
      <c r="H170" s="818"/>
      <c r="K170" s="858"/>
      <c r="L170" s="859"/>
      <c r="M170" s="860"/>
      <c r="N170" s="858"/>
      <c r="O170" s="859"/>
      <c r="P170" s="860"/>
      <c r="Q170" s="858"/>
      <c r="R170" s="859"/>
      <c r="S170" s="860"/>
    </row>
    <row r="171" spans="1:19">
      <c r="A171" s="443" t="s">
        <v>234</v>
      </c>
      <c r="B171" s="99" t="s">
        <v>235</v>
      </c>
      <c r="C171" s="101" t="str">
        <f>B171</f>
        <v>SheetC-1</v>
      </c>
      <c r="D171" s="818"/>
      <c r="E171" s="818"/>
      <c r="F171" s="818"/>
      <c r="G171" s="818"/>
      <c r="H171" s="818"/>
      <c r="K171" s="858"/>
      <c r="L171" s="859"/>
      <c r="M171" s="860"/>
      <c r="N171" s="858"/>
      <c r="O171" s="859"/>
      <c r="P171" s="860"/>
      <c r="Q171" s="858"/>
      <c r="R171" s="859"/>
      <c r="S171" s="860"/>
    </row>
    <row r="172" spans="1:19">
      <c r="A172" s="443" t="s">
        <v>632</v>
      </c>
      <c r="B172" s="99" t="s">
        <v>235</v>
      </c>
      <c r="C172" s="101"/>
      <c r="D172" s="818"/>
      <c r="E172" s="818"/>
      <c r="F172" s="818"/>
      <c r="G172" s="818"/>
      <c r="H172" s="818"/>
      <c r="K172" s="858"/>
      <c r="L172" s="859"/>
      <c r="M172" s="860"/>
      <c r="N172" s="858"/>
      <c r="O172" s="859"/>
      <c r="P172" s="860"/>
      <c r="Q172" s="858"/>
      <c r="R172" s="859"/>
      <c r="S172" s="860"/>
    </row>
    <row r="173" spans="1:19">
      <c r="A173" s="443" t="s">
        <v>633</v>
      </c>
      <c r="B173" s="99" t="s">
        <v>235</v>
      </c>
      <c r="C173" s="102"/>
      <c r="D173" s="818"/>
      <c r="E173" s="818"/>
      <c r="F173" s="818"/>
      <c r="G173" s="818"/>
      <c r="H173" s="818"/>
      <c r="K173" s="858"/>
      <c r="L173" s="859"/>
      <c r="M173" s="860"/>
      <c r="N173" s="858"/>
      <c r="O173" s="859"/>
      <c r="P173" s="860"/>
      <c r="Q173" s="858"/>
      <c r="R173" s="859"/>
      <c r="S173" s="860"/>
    </row>
    <row r="174" spans="1:19">
      <c r="A174" s="443" t="s">
        <v>14</v>
      </c>
      <c r="B174" s="99" t="s">
        <v>235</v>
      </c>
      <c r="C174" s="102"/>
      <c r="D174" s="818"/>
      <c r="E174" s="818"/>
      <c r="F174" s="818"/>
      <c r="G174" s="818"/>
      <c r="H174" s="818"/>
      <c r="K174" s="858"/>
      <c r="L174" s="859"/>
      <c r="M174" s="860"/>
      <c r="N174" s="858"/>
      <c r="O174" s="859"/>
      <c r="P174" s="860"/>
      <c r="Q174" s="858"/>
      <c r="R174" s="859"/>
      <c r="S174" s="860"/>
    </row>
    <row r="175" spans="1:19">
      <c r="A175" s="443" t="s">
        <v>15</v>
      </c>
      <c r="B175" s="99" t="s">
        <v>235</v>
      </c>
      <c r="C175" s="102"/>
      <c r="D175" s="818"/>
      <c r="E175" s="818"/>
      <c r="F175" s="818"/>
      <c r="G175" s="818"/>
      <c r="H175" s="818"/>
      <c r="K175" s="858"/>
      <c r="L175" s="859"/>
      <c r="M175" s="860"/>
      <c r="N175" s="858"/>
      <c r="O175" s="859"/>
      <c r="P175" s="860"/>
      <c r="Q175" s="858"/>
      <c r="R175" s="859"/>
      <c r="S175" s="860"/>
    </row>
    <row r="176" spans="1:19">
      <c r="A176" s="443" t="s">
        <v>16</v>
      </c>
      <c r="B176" s="99" t="s">
        <v>235</v>
      </c>
      <c r="C176" s="102"/>
      <c r="D176" s="818"/>
      <c r="E176" s="818"/>
      <c r="F176" s="818"/>
      <c r="G176" s="818"/>
      <c r="H176" s="818"/>
      <c r="K176" s="861"/>
      <c r="L176" s="862"/>
      <c r="M176" s="863"/>
      <c r="N176" s="861"/>
      <c r="O176" s="862"/>
      <c r="P176" s="863"/>
      <c r="Q176" s="861"/>
      <c r="R176" s="862"/>
      <c r="S176" s="863"/>
    </row>
    <row r="177" spans="1:17">
      <c r="A177" s="443" t="s">
        <v>133</v>
      </c>
      <c r="B177" s="99">
        <f>SUM(B170:B176)</f>
        <v>0</v>
      </c>
      <c r="C177" s="99">
        <f>SUM(C170:C176)</f>
        <v>0</v>
      </c>
      <c r="D177" s="818"/>
      <c r="E177" s="818"/>
      <c r="F177" s="818"/>
      <c r="G177" s="818"/>
      <c r="H177" s="818"/>
      <c r="I177" s="95"/>
      <c r="J177" s="95"/>
      <c r="K177" s="95"/>
      <c r="L177" s="95"/>
    </row>
    <row r="178" spans="1:17">
      <c r="F178" s="95"/>
      <c r="G178" s="95"/>
      <c r="H178" s="95"/>
      <c r="I178" s="95"/>
      <c r="J178" s="95"/>
      <c r="K178" s="95"/>
      <c r="L178" s="95"/>
    </row>
    <row r="179" spans="1:17">
      <c r="A179" s="68" t="s">
        <v>1930</v>
      </c>
    </row>
    <row r="180" spans="1:17">
      <c r="K180" s="907" t="s">
        <v>1916</v>
      </c>
      <c r="L180" s="908"/>
      <c r="M180" s="909"/>
      <c r="O180" s="907" t="s">
        <v>1859</v>
      </c>
      <c r="P180" s="908"/>
      <c r="Q180" s="909"/>
    </row>
    <row r="181" spans="1:17">
      <c r="A181" t="s">
        <v>1850</v>
      </c>
      <c r="K181" s="894"/>
      <c r="L181" s="895"/>
      <c r="M181" s="896"/>
      <c r="O181" s="894"/>
      <c r="P181" s="895"/>
      <c r="Q181" s="896"/>
    </row>
    <row r="182" spans="1:17">
      <c r="A182" s="183" t="s">
        <v>219</v>
      </c>
      <c r="B182" s="593" t="s">
        <v>1911</v>
      </c>
      <c r="C182" s="183" t="s">
        <v>1851</v>
      </c>
      <c r="D182" s="593" t="s">
        <v>1911</v>
      </c>
      <c r="E182" s="183" t="s">
        <v>1852</v>
      </c>
      <c r="F182" s="456"/>
      <c r="G182" s="183" t="s">
        <v>1853</v>
      </c>
      <c r="H182" s="456"/>
      <c r="K182" s="897"/>
      <c r="L182" s="898"/>
      <c r="M182" s="899"/>
      <c r="O182" s="897"/>
      <c r="P182" s="898"/>
      <c r="Q182" s="899"/>
    </row>
    <row r="183" spans="1:17">
      <c r="A183" s="183" t="s">
        <v>1854</v>
      </c>
      <c r="B183" s="910"/>
      <c r="C183" s="911"/>
      <c r="D183" s="912"/>
      <c r="E183" s="183" t="s">
        <v>1855</v>
      </c>
      <c r="F183" s="456"/>
      <c r="G183" s="183" t="s">
        <v>1856</v>
      </c>
      <c r="H183" s="456"/>
      <c r="K183" s="897"/>
      <c r="L183" s="898"/>
      <c r="M183" s="899"/>
      <c r="O183" s="897"/>
      <c r="P183" s="898"/>
      <c r="Q183" s="899"/>
    </row>
    <row r="184" spans="1:17">
      <c r="K184" s="897"/>
      <c r="L184" s="898"/>
      <c r="M184" s="899"/>
      <c r="O184" s="897"/>
      <c r="P184" s="898"/>
      <c r="Q184" s="899"/>
    </row>
    <row r="185" spans="1:17">
      <c r="A185" t="s">
        <v>1857</v>
      </c>
      <c r="K185" s="897"/>
      <c r="L185" s="898"/>
      <c r="M185" s="899"/>
      <c r="O185" s="897"/>
      <c r="P185" s="898"/>
      <c r="Q185" s="899"/>
    </row>
    <row r="186" spans="1:17">
      <c r="A186" s="913" t="s">
        <v>1858</v>
      </c>
      <c r="B186" s="913"/>
      <c r="C186" s="913"/>
      <c r="D186" s="913"/>
      <c r="E186" s="913"/>
      <c r="F186" s="913"/>
      <c r="G186" s="913"/>
      <c r="H186" s="913"/>
      <c r="K186" s="897"/>
      <c r="L186" s="898"/>
      <c r="M186" s="899"/>
      <c r="O186" s="897"/>
      <c r="P186" s="898"/>
      <c r="Q186" s="899"/>
    </row>
    <row r="187" spans="1:17">
      <c r="A187" s="913"/>
      <c r="B187" s="913"/>
      <c r="C187" s="913"/>
      <c r="D187" s="913"/>
      <c r="E187" s="913"/>
      <c r="F187" s="913"/>
      <c r="G187" s="913"/>
      <c r="H187" s="913"/>
      <c r="K187" s="900"/>
      <c r="L187" s="901"/>
      <c r="M187" s="902"/>
      <c r="O187" s="900"/>
      <c r="P187" s="901"/>
      <c r="Q187" s="902"/>
    </row>
    <row r="188" spans="1:17">
      <c r="A188" s="913"/>
      <c r="B188" s="913"/>
      <c r="C188" s="913"/>
      <c r="D188" s="913"/>
      <c r="E188" s="913"/>
      <c r="F188" s="913"/>
      <c r="G188" s="913"/>
      <c r="H188" s="913"/>
    </row>
    <row r="189" spans="1:17">
      <c r="A189" s="913"/>
      <c r="B189" s="913"/>
      <c r="C189" s="913"/>
      <c r="D189" s="913"/>
      <c r="E189" s="913"/>
      <c r="F189" s="913"/>
      <c r="G189" s="913"/>
      <c r="H189" s="913"/>
      <c r="K189" s="907" t="s">
        <v>1914</v>
      </c>
      <c r="L189" s="908"/>
      <c r="M189" s="909"/>
      <c r="O189" s="907" t="s">
        <v>1915</v>
      </c>
      <c r="P189" s="908"/>
      <c r="Q189" s="909"/>
    </row>
    <row r="190" spans="1:17">
      <c r="A190" s="913"/>
      <c r="B190" s="913"/>
      <c r="C190" s="913"/>
      <c r="D190" s="913"/>
      <c r="E190" s="913"/>
      <c r="F190" s="913"/>
      <c r="G190" s="913"/>
      <c r="H190" s="913"/>
      <c r="K190" s="894"/>
      <c r="L190" s="895"/>
      <c r="M190" s="896"/>
      <c r="O190" s="894"/>
      <c r="P190" s="895"/>
      <c r="Q190" s="896"/>
    </row>
    <row r="191" spans="1:17">
      <c r="A191" s="913"/>
      <c r="B191" s="913"/>
      <c r="C191" s="913"/>
      <c r="D191" s="913"/>
      <c r="E191" s="913"/>
      <c r="F191" s="913"/>
      <c r="G191" s="913"/>
      <c r="H191" s="913"/>
      <c r="K191" s="897"/>
      <c r="L191" s="898"/>
      <c r="M191" s="899"/>
      <c r="O191" s="897"/>
      <c r="P191" s="898"/>
      <c r="Q191" s="899"/>
    </row>
    <row r="192" spans="1:17">
      <c r="K192" s="897"/>
      <c r="L192" s="898"/>
      <c r="M192" s="899"/>
      <c r="O192" s="897"/>
      <c r="P192" s="898"/>
      <c r="Q192" s="899"/>
    </row>
    <row r="193" spans="1:17">
      <c r="A193" t="s">
        <v>1889</v>
      </c>
      <c r="F193" t="s">
        <v>1906</v>
      </c>
      <c r="K193" s="897"/>
      <c r="L193" s="898"/>
      <c r="M193" s="899"/>
      <c r="O193" s="897"/>
      <c r="P193" s="898"/>
      <c r="Q193" s="899"/>
    </row>
    <row r="194" spans="1:17">
      <c r="A194" s="183"/>
      <c r="B194" s="789" t="s">
        <v>1913</v>
      </c>
      <c r="C194" s="789" t="s">
        <v>1861</v>
      </c>
      <c r="D194" s="789" t="s">
        <v>1860</v>
      </c>
      <c r="E194" s="789" t="s">
        <v>1865</v>
      </c>
      <c r="F194" s="183" t="s">
        <v>1866</v>
      </c>
      <c r="G194" s="51" t="s">
        <v>1942</v>
      </c>
      <c r="K194" s="897"/>
      <c r="L194" s="898"/>
      <c r="M194" s="899"/>
      <c r="O194" s="897"/>
      <c r="P194" s="898"/>
      <c r="Q194" s="899"/>
    </row>
    <row r="195" spans="1:17">
      <c r="A195" s="790" t="s">
        <v>1862</v>
      </c>
      <c r="B195" s="593" t="s">
        <v>1911</v>
      </c>
      <c r="C195" s="593" t="s">
        <v>1911</v>
      </c>
      <c r="D195" s="593" t="s">
        <v>1911</v>
      </c>
      <c r="E195" s="72"/>
      <c r="F195" s="183" t="s">
        <v>1870</v>
      </c>
      <c r="G195" s="51"/>
      <c r="K195" s="897"/>
      <c r="L195" s="898"/>
      <c r="M195" s="899"/>
      <c r="O195" s="897"/>
      <c r="P195" s="898"/>
      <c r="Q195" s="899"/>
    </row>
    <row r="196" spans="1:17">
      <c r="A196" s="790" t="s">
        <v>1864</v>
      </c>
      <c r="B196" s="903"/>
      <c r="C196" s="904"/>
      <c r="D196" s="904"/>
      <c r="E196" s="905"/>
      <c r="F196" s="183" t="s">
        <v>1873</v>
      </c>
      <c r="G196" s="51"/>
      <c r="K196" s="900"/>
      <c r="L196" s="901"/>
      <c r="M196" s="902"/>
      <c r="O196" s="900"/>
      <c r="P196" s="901"/>
      <c r="Q196" s="902"/>
    </row>
    <row r="197" spans="1:17">
      <c r="A197" s="793" t="s">
        <v>1890</v>
      </c>
      <c r="B197" s="456"/>
      <c r="C197" s="456"/>
      <c r="D197" s="553">
        <f>SUM(B197:C197)</f>
        <v>0</v>
      </c>
      <c r="E197" s="795" t="e">
        <f>D197/D199</f>
        <v>#DIV/0!</v>
      </c>
      <c r="F197" s="183" t="s">
        <v>1876</v>
      </c>
      <c r="G197" s="51"/>
    </row>
    <row r="198" spans="1:17">
      <c r="A198" s="793" t="s">
        <v>1901</v>
      </c>
      <c r="B198" s="553">
        <f>B199-B197</f>
        <v>0</v>
      </c>
      <c r="C198" s="553">
        <f>C199-C197</f>
        <v>0</v>
      </c>
      <c r="D198" s="553">
        <f>SUM(B198:C198)</f>
        <v>0</v>
      </c>
      <c r="E198" s="72"/>
      <c r="F198" s="183" t="s">
        <v>1867</v>
      </c>
      <c r="G198" s="51"/>
    </row>
    <row r="199" spans="1:17">
      <c r="A199" s="790" t="s">
        <v>1894</v>
      </c>
      <c r="B199" s="791"/>
      <c r="C199" s="791"/>
      <c r="D199" s="553">
        <f>SUM(B199:C199)</f>
        <v>0</v>
      </c>
      <c r="E199" s="792"/>
      <c r="F199" s="183" t="s">
        <v>1871</v>
      </c>
      <c r="G199" s="51"/>
    </row>
    <row r="200" spans="1:17">
      <c r="A200" s="790" t="s">
        <v>1863</v>
      </c>
      <c r="B200" s="794"/>
      <c r="C200" s="794"/>
      <c r="D200" s="794"/>
      <c r="E200" s="794"/>
      <c r="F200" s="183" t="s">
        <v>1874</v>
      </c>
      <c r="G200" s="51"/>
    </row>
    <row r="201" spans="1:17">
      <c r="A201" s="183" t="s">
        <v>1891</v>
      </c>
      <c r="B201" s="555" t="s">
        <v>1912</v>
      </c>
      <c r="C201" s="555" t="s">
        <v>1912</v>
      </c>
      <c r="D201" s="553">
        <f>SUM(B201:C201)</f>
        <v>0</v>
      </c>
      <c r="E201" s="795" t="e">
        <f>D201/D206</f>
        <v>#DIV/0!</v>
      </c>
      <c r="F201" s="183" t="s">
        <v>1877</v>
      </c>
      <c r="G201" s="51"/>
    </row>
    <row r="202" spans="1:17">
      <c r="A202" s="183" t="s">
        <v>1902</v>
      </c>
      <c r="B202" s="553" t="e">
        <f>B203-B201</f>
        <v>#VALUE!</v>
      </c>
      <c r="C202" s="553" t="e">
        <f>C203-C201</f>
        <v>#VALUE!</v>
      </c>
      <c r="D202" s="553" t="e">
        <f>SUM(B202:C202)</f>
        <v>#VALUE!</v>
      </c>
      <c r="E202" s="72"/>
      <c r="F202" s="183" t="s">
        <v>1868</v>
      </c>
      <c r="G202" s="51"/>
    </row>
    <row r="203" spans="1:17">
      <c r="A203" s="790" t="s">
        <v>1903</v>
      </c>
      <c r="B203" s="791"/>
      <c r="C203" s="791"/>
      <c r="D203" s="553">
        <f>SUM(B203:C203)</f>
        <v>0</v>
      </c>
      <c r="E203" s="792"/>
      <c r="F203" s="183" t="s">
        <v>1872</v>
      </c>
      <c r="G203" s="51"/>
      <c r="H203" s="52"/>
    </row>
    <row r="204" spans="1:17">
      <c r="A204" s="183" t="s">
        <v>1892</v>
      </c>
      <c r="B204" s="791"/>
      <c r="C204" s="791"/>
      <c r="D204" s="553">
        <f t="shared" ref="D204:D210" si="3">SUM(B204:C204)</f>
        <v>0</v>
      </c>
      <c r="E204" s="51"/>
      <c r="F204" s="183" t="s">
        <v>1875</v>
      </c>
      <c r="G204" s="51"/>
    </row>
    <row r="205" spans="1:17">
      <c r="A205" s="183" t="s">
        <v>1893</v>
      </c>
      <c r="B205" s="791"/>
      <c r="C205" s="791"/>
      <c r="D205" s="553">
        <f t="shared" si="3"/>
        <v>0</v>
      </c>
      <c r="E205" s="51"/>
      <c r="F205" s="183" t="s">
        <v>1878</v>
      </c>
      <c r="G205" s="51"/>
    </row>
    <row r="206" spans="1:17">
      <c r="A206" s="790" t="s">
        <v>1894</v>
      </c>
      <c r="B206" s="553">
        <f>SUM(B203:B205)</f>
        <v>0</v>
      </c>
      <c r="C206" s="553">
        <f t="shared" ref="C206" si="4">SUM(C203:C205)</f>
        <v>0</v>
      </c>
      <c r="D206" s="553">
        <f t="shared" si="3"/>
        <v>0</v>
      </c>
      <c r="E206" s="51"/>
      <c r="F206" s="183" t="s">
        <v>1869</v>
      </c>
      <c r="G206" s="51"/>
    </row>
    <row r="207" spans="1:17">
      <c r="A207" s="183" t="s">
        <v>1895</v>
      </c>
      <c r="B207" s="791"/>
      <c r="C207" s="791"/>
      <c r="D207" s="553">
        <f>SUM(B207:C207)</f>
        <v>0</v>
      </c>
      <c r="E207" s="51"/>
      <c r="F207" s="183"/>
      <c r="G207" s="51"/>
    </row>
    <row r="208" spans="1:17">
      <c r="A208" s="183" t="s">
        <v>1896</v>
      </c>
      <c r="B208" s="791"/>
      <c r="C208" s="791"/>
      <c r="D208" s="553">
        <f t="shared" si="3"/>
        <v>0</v>
      </c>
      <c r="E208" s="51"/>
      <c r="F208" s="183"/>
      <c r="G208" s="51"/>
    </row>
    <row r="209" spans="1:8">
      <c r="A209" s="183" t="s">
        <v>1897</v>
      </c>
      <c r="B209" s="791"/>
      <c r="C209" s="791"/>
      <c r="D209" s="553">
        <f t="shared" si="3"/>
        <v>0</v>
      </c>
      <c r="E209" s="51"/>
      <c r="F209" s="183"/>
      <c r="G209" s="51"/>
    </row>
    <row r="210" spans="1:8">
      <c r="A210" s="790" t="s">
        <v>1894</v>
      </c>
      <c r="B210" s="553">
        <f>SUM(B207:B209)</f>
        <v>0</v>
      </c>
      <c r="C210" s="553">
        <f t="shared" ref="C210" si="5">SUM(C207:C209)</f>
        <v>0</v>
      </c>
      <c r="D210" s="553">
        <f t="shared" si="3"/>
        <v>0</v>
      </c>
      <c r="E210" s="51"/>
      <c r="F210" s="183"/>
      <c r="G210" s="51"/>
    </row>
    <row r="211" spans="1:8">
      <c r="A211" s="790" t="s">
        <v>1899</v>
      </c>
      <c r="B211" s="553">
        <f>B210+B206+B199</f>
        <v>0</v>
      </c>
      <c r="C211" s="553">
        <f t="shared" ref="C211:D211" si="6">C210+C206+C199</f>
        <v>0</v>
      </c>
      <c r="D211" s="553">
        <f t="shared" si="6"/>
        <v>0</v>
      </c>
      <c r="E211" s="51"/>
      <c r="F211" s="183"/>
      <c r="G211" s="51"/>
    </row>
    <row r="213" spans="1:8">
      <c r="A213" t="s">
        <v>1879</v>
      </c>
    </row>
    <row r="214" spans="1:8">
      <c r="A214" s="183" t="s">
        <v>1880</v>
      </c>
      <c r="B214" s="456" t="s">
        <v>1881</v>
      </c>
      <c r="C214" s="183" t="s">
        <v>1885</v>
      </c>
      <c r="D214" s="456"/>
      <c r="E214" s="183" t="s">
        <v>1904</v>
      </c>
      <c r="F214" s="456"/>
      <c r="G214" s="183" t="s">
        <v>1909</v>
      </c>
      <c r="H214" s="553">
        <f>SUM(H215:H217)</f>
        <v>0</v>
      </c>
    </row>
    <row r="215" spans="1:8">
      <c r="A215" s="183" t="s">
        <v>1882</v>
      </c>
      <c r="B215" s="456"/>
      <c r="C215" s="183" t="s">
        <v>1886</v>
      </c>
      <c r="D215" s="456"/>
      <c r="E215" s="183" t="s">
        <v>1907</v>
      </c>
      <c r="F215" s="456"/>
      <c r="G215" s="183" t="s">
        <v>142</v>
      </c>
      <c r="H215" s="456"/>
    </row>
    <row r="216" spans="1:8">
      <c r="A216" s="183" t="s">
        <v>1883</v>
      </c>
      <c r="B216" s="456"/>
      <c r="C216" s="183" t="s">
        <v>1887</v>
      </c>
      <c r="D216" s="456"/>
      <c r="E216" s="183" t="s">
        <v>1908</v>
      </c>
      <c r="F216" s="456"/>
      <c r="G216" s="183" t="s">
        <v>143</v>
      </c>
      <c r="H216" s="456"/>
    </row>
    <row r="217" spans="1:8">
      <c r="A217" s="183" t="s">
        <v>1884</v>
      </c>
      <c r="B217" s="456"/>
      <c r="C217" s="183" t="s">
        <v>1888</v>
      </c>
      <c r="D217" s="456"/>
      <c r="E217" s="183"/>
      <c r="F217" s="456"/>
      <c r="G217" s="183" t="s">
        <v>190</v>
      </c>
      <c r="H217" s="456"/>
    </row>
    <row r="219" spans="1:8">
      <c r="A219" t="s">
        <v>1917</v>
      </c>
    </row>
    <row r="220" spans="1:8">
      <c r="A220" s="183" t="s">
        <v>1895</v>
      </c>
      <c r="B220" s="575"/>
      <c r="C220" s="183" t="s">
        <v>1880</v>
      </c>
      <c r="D220" s="556" t="s">
        <v>1881</v>
      </c>
      <c r="E220" s="183" t="s">
        <v>1919</v>
      </c>
      <c r="F220" s="456"/>
      <c r="G220" s="183" t="s">
        <v>1920</v>
      </c>
      <c r="H220" s="456"/>
    </row>
    <row r="221" spans="1:8">
      <c r="A221" s="183" t="s">
        <v>1924</v>
      </c>
      <c r="B221" s="456"/>
      <c r="C221" s="183" t="s">
        <v>1925</v>
      </c>
      <c r="D221" s="456"/>
      <c r="E221" s="183" t="s">
        <v>1921</v>
      </c>
      <c r="F221" s="456"/>
      <c r="G221" s="183" t="s">
        <v>1922</v>
      </c>
      <c r="H221" s="553">
        <f>(B221+D221)/2</f>
        <v>0</v>
      </c>
    </row>
    <row r="222" spans="1:8">
      <c r="A222" s="183" t="s">
        <v>1926</v>
      </c>
      <c r="B222" s="456"/>
      <c r="C222" s="183" t="s">
        <v>1927</v>
      </c>
      <c r="D222" s="524"/>
      <c r="E222" s="183" t="s">
        <v>1923</v>
      </c>
      <c r="F222" s="553">
        <f>B222*D222*6</f>
        <v>0</v>
      </c>
      <c r="G222" s="183" t="s">
        <v>1928</v>
      </c>
      <c r="H222" s="456"/>
    </row>
    <row r="223" spans="1:8">
      <c r="A223" s="906" t="s">
        <v>1929</v>
      </c>
      <c r="B223" s="906"/>
      <c r="C223" s="906"/>
      <c r="D223" s="906"/>
      <c r="E223" s="906"/>
      <c r="F223" s="906"/>
      <c r="G223" s="906"/>
      <c r="H223" s="906"/>
    </row>
    <row r="224" spans="1:8">
      <c r="A224" s="906"/>
      <c r="B224" s="906"/>
      <c r="C224" s="906"/>
      <c r="D224" s="906"/>
      <c r="E224" s="906"/>
      <c r="F224" s="906"/>
      <c r="G224" s="906"/>
      <c r="H224" s="906"/>
    </row>
    <row r="225" spans="1:13">
      <c r="F225" s="95"/>
      <c r="G225" s="95"/>
      <c r="H225" s="95"/>
      <c r="I225" s="95"/>
      <c r="J225" s="95"/>
      <c r="K225" s="95"/>
      <c r="L225" s="95"/>
    </row>
    <row r="226" spans="1:13">
      <c r="F226" s="95"/>
      <c r="G226" s="95"/>
      <c r="H226" s="95"/>
      <c r="I226" s="95"/>
      <c r="J226" s="95"/>
      <c r="K226" s="95"/>
      <c r="L226" s="95"/>
    </row>
    <row r="227" spans="1:13">
      <c r="A227" s="459" t="s">
        <v>1945</v>
      </c>
      <c r="F227" s="95"/>
      <c r="G227" s="95"/>
      <c r="H227" s="95"/>
      <c r="I227" s="95"/>
      <c r="J227" s="95"/>
      <c r="K227" s="95"/>
      <c r="L227" s="95"/>
    </row>
    <row r="228" spans="1:13">
      <c r="F228" s="95"/>
      <c r="G228" s="95"/>
      <c r="H228" s="95"/>
      <c r="I228" s="95"/>
      <c r="J228" s="95"/>
      <c r="K228" s="95"/>
      <c r="L228" s="95"/>
    </row>
    <row r="229" spans="1:13">
      <c r="A229" s="68" t="s">
        <v>1460</v>
      </c>
    </row>
    <row r="230" spans="1:13">
      <c r="A230" s="819" t="s">
        <v>1181</v>
      </c>
      <c r="B230" s="820"/>
      <c r="C230" s="820"/>
      <c r="D230" s="821"/>
      <c r="E230" s="68" t="s">
        <v>1726</v>
      </c>
    </row>
    <row r="231" spans="1:13">
      <c r="A231" s="822" t="s">
        <v>359</v>
      </c>
      <c r="B231" s="823"/>
      <c r="C231" s="823"/>
      <c r="D231" s="824"/>
      <c r="E231" s="680" t="s">
        <v>351</v>
      </c>
      <c r="F231" s="680" t="s">
        <v>352</v>
      </c>
      <c r="G231" s="680" t="s">
        <v>353</v>
      </c>
      <c r="H231" s="680" t="s">
        <v>354</v>
      </c>
      <c r="I231" s="680" t="s">
        <v>355</v>
      </c>
      <c r="J231" s="680" t="s">
        <v>1472</v>
      </c>
      <c r="K231" s="109" t="s">
        <v>357</v>
      </c>
      <c r="M231" t="s">
        <v>358</v>
      </c>
    </row>
    <row r="232" spans="1:13">
      <c r="A232" s="825"/>
      <c r="B232" s="826"/>
      <c r="C232" s="826"/>
      <c r="D232" s="827"/>
      <c r="E232" s="557" t="s">
        <v>1725</v>
      </c>
      <c r="F232" s="557"/>
      <c r="G232" s="557"/>
      <c r="H232" s="557"/>
      <c r="I232" s="557"/>
      <c r="J232" s="456"/>
    </row>
    <row r="233" spans="1:13">
      <c r="A233" s="825"/>
      <c r="B233" s="826"/>
      <c r="C233" s="826"/>
      <c r="D233" s="827"/>
      <c r="E233" s="557"/>
      <c r="F233" s="557"/>
      <c r="G233" s="557"/>
      <c r="H233" s="557"/>
      <c r="I233" s="557"/>
      <c r="J233" s="456"/>
      <c r="K233" t="s">
        <v>1723</v>
      </c>
    </row>
    <row r="234" spans="1:13">
      <c r="A234" s="825"/>
      <c r="B234" s="826"/>
      <c r="C234" s="826"/>
      <c r="D234" s="827"/>
      <c r="E234" s="557"/>
      <c r="F234" s="557"/>
      <c r="G234" s="557"/>
      <c r="H234" s="557"/>
      <c r="I234" s="557"/>
      <c r="J234" s="456"/>
      <c r="K234" t="s">
        <v>1727</v>
      </c>
    </row>
    <row r="235" spans="1:13">
      <c r="A235" s="825"/>
      <c r="B235" s="826"/>
      <c r="C235" s="826"/>
      <c r="D235" s="827"/>
      <c r="E235" s="557"/>
      <c r="F235" s="557"/>
      <c r="G235" s="557"/>
      <c r="H235" s="557"/>
      <c r="I235" s="557"/>
      <c r="J235" s="456"/>
    </row>
    <row r="236" spans="1:13">
      <c r="A236" s="825"/>
      <c r="B236" s="826"/>
      <c r="C236" s="826"/>
      <c r="D236" s="827"/>
      <c r="E236" s="557"/>
      <c r="F236" s="557"/>
      <c r="G236" s="557"/>
      <c r="H236" s="557"/>
      <c r="I236" s="557"/>
      <c r="J236" s="456"/>
    </row>
    <row r="237" spans="1:13">
      <c r="A237" s="825"/>
      <c r="B237" s="826"/>
      <c r="C237" s="826"/>
      <c r="D237" s="827"/>
      <c r="E237" s="557"/>
      <c r="F237" s="557"/>
      <c r="G237" s="557"/>
      <c r="H237" s="557"/>
      <c r="I237" s="557"/>
      <c r="J237" s="456"/>
    </row>
    <row r="238" spans="1:13">
      <c r="A238" s="825"/>
      <c r="B238" s="826"/>
      <c r="C238" s="826"/>
      <c r="D238" s="827"/>
      <c r="E238" s="557"/>
      <c r="F238" s="557"/>
      <c r="G238" s="557"/>
      <c r="H238" s="557"/>
      <c r="I238" s="557"/>
      <c r="J238" s="456"/>
    </row>
    <row r="239" spans="1:13">
      <c r="A239" s="825"/>
      <c r="B239" s="826"/>
      <c r="C239" s="826"/>
      <c r="D239" s="827"/>
      <c r="E239" s="557"/>
      <c r="F239" s="557"/>
      <c r="G239" s="557"/>
      <c r="H239" s="557"/>
      <c r="I239" s="557"/>
      <c r="J239" s="456"/>
    </row>
    <row r="240" spans="1:13">
      <c r="A240" s="825"/>
      <c r="B240" s="826"/>
      <c r="C240" s="826"/>
      <c r="D240" s="827"/>
      <c r="E240" s="557"/>
      <c r="F240" s="557"/>
      <c r="G240" s="557"/>
      <c r="H240" s="557"/>
      <c r="I240" s="557"/>
      <c r="J240" s="456"/>
    </row>
    <row r="241" spans="1:17">
      <c r="A241" s="825"/>
      <c r="B241" s="826"/>
      <c r="C241" s="826"/>
      <c r="D241" s="827"/>
      <c r="E241" s="557"/>
      <c r="F241" s="557"/>
      <c r="G241" s="557"/>
      <c r="H241" s="557"/>
      <c r="I241" s="557"/>
      <c r="J241" s="456"/>
    </row>
    <row r="242" spans="1:17">
      <c r="A242" s="825"/>
      <c r="B242" s="826"/>
      <c r="C242" s="826"/>
      <c r="D242" s="827"/>
      <c r="E242" s="557"/>
      <c r="F242" s="557"/>
      <c r="G242" s="557"/>
      <c r="H242" s="557"/>
      <c r="I242" s="557"/>
      <c r="J242" s="456"/>
    </row>
    <row r="243" spans="1:17">
      <c r="A243" s="828"/>
      <c r="B243" s="829"/>
      <c r="C243" s="829"/>
      <c r="D243" s="830"/>
      <c r="E243" s="557"/>
      <c r="F243" s="557"/>
      <c r="G243" s="557"/>
      <c r="H243" s="557"/>
      <c r="I243" s="557"/>
      <c r="J243" s="456"/>
    </row>
    <row r="244" spans="1:17">
      <c r="A244" s="68" t="s">
        <v>356</v>
      </c>
    </row>
    <row r="245" spans="1:17">
      <c r="A245" s="104" t="s">
        <v>17</v>
      </c>
      <c r="B245" s="680" t="s">
        <v>18</v>
      </c>
      <c r="C245" s="680" t="s">
        <v>348</v>
      </c>
      <c r="D245" s="680" t="s">
        <v>20</v>
      </c>
      <c r="E245" s="680" t="s">
        <v>345</v>
      </c>
      <c r="F245" s="680" t="s">
        <v>346</v>
      </c>
      <c r="J245" s="68" t="s">
        <v>1389</v>
      </c>
    </row>
    <row r="246" spans="1:17">
      <c r="A246" s="107" t="s">
        <v>349</v>
      </c>
      <c r="B246" s="106"/>
      <c r="C246" s="632" t="s">
        <v>350</v>
      </c>
      <c r="D246" s="632" t="s">
        <v>350</v>
      </c>
      <c r="E246" s="632" t="s">
        <v>350</v>
      </c>
      <c r="F246" s="632" t="s">
        <v>350</v>
      </c>
      <c r="J246" s="851" t="s">
        <v>1390</v>
      </c>
      <c r="K246" s="851"/>
      <c r="L246" s="851"/>
      <c r="M246" s="851"/>
      <c r="N246" s="851" t="s">
        <v>426</v>
      </c>
      <c r="O246" s="851"/>
      <c r="P246" s="851"/>
      <c r="Q246" s="851"/>
    </row>
    <row r="247" spans="1:17">
      <c r="A247" s="5" t="s">
        <v>10</v>
      </c>
      <c r="B247" s="6" t="e">
        <f>#REF!</f>
        <v>#REF!</v>
      </c>
      <c r="C247" s="608" t="s">
        <v>347</v>
      </c>
      <c r="D247" s="608" t="s">
        <v>347</v>
      </c>
      <c r="E247" s="7"/>
      <c r="F247" s="7"/>
      <c r="J247" s="892"/>
      <c r="K247" s="892"/>
      <c r="L247" s="892"/>
      <c r="M247" s="892"/>
      <c r="N247" s="892"/>
      <c r="O247" s="892"/>
      <c r="P247" s="892"/>
      <c r="Q247" s="892"/>
    </row>
    <row r="248" spans="1:17">
      <c r="A248" s="5" t="s">
        <v>21</v>
      </c>
      <c r="B248" s="8"/>
      <c r="C248" s="609">
        <v>45712</v>
      </c>
      <c r="D248" s="609">
        <v>45594</v>
      </c>
      <c r="E248" s="609">
        <v>45712</v>
      </c>
      <c r="F248" s="609">
        <v>45594</v>
      </c>
      <c r="J248" s="892"/>
      <c r="K248" s="892"/>
      <c r="L248" s="892"/>
      <c r="M248" s="892"/>
      <c r="N248" s="892"/>
      <c r="O248" s="892"/>
      <c r="P248" s="892"/>
      <c r="Q248" s="892"/>
    </row>
    <row r="249" spans="1:17">
      <c r="A249" s="5" t="s">
        <v>22</v>
      </c>
      <c r="B249" s="9" t="e">
        <f>#REF!</f>
        <v>#REF!</v>
      </c>
      <c r="C249" s="610" t="s">
        <v>23</v>
      </c>
      <c r="D249" s="610" t="s">
        <v>23</v>
      </c>
      <c r="E249" s="610" t="s">
        <v>23</v>
      </c>
      <c r="F249" s="610" t="s">
        <v>23</v>
      </c>
      <c r="J249" s="892"/>
      <c r="K249" s="892"/>
      <c r="L249" s="892"/>
      <c r="M249" s="892"/>
      <c r="N249" s="892"/>
      <c r="O249" s="892"/>
      <c r="P249" s="892"/>
      <c r="Q249" s="892"/>
    </row>
    <row r="250" spans="1:17" ht="39.6">
      <c r="A250" s="5" t="s">
        <v>24</v>
      </c>
      <c r="B250" s="10" t="e">
        <f>#REF!&amp;" "&amp;#REF!</f>
        <v>#REF!</v>
      </c>
      <c r="C250" s="611" t="s">
        <v>25</v>
      </c>
      <c r="D250" s="611" t="s">
        <v>26</v>
      </c>
      <c r="E250" s="611" t="s">
        <v>25</v>
      </c>
      <c r="F250" s="611" t="s">
        <v>26</v>
      </c>
      <c r="J250" s="892"/>
      <c r="K250" s="892"/>
      <c r="L250" s="892"/>
      <c r="M250" s="892"/>
      <c r="N250" s="892"/>
      <c r="O250" s="892"/>
      <c r="P250" s="892"/>
      <c r="Q250" s="892"/>
    </row>
    <row r="251" spans="1:17">
      <c r="A251" s="117" t="s">
        <v>27</v>
      </c>
      <c r="B251" s="118" t="e">
        <f>#REF!</f>
        <v>#REF!</v>
      </c>
      <c r="C251" s="612">
        <v>9.49</v>
      </c>
      <c r="D251" s="612">
        <v>15.11</v>
      </c>
      <c r="E251" s="606"/>
      <c r="F251" s="606"/>
      <c r="J251" s="892"/>
      <c r="K251" s="892"/>
      <c r="L251" s="892"/>
      <c r="M251" s="892"/>
      <c r="N251" s="892"/>
      <c r="O251" s="892"/>
      <c r="P251" s="892"/>
      <c r="Q251" s="892"/>
    </row>
    <row r="252" spans="1:17">
      <c r="A252" s="117" t="s">
        <v>28</v>
      </c>
      <c r="B252" s="119" t="e">
        <f>#REF!</f>
        <v>#REF!</v>
      </c>
      <c r="C252" s="613">
        <v>25.693999999999999</v>
      </c>
      <c r="D252" s="612">
        <v>40.83</v>
      </c>
      <c r="E252" s="613">
        <v>25.693999999999999</v>
      </c>
      <c r="F252" s="612">
        <v>40.83</v>
      </c>
      <c r="J252" s="892"/>
      <c r="K252" s="892"/>
      <c r="L252" s="892"/>
      <c r="M252" s="892"/>
      <c r="N252" s="892"/>
      <c r="O252" s="892"/>
      <c r="P252" s="892"/>
      <c r="Q252" s="892"/>
    </row>
    <row r="253" spans="1:17">
      <c r="A253" s="112" t="s">
        <v>1461</v>
      </c>
      <c r="B253" s="113">
        <v>35698</v>
      </c>
      <c r="C253" s="614">
        <v>36875</v>
      </c>
      <c r="D253" s="614">
        <v>36875</v>
      </c>
      <c r="E253" s="113"/>
      <c r="F253" s="113"/>
      <c r="J253" s="892"/>
      <c r="K253" s="892"/>
      <c r="L253" s="892"/>
      <c r="M253" s="892"/>
      <c r="N253" s="892"/>
      <c r="O253" s="892"/>
      <c r="P253" s="892"/>
      <c r="Q253" s="892"/>
    </row>
    <row r="254" spans="1:17">
      <c r="A254" s="112" t="s">
        <v>1462</v>
      </c>
      <c r="B254" s="605"/>
      <c r="C254" s="605"/>
      <c r="D254" s="605"/>
      <c r="E254" s="605"/>
      <c r="F254" s="605"/>
      <c r="G254" t="s">
        <v>1701</v>
      </c>
      <c r="J254" s="892"/>
      <c r="K254" s="892"/>
      <c r="L254" s="892"/>
      <c r="M254" s="892"/>
      <c r="N254" s="892"/>
      <c r="O254" s="892"/>
      <c r="P254" s="892"/>
      <c r="Q254" s="892"/>
    </row>
    <row r="255" spans="1:17">
      <c r="A255" s="5" t="s">
        <v>29</v>
      </c>
      <c r="B255" s="13" t="e">
        <f>SUM(B256:B257)</f>
        <v>#REF!</v>
      </c>
      <c r="C255" s="615">
        <f>SUM(C256:C257)</f>
        <v>246000000</v>
      </c>
      <c r="D255" s="615">
        <f>SUM(D256:D257)</f>
        <v>302000000</v>
      </c>
      <c r="E255" s="13"/>
      <c r="F255" s="13"/>
      <c r="J255" s="892"/>
      <c r="K255" s="892"/>
      <c r="L255" s="892"/>
      <c r="M255" s="892"/>
      <c r="N255" s="892"/>
      <c r="O255" s="892"/>
      <c r="P255" s="892"/>
      <c r="Q255" s="892"/>
    </row>
    <row r="256" spans="1:17">
      <c r="A256" s="14" t="s">
        <v>30</v>
      </c>
      <c r="B256" s="13" t="e">
        <f>#REF!</f>
        <v>#REF!</v>
      </c>
      <c r="C256" s="615">
        <v>98000000</v>
      </c>
      <c r="D256" s="615">
        <v>120800000</v>
      </c>
      <c r="E256" s="13"/>
      <c r="F256" s="13"/>
      <c r="J256" s="892"/>
      <c r="K256" s="892"/>
      <c r="L256" s="892"/>
      <c r="M256" s="892"/>
      <c r="N256" s="892"/>
      <c r="O256" s="892"/>
      <c r="P256" s="892"/>
      <c r="Q256" s="892"/>
    </row>
    <row r="257" spans="1:17">
      <c r="A257" s="14" t="s">
        <v>31</v>
      </c>
      <c r="B257" s="13" t="e">
        <f>IF(#REF!=0,#REF!,#REF!)</f>
        <v>#REF!</v>
      </c>
      <c r="C257" s="615">
        <v>148000000</v>
      </c>
      <c r="D257" s="615">
        <v>181200000</v>
      </c>
      <c r="E257" s="13"/>
      <c r="F257" s="13"/>
      <c r="J257" s="892"/>
      <c r="K257" s="892"/>
      <c r="L257" s="892"/>
      <c r="M257" s="892"/>
      <c r="N257" s="892"/>
      <c r="O257" s="892"/>
      <c r="P257" s="892"/>
      <c r="Q257" s="892"/>
    </row>
    <row r="258" spans="1:17">
      <c r="A258" s="114" t="s">
        <v>32</v>
      </c>
      <c r="B258" s="115" t="e">
        <f>#REF!</f>
        <v>#REF!</v>
      </c>
      <c r="C258" s="616">
        <v>45226</v>
      </c>
      <c r="D258" s="616">
        <v>45146</v>
      </c>
      <c r="E258" s="115"/>
      <c r="F258" s="115"/>
      <c r="J258" s="892"/>
      <c r="K258" s="892"/>
      <c r="L258" s="892"/>
      <c r="M258" s="892"/>
      <c r="N258" s="892"/>
      <c r="O258" s="892"/>
      <c r="P258" s="892"/>
      <c r="Q258" s="892"/>
    </row>
    <row r="259" spans="1:17">
      <c r="A259" s="117" t="s">
        <v>33</v>
      </c>
      <c r="B259" s="120">
        <f t="shared" ref="B259:F260" si="7">IFERROR(B256/B251,0)</f>
        <v>0</v>
      </c>
      <c r="C259" s="619">
        <f t="shared" si="7"/>
        <v>10326659.641728135</v>
      </c>
      <c r="D259" s="619">
        <f t="shared" si="7"/>
        <v>7994705.4930509599</v>
      </c>
      <c r="E259" s="120">
        <f t="shared" si="7"/>
        <v>0</v>
      </c>
      <c r="F259" s="120">
        <f t="shared" si="7"/>
        <v>0</v>
      </c>
      <c r="J259" s="892"/>
      <c r="K259" s="892"/>
      <c r="L259" s="892"/>
      <c r="M259" s="892"/>
      <c r="N259" s="892"/>
      <c r="O259" s="892"/>
      <c r="P259" s="892"/>
      <c r="Q259" s="892"/>
    </row>
    <row r="260" spans="1:17">
      <c r="A260" s="117" t="s">
        <v>34</v>
      </c>
      <c r="B260" s="120">
        <f t="shared" si="7"/>
        <v>0</v>
      </c>
      <c r="C260" s="619">
        <f t="shared" si="7"/>
        <v>5760099.6341558341</v>
      </c>
      <c r="D260" s="619">
        <f t="shared" si="7"/>
        <v>4437913.2990448205</v>
      </c>
      <c r="E260" s="120">
        <f t="shared" si="7"/>
        <v>0</v>
      </c>
      <c r="F260" s="120">
        <f t="shared" si="7"/>
        <v>0</v>
      </c>
      <c r="J260" s="892"/>
      <c r="K260" s="892"/>
      <c r="L260" s="892"/>
      <c r="M260" s="892"/>
      <c r="N260" s="892"/>
      <c r="O260" s="892"/>
      <c r="P260" s="892"/>
      <c r="Q260" s="892"/>
    </row>
    <row r="261" spans="1:17">
      <c r="A261" s="5" t="s">
        <v>35</v>
      </c>
      <c r="B261" s="15">
        <f>IFERROR(B255/B251,0)</f>
        <v>0</v>
      </c>
      <c r="C261" s="619">
        <f>IFERROR(C255/C251,0)</f>
        <v>25922023.182297155</v>
      </c>
      <c r="D261" s="619">
        <f>IFERROR(D255/D251,0)</f>
        <v>19986763.732627399</v>
      </c>
      <c r="E261" s="15">
        <f>IFERROR(E255/E251,0)</f>
        <v>0</v>
      </c>
      <c r="F261" s="15">
        <f>IFERROR(F255/F251,0)</f>
        <v>0</v>
      </c>
      <c r="J261" s="892"/>
      <c r="K261" s="892"/>
      <c r="L261" s="892"/>
      <c r="M261" s="892"/>
      <c r="N261" s="892"/>
      <c r="O261" s="892"/>
      <c r="P261" s="892"/>
      <c r="Q261" s="892"/>
    </row>
    <row r="262" spans="1:17">
      <c r="A262" s="16" t="s">
        <v>36</v>
      </c>
      <c r="B262" s="17">
        <f>IFERROR(B255/B252,0)</f>
        <v>0</v>
      </c>
      <c r="C262" s="620">
        <f>IFERROR(C255/C252,0)</f>
        <v>9574219.6621779408</v>
      </c>
      <c r="D262" s="620">
        <f>IFERROR(D255/D252,0)</f>
        <v>7396522.1650747005</v>
      </c>
      <c r="E262" s="17">
        <f>IFERROR(E255/E252,0)</f>
        <v>0</v>
      </c>
      <c r="F262" s="17">
        <f>IFERROR(F255/F252,0)</f>
        <v>0</v>
      </c>
      <c r="J262" s="892"/>
      <c r="K262" s="892"/>
      <c r="L262" s="892"/>
      <c r="M262" s="892"/>
      <c r="N262" s="892"/>
      <c r="O262" s="892"/>
      <c r="P262" s="892"/>
      <c r="Q262" s="892"/>
    </row>
    <row r="263" spans="1:17">
      <c r="A263" s="117" t="s">
        <v>37</v>
      </c>
      <c r="B263" s="121">
        <f>B285</f>
        <v>280000000</v>
      </c>
      <c r="C263" s="617">
        <v>175100000</v>
      </c>
      <c r="D263" s="617">
        <v>193288888</v>
      </c>
      <c r="E263" s="617">
        <v>175100000</v>
      </c>
      <c r="F263" s="617">
        <v>193288888</v>
      </c>
      <c r="J263" s="892"/>
      <c r="K263" s="892"/>
      <c r="L263" s="892"/>
      <c r="M263" s="892"/>
      <c r="N263" s="892"/>
      <c r="O263" s="892"/>
      <c r="P263" s="892"/>
      <c r="Q263" s="892"/>
    </row>
    <row r="264" spans="1:17">
      <c r="A264" s="117" t="s">
        <v>38</v>
      </c>
      <c r="B264" s="122" t="e">
        <f>B263/B255</f>
        <v>#REF!</v>
      </c>
      <c r="C264" s="621">
        <f>C263/C255</f>
        <v>0.71178861788617886</v>
      </c>
      <c r="D264" s="621">
        <f>D263/D255</f>
        <v>0.64002943046357619</v>
      </c>
      <c r="E264" s="122"/>
      <c r="F264" s="122"/>
      <c r="J264" s="892"/>
      <c r="K264" s="892"/>
      <c r="L264" s="892"/>
      <c r="M264" s="892"/>
      <c r="N264" s="892"/>
      <c r="O264" s="892"/>
      <c r="P264" s="892"/>
      <c r="Q264" s="892"/>
    </row>
    <row r="265" spans="1:17">
      <c r="A265" s="117" t="s">
        <v>39</v>
      </c>
      <c r="B265" s="123">
        <f>B320</f>
        <v>0</v>
      </c>
      <c r="C265" s="618">
        <v>3</v>
      </c>
      <c r="D265" s="618">
        <v>3</v>
      </c>
      <c r="E265" s="123"/>
      <c r="F265" s="123"/>
      <c r="J265" s="892"/>
      <c r="K265" s="892"/>
      <c r="L265" s="892"/>
      <c r="M265" s="892"/>
      <c r="N265" s="892"/>
      <c r="O265" s="892"/>
      <c r="P265" s="892"/>
      <c r="Q265" s="892"/>
    </row>
    <row r="266" spans="1:17">
      <c r="A266" s="5" t="s">
        <v>40</v>
      </c>
      <c r="B266" s="15">
        <f>IFERROR((B256*B264)/B251,0)</f>
        <v>0</v>
      </c>
      <c r="C266" s="619">
        <f>IFERROR((C256*C264)/C251,0)</f>
        <v>7350398.7937666513</v>
      </c>
      <c r="D266" s="619">
        <f>IFERROR((D256*D264)/D251,0)</f>
        <v>5116846.8034414295</v>
      </c>
      <c r="E266" s="15">
        <f>IFERROR((E256*E264)/E251,0)</f>
        <v>0</v>
      </c>
      <c r="F266" s="15">
        <f>IFERROR((F256*F264)/F251,0)</f>
        <v>0</v>
      </c>
      <c r="J266" s="892"/>
      <c r="K266" s="892"/>
      <c r="L266" s="892"/>
      <c r="M266" s="892"/>
      <c r="N266" s="892"/>
      <c r="O266" s="892"/>
      <c r="P266" s="892"/>
      <c r="Q266" s="892"/>
    </row>
    <row r="267" spans="1:17">
      <c r="A267" s="5" t="s">
        <v>41</v>
      </c>
      <c r="B267" s="15">
        <f>IFERROR((B257*B264)/B252,0)</f>
        <v>0</v>
      </c>
      <c r="C267" s="619">
        <f>IFERROR((C257*C264)/C252,0)</f>
        <v>4099973.3574824659</v>
      </c>
      <c r="D267" s="619">
        <f>IFERROR((D257*D264)/D252,0)</f>
        <v>2840395.1212343867</v>
      </c>
      <c r="E267" s="15">
        <f>IFERROR((E257*E264)/E252,0)</f>
        <v>0</v>
      </c>
      <c r="F267" s="15">
        <f>IFERROR((F257*F264)/F252,0)</f>
        <v>0</v>
      </c>
      <c r="J267" s="892"/>
      <c r="K267" s="892"/>
      <c r="L267" s="892"/>
      <c r="M267" s="892"/>
      <c r="N267" s="892"/>
      <c r="O267" s="892"/>
      <c r="P267" s="892"/>
      <c r="Q267" s="892"/>
    </row>
    <row r="268" spans="1:17">
      <c r="A268" s="5" t="s">
        <v>42</v>
      </c>
      <c r="B268" s="15">
        <f>IFERROR(B263/B251,0)</f>
        <v>0</v>
      </c>
      <c r="C268" s="619">
        <f>IFERROR(C263/C251,0)</f>
        <v>18451001.053740781</v>
      </c>
      <c r="D268" s="619">
        <f>IFERROR(D263/D251,0)</f>
        <v>12792117.008603575</v>
      </c>
      <c r="E268" s="15">
        <f>IFERROR(E263/E251,0)</f>
        <v>0</v>
      </c>
      <c r="F268" s="15">
        <f>IFERROR(F263/F251,0)</f>
        <v>0</v>
      </c>
      <c r="J268" s="892"/>
      <c r="K268" s="892"/>
      <c r="L268" s="892"/>
      <c r="M268" s="892"/>
      <c r="N268" s="892"/>
      <c r="O268" s="892"/>
      <c r="P268" s="892"/>
      <c r="Q268" s="892"/>
    </row>
    <row r="269" spans="1:17">
      <c r="A269" s="623" t="s">
        <v>43</v>
      </c>
      <c r="B269" s="622">
        <f>IFERROR(B263/B252,0)</f>
        <v>0</v>
      </c>
      <c r="C269" s="622">
        <f>IFERROR(C263/C252,0)</f>
        <v>6814820.5806803145</v>
      </c>
      <c r="D269" s="622">
        <f>IFERROR(D263/D252,0)</f>
        <v>4733991.8687239774</v>
      </c>
      <c r="E269" s="622">
        <f>IFERROR(E263/E252,0)</f>
        <v>6814820.5806803145</v>
      </c>
      <c r="F269" s="622">
        <f>IFERROR(F263/F252,0)</f>
        <v>4733991.8687239774</v>
      </c>
      <c r="J269" s="892"/>
      <c r="K269" s="892"/>
      <c r="L269" s="892"/>
      <c r="M269" s="892"/>
      <c r="N269" s="892"/>
      <c r="O269" s="892"/>
      <c r="P269" s="892"/>
      <c r="Q269" s="892"/>
    </row>
    <row r="270" spans="1:17">
      <c r="A270" s="5" t="s">
        <v>47</v>
      </c>
      <c r="B270" s="20"/>
      <c r="C270" s="20"/>
      <c r="D270" s="20"/>
      <c r="E270" s="20"/>
      <c r="F270" s="20"/>
      <c r="J270" s="892"/>
      <c r="K270" s="892"/>
      <c r="L270" s="892"/>
      <c r="M270" s="892"/>
      <c r="N270" s="892"/>
      <c r="O270" s="892"/>
      <c r="P270" s="892"/>
      <c r="Q270" s="892"/>
    </row>
    <row r="271" spans="1:17">
      <c r="A271" s="624" t="s">
        <v>38</v>
      </c>
      <c r="B271" s="625" t="e">
        <f>B263/(B256+B257)</f>
        <v>#REF!</v>
      </c>
      <c r="C271" s="625">
        <f>C263/(C256+C257)</f>
        <v>0.71178861788617886</v>
      </c>
      <c r="D271" s="625">
        <f>D263/(D256+D257)</f>
        <v>0.64002943046357619</v>
      </c>
      <c r="E271" s="21"/>
      <c r="F271" s="21"/>
      <c r="J271" s="892"/>
      <c r="K271" s="892"/>
      <c r="L271" s="892"/>
      <c r="M271" s="892"/>
      <c r="N271" s="892"/>
      <c r="O271" s="892"/>
      <c r="P271" s="892"/>
      <c r="Q271" s="892"/>
    </row>
    <row r="272" spans="1:17">
      <c r="A272" s="626" t="s">
        <v>48</v>
      </c>
      <c r="B272" s="627" t="e">
        <f>B252/B251</f>
        <v>#REF!</v>
      </c>
      <c r="C272" s="627">
        <f>C252/C251</f>
        <v>2.7074815595363537</v>
      </c>
      <c r="D272" s="627">
        <f>D252/D251</f>
        <v>2.7021839841164792</v>
      </c>
      <c r="E272" s="22"/>
      <c r="F272" s="22"/>
      <c r="J272" s="892"/>
      <c r="K272" s="892"/>
      <c r="L272" s="892"/>
      <c r="M272" s="892"/>
      <c r="N272" s="892"/>
      <c r="O272" s="892"/>
      <c r="P272" s="892"/>
      <c r="Q272" s="892"/>
    </row>
    <row r="273" spans="1:21">
      <c r="A273" s="116" t="s">
        <v>49</v>
      </c>
      <c r="B273" s="22"/>
      <c r="C273" s="640">
        <v>161000000</v>
      </c>
      <c r="D273" s="640"/>
      <c r="E273" s="23"/>
      <c r="F273" s="23"/>
      <c r="J273" s="892"/>
      <c r="K273" s="892"/>
      <c r="L273" s="892"/>
      <c r="M273" s="892"/>
      <c r="N273" s="892"/>
      <c r="O273" s="892"/>
      <c r="P273" s="892"/>
      <c r="Q273" s="892"/>
    </row>
    <row r="274" spans="1:21">
      <c r="A274" s="116" t="s">
        <v>50</v>
      </c>
      <c r="B274" s="24"/>
      <c r="C274" s="25"/>
      <c r="D274" s="24"/>
      <c r="E274" s="25"/>
      <c r="F274" s="24"/>
      <c r="J274" s="892"/>
      <c r="K274" s="892"/>
      <c r="L274" s="892"/>
      <c r="M274" s="892"/>
      <c r="N274" s="892"/>
      <c r="O274" s="892"/>
      <c r="P274" s="892"/>
      <c r="Q274" s="892"/>
    </row>
    <row r="275" spans="1:21">
      <c r="J275" s="892"/>
      <c r="K275" s="892"/>
      <c r="L275" s="892"/>
      <c r="M275" s="892"/>
      <c r="N275" s="892"/>
      <c r="O275" s="892"/>
      <c r="P275" s="892"/>
      <c r="Q275" s="892"/>
    </row>
    <row r="276" spans="1:21">
      <c r="A276" s="831" t="s">
        <v>360</v>
      </c>
      <c r="B276" s="831"/>
      <c r="C276" s="831"/>
      <c r="D276" s="831"/>
      <c r="E276" s="831"/>
      <c r="F276" s="831"/>
      <c r="G276" s="831"/>
      <c r="H276" s="831"/>
    </row>
    <row r="277" spans="1:21">
      <c r="A277" s="832" t="s">
        <v>361</v>
      </c>
      <c r="B277" s="832" t="s">
        <v>362</v>
      </c>
      <c r="C277" s="832"/>
      <c r="D277" s="832" t="s">
        <v>362</v>
      </c>
      <c r="E277" s="832"/>
      <c r="F277" s="832" t="s">
        <v>362</v>
      </c>
      <c r="G277" s="832"/>
      <c r="H277" s="464" t="s">
        <v>1179</v>
      </c>
    </row>
    <row r="278" spans="1:21">
      <c r="A278" s="832"/>
      <c r="B278" s="678" t="s">
        <v>366</v>
      </c>
      <c r="C278" s="678" t="s">
        <v>367</v>
      </c>
      <c r="D278" s="678" t="s">
        <v>366</v>
      </c>
      <c r="E278" s="678" t="s">
        <v>367</v>
      </c>
      <c r="F278" s="678" t="s">
        <v>366</v>
      </c>
      <c r="G278" s="678" t="s">
        <v>367</v>
      </c>
      <c r="H278" s="555" t="s">
        <v>1729</v>
      </c>
    </row>
    <row r="279" spans="1:21">
      <c r="A279" s="110" t="s">
        <v>365</v>
      </c>
      <c r="B279" s="585"/>
      <c r="C279" s="585"/>
      <c r="D279" s="585"/>
      <c r="E279" s="585"/>
      <c r="F279" s="585"/>
      <c r="G279" s="585"/>
      <c r="H279" s="555" t="s">
        <v>1728</v>
      </c>
    </row>
    <row r="280" spans="1:21">
      <c r="A280" s="110" t="s">
        <v>363</v>
      </c>
      <c r="B280" s="585"/>
      <c r="C280" s="585"/>
      <c r="D280" s="585"/>
      <c r="E280" s="585"/>
      <c r="F280" s="585"/>
      <c r="G280" s="585"/>
      <c r="H280" s="464" t="s">
        <v>1180</v>
      </c>
    </row>
    <row r="281" spans="1:21">
      <c r="A281" s="110" t="s">
        <v>364</v>
      </c>
      <c r="B281" s="585"/>
      <c r="C281" s="585"/>
      <c r="D281" s="585"/>
      <c r="E281" s="585"/>
      <c r="F281" s="585"/>
      <c r="G281" s="585"/>
      <c r="H281" s="557"/>
    </row>
    <row r="283" spans="1:21">
      <c r="A283" s="831" t="s">
        <v>368</v>
      </c>
      <c r="B283" s="831"/>
      <c r="C283" s="831"/>
      <c r="D283" s="831"/>
      <c r="E283" s="831"/>
      <c r="F283" s="831"/>
      <c r="K283" s="893" t="s">
        <v>615</v>
      </c>
      <c r="L283" s="889" t="s">
        <v>616</v>
      </c>
      <c r="M283" s="890"/>
      <c r="N283" s="890"/>
      <c r="O283" s="890"/>
      <c r="P283" s="891"/>
      <c r="Q283" s="889" t="s">
        <v>730</v>
      </c>
      <c r="R283" s="890"/>
      <c r="S283" s="890"/>
      <c r="T283" s="890"/>
      <c r="U283" s="891"/>
    </row>
    <row r="284" spans="1:21">
      <c r="A284" s="124" t="s">
        <v>17</v>
      </c>
      <c r="B284" s="124" t="s">
        <v>37</v>
      </c>
      <c r="C284" s="125" t="s">
        <v>38</v>
      </c>
      <c r="D284" s="124" t="s">
        <v>51</v>
      </c>
      <c r="E284" s="126" t="s">
        <v>52</v>
      </c>
      <c r="F284" s="124" t="s">
        <v>53</v>
      </c>
      <c r="K284" s="893"/>
      <c r="L284" s="681" t="s">
        <v>617</v>
      </c>
      <c r="M284" s="886" t="s">
        <v>618</v>
      </c>
      <c r="N284" s="887"/>
      <c r="O284" s="887"/>
      <c r="P284" s="888"/>
      <c r="Q284" s="681" t="s">
        <v>617</v>
      </c>
      <c r="R284" s="886" t="s">
        <v>618</v>
      </c>
      <c r="S284" s="887"/>
      <c r="T284" s="887"/>
      <c r="U284" s="888"/>
    </row>
    <row r="285" spans="1:21" ht="16.95" customHeight="1">
      <c r="A285" s="127" t="s">
        <v>3</v>
      </c>
      <c r="B285" s="628">
        <v>280000000</v>
      </c>
      <c r="C285" s="629" t="e">
        <f>B285/$B$249</f>
        <v>#REF!</v>
      </c>
      <c r="D285" s="630" t="e">
        <f>B285/B251</f>
        <v>#REF!</v>
      </c>
      <c r="E285" s="631" t="e">
        <f>B285/B252</f>
        <v>#REF!</v>
      </c>
      <c r="F285" s="628" t="s">
        <v>54</v>
      </c>
      <c r="K285" s="321">
        <v>1</v>
      </c>
      <c r="L285" s="281">
        <v>45600</v>
      </c>
      <c r="M285" s="882" t="s">
        <v>621</v>
      </c>
      <c r="N285" s="883"/>
      <c r="O285" s="883"/>
      <c r="P285" s="884"/>
      <c r="Q285" s="281">
        <v>45610</v>
      </c>
      <c r="R285" s="882" t="s">
        <v>622</v>
      </c>
      <c r="S285" s="883"/>
      <c r="T285" s="883"/>
      <c r="U285" s="884"/>
    </row>
    <row r="286" spans="1:21" ht="16.95" customHeight="1">
      <c r="A286" s="127" t="s">
        <v>4</v>
      </c>
      <c r="B286" s="628">
        <v>290000000</v>
      </c>
      <c r="C286" s="629" t="e">
        <f>B286/$B$249</f>
        <v>#REF!</v>
      </c>
      <c r="D286" s="630" t="e">
        <f>B286/B251</f>
        <v>#REF!</v>
      </c>
      <c r="E286" s="631" t="e">
        <f>B286/B252</f>
        <v>#REF!</v>
      </c>
      <c r="F286" s="628" t="s">
        <v>55</v>
      </c>
      <c r="K286" s="282">
        <v>2</v>
      </c>
      <c r="L286" s="281">
        <v>45600</v>
      </c>
      <c r="M286" s="882" t="s">
        <v>623</v>
      </c>
      <c r="N286" s="883"/>
      <c r="O286" s="883"/>
      <c r="P286" s="884"/>
      <c r="Q286" s="281">
        <v>45610</v>
      </c>
      <c r="R286" s="882" t="s">
        <v>624</v>
      </c>
      <c r="S286" s="883"/>
      <c r="T286" s="883"/>
      <c r="U286" s="884"/>
    </row>
    <row r="287" spans="1:21" ht="16.95" customHeight="1">
      <c r="K287" s="282">
        <v>3</v>
      </c>
      <c r="L287" s="281">
        <v>45600</v>
      </c>
      <c r="M287" s="882" t="s">
        <v>625</v>
      </c>
      <c r="N287" s="883"/>
      <c r="O287" s="883"/>
      <c r="P287" s="884"/>
      <c r="Q287" s="281">
        <v>45610</v>
      </c>
      <c r="R287" s="882" t="s">
        <v>626</v>
      </c>
      <c r="S287" s="883"/>
      <c r="T287" s="883"/>
      <c r="U287" s="884"/>
    </row>
    <row r="288" spans="1:21" ht="17.55" customHeight="1" thickBot="1">
      <c r="A288" t="s">
        <v>1092</v>
      </c>
      <c r="K288" s="282">
        <v>4</v>
      </c>
      <c r="L288" s="281">
        <v>45600</v>
      </c>
      <c r="M288" s="882" t="s">
        <v>627</v>
      </c>
      <c r="N288" s="883"/>
      <c r="O288" s="883"/>
      <c r="P288" s="884"/>
      <c r="Q288" s="281">
        <v>45610</v>
      </c>
      <c r="R288" s="882" t="s">
        <v>628</v>
      </c>
      <c r="S288" s="883"/>
      <c r="T288" s="883"/>
      <c r="U288" s="884"/>
    </row>
    <row r="289" spans="1:17" ht="18" thickBot="1">
      <c r="A289" s="833" t="s">
        <v>1062</v>
      </c>
      <c r="B289" s="834"/>
      <c r="C289" s="834"/>
      <c r="D289" s="834"/>
      <c r="E289" s="834"/>
      <c r="F289" s="834"/>
      <c r="G289" s="834"/>
      <c r="H289" s="835"/>
    </row>
    <row r="290" spans="1:17">
      <c r="A290" s="503" t="s">
        <v>3</v>
      </c>
      <c r="C290" s="504" t="s">
        <v>1068</v>
      </c>
      <c r="D290" s="701" t="str">
        <f>IF(C332=B329,"Loan Cap",IF(C332=B331,"Mortgage Cap","해당사항 없음"))</f>
        <v>Loan Cap</v>
      </c>
      <c r="E290" s="503" t="s">
        <v>1074</v>
      </c>
      <c r="G290" s="504" t="s">
        <v>1076</v>
      </c>
      <c r="H290" s="701" t="str">
        <f>IF(C382=B379,"Loan Cap",IF(C382=B381,"Mortgage Cap","해당사항 없음"))</f>
        <v>Loan Cap</v>
      </c>
      <c r="J290" t="s">
        <v>1093</v>
      </c>
    </row>
    <row r="291" spans="1:17">
      <c r="A291" s="448" t="s">
        <v>1063</v>
      </c>
      <c r="B291" s="2"/>
      <c r="C291" s="2"/>
      <c r="D291" s="3"/>
      <c r="E291" s="448" t="s">
        <v>1075</v>
      </c>
      <c r="F291" s="2"/>
      <c r="G291" s="2"/>
      <c r="H291" s="3"/>
      <c r="J291" t="s">
        <v>1087</v>
      </c>
    </row>
    <row r="292" spans="1:17">
      <c r="A292" s="449" t="s">
        <v>1064</v>
      </c>
      <c r="B292" s="450" t="s">
        <v>1065</v>
      </c>
      <c r="C292" s="450" t="s">
        <v>1066</v>
      </c>
      <c r="D292" s="498" t="s">
        <v>1067</v>
      </c>
      <c r="E292" s="449" t="s">
        <v>1064</v>
      </c>
      <c r="F292" s="450" t="s">
        <v>1065</v>
      </c>
      <c r="G292" s="450" t="s">
        <v>1066</v>
      </c>
      <c r="H292" s="498" t="s">
        <v>1067</v>
      </c>
      <c r="J292" t="s">
        <v>1088</v>
      </c>
      <c r="K292" t="s">
        <v>1811</v>
      </c>
    </row>
    <row r="293" spans="1:17">
      <c r="A293" s="451" t="s">
        <v>1741</v>
      </c>
      <c r="B293" s="452" t="s">
        <v>1077</v>
      </c>
      <c r="C293" s="698"/>
      <c r="D293" s="704" t="e">
        <f>C293/$M$296</f>
        <v>#DIV/0!</v>
      </c>
      <c r="E293" s="451" t="s">
        <v>1078</v>
      </c>
      <c r="F293" s="452" t="s">
        <v>1077</v>
      </c>
      <c r="G293" s="698"/>
      <c r="H293" s="499" t="e">
        <f>G293/$M$296</f>
        <v>#DIV/0!</v>
      </c>
      <c r="J293" t="s">
        <v>1089</v>
      </c>
      <c r="K293" s="51" t="s">
        <v>1734</v>
      </c>
      <c r="L293" s="51" t="s">
        <v>1735</v>
      </c>
      <c r="M293" s="51" t="s">
        <v>1736</v>
      </c>
      <c r="N293" s="51" t="s">
        <v>1737</v>
      </c>
      <c r="O293" s="51" t="s">
        <v>1812</v>
      </c>
      <c r="P293" s="51" t="s">
        <v>1743</v>
      </c>
      <c r="Q293" s="51" t="s">
        <v>1755</v>
      </c>
    </row>
    <row r="294" spans="1:17">
      <c r="A294" s="451" t="s">
        <v>1069</v>
      </c>
      <c r="B294" s="452" t="s">
        <v>1077</v>
      </c>
      <c r="C294" s="698"/>
      <c r="D294" s="704" t="e">
        <f>C294/$M$296</f>
        <v>#DIV/0!</v>
      </c>
      <c r="E294" s="451" t="s">
        <v>1069</v>
      </c>
      <c r="F294" s="452" t="s">
        <v>1077</v>
      </c>
      <c r="G294" s="698"/>
      <c r="H294" s="499" t="e">
        <f>G294/$M$296</f>
        <v>#DIV/0!</v>
      </c>
      <c r="J294" t="s">
        <v>1090</v>
      </c>
      <c r="K294" s="51"/>
      <c r="L294" s="51"/>
      <c r="M294" s="51"/>
      <c r="N294" s="51"/>
      <c r="O294" s="51"/>
      <c r="P294" s="51"/>
      <c r="Q294" s="51"/>
    </row>
    <row r="295" spans="1:17">
      <c r="A295" s="451" t="s">
        <v>1079</v>
      </c>
      <c r="B295" s="700" t="s">
        <v>1744</v>
      </c>
      <c r="C295" s="698">
        <f>IFERROR(IF(F304="경매개시결정",0,G306),0)</f>
        <v>0</v>
      </c>
      <c r="D295" s="704" t="e">
        <f>C295/$M$296</f>
        <v>#DIV/0!</v>
      </c>
      <c r="E295" s="451" t="s">
        <v>1079</v>
      </c>
      <c r="F295" s="700" t="s">
        <v>1091</v>
      </c>
      <c r="G295" s="698">
        <f>IFERROR(IF(B332="경매개시결정",0,C334),0)</f>
        <v>0</v>
      </c>
      <c r="H295" s="499" t="e">
        <f>G295/$M$296</f>
        <v>#DIV/0!</v>
      </c>
      <c r="K295" s="51"/>
      <c r="L295" s="51"/>
      <c r="M295" s="51"/>
      <c r="N295" s="51"/>
      <c r="O295" s="51"/>
      <c r="P295" s="51"/>
      <c r="Q295" s="51"/>
    </row>
    <row r="296" spans="1:17">
      <c r="A296" s="451" t="s">
        <v>1079</v>
      </c>
      <c r="B296" s="700" t="s">
        <v>1745</v>
      </c>
      <c r="C296" s="698"/>
      <c r="D296" s="704"/>
      <c r="E296" s="451" t="s">
        <v>1079</v>
      </c>
      <c r="F296" s="700" t="s">
        <v>1091</v>
      </c>
      <c r="G296" s="698"/>
      <c r="H296" s="499"/>
      <c r="K296" s="51"/>
      <c r="L296" s="51"/>
      <c r="M296" s="51"/>
      <c r="N296" s="51"/>
      <c r="O296" s="51"/>
      <c r="P296" s="51"/>
      <c r="Q296" s="51"/>
    </row>
    <row r="297" spans="1:17">
      <c r="A297" s="451" t="s">
        <v>1079</v>
      </c>
      <c r="B297" s="700" t="s">
        <v>1746</v>
      </c>
      <c r="C297" s="698"/>
      <c r="D297" s="704"/>
      <c r="E297" s="451" t="s">
        <v>1079</v>
      </c>
      <c r="F297" s="700" t="s">
        <v>1091</v>
      </c>
      <c r="G297" s="698"/>
      <c r="H297" s="499"/>
      <c r="K297" s="51"/>
      <c r="L297" s="51"/>
      <c r="M297" s="51"/>
      <c r="N297" s="51"/>
      <c r="O297" s="51"/>
      <c r="P297" s="51"/>
      <c r="Q297" s="51"/>
    </row>
    <row r="298" spans="1:17">
      <c r="A298" s="451" t="s">
        <v>1079</v>
      </c>
      <c r="B298" s="700" t="s">
        <v>1747</v>
      </c>
      <c r="C298" s="698"/>
      <c r="D298" s="704"/>
      <c r="E298" s="451" t="s">
        <v>1079</v>
      </c>
      <c r="F298" s="700" t="s">
        <v>1091</v>
      </c>
      <c r="G298" s="698"/>
      <c r="H298" s="499"/>
      <c r="K298" s="51"/>
      <c r="L298" s="51"/>
      <c r="M298" s="51"/>
      <c r="N298" s="51"/>
      <c r="O298" s="51"/>
      <c r="P298" s="51"/>
      <c r="Q298" s="51"/>
    </row>
    <row r="299" spans="1:17">
      <c r="A299" s="451" t="s">
        <v>1079</v>
      </c>
      <c r="B299" s="700" t="s">
        <v>1748</v>
      </c>
      <c r="C299" s="698"/>
      <c r="D299" s="704"/>
      <c r="E299" s="451" t="s">
        <v>1079</v>
      </c>
      <c r="F299" s="700" t="s">
        <v>1091</v>
      </c>
      <c r="G299" s="698"/>
      <c r="H299" s="499"/>
      <c r="K299" s="51"/>
      <c r="L299" s="51"/>
      <c r="M299" s="51"/>
      <c r="N299" s="51"/>
      <c r="O299" s="51"/>
      <c r="P299" s="51"/>
      <c r="Q299" s="51"/>
    </row>
    <row r="300" spans="1:17">
      <c r="A300" s="453" t="s">
        <v>1080</v>
      </c>
      <c r="B300" s="700" t="s">
        <v>1749</v>
      </c>
      <c r="C300" s="698" t="s">
        <v>1086</v>
      </c>
      <c r="D300" s="704" t="e">
        <f>C300/$M$296</f>
        <v>#VALUE!</v>
      </c>
      <c r="E300" s="453" t="s">
        <v>1080</v>
      </c>
      <c r="F300" s="700" t="s">
        <v>1085</v>
      </c>
      <c r="G300" s="698" t="s">
        <v>1086</v>
      </c>
      <c r="H300" s="499" t="e">
        <f>G300/$M$296</f>
        <v>#VALUE!</v>
      </c>
      <c r="K300" s="51"/>
      <c r="L300" s="51"/>
      <c r="M300" s="51"/>
      <c r="N300" s="51"/>
      <c r="O300" s="51"/>
      <c r="P300" s="51"/>
      <c r="Q300" s="51"/>
    </row>
    <row r="301" spans="1:17">
      <c r="A301" s="453" t="s">
        <v>1081</v>
      </c>
      <c r="B301" s="700" t="s">
        <v>1750</v>
      </c>
      <c r="C301" s="698" t="s">
        <v>1086</v>
      </c>
      <c r="D301" s="704"/>
      <c r="E301" s="453" t="s">
        <v>1081</v>
      </c>
      <c r="F301" s="700" t="s">
        <v>1085</v>
      </c>
      <c r="G301" s="698" t="s">
        <v>1086</v>
      </c>
      <c r="H301" s="499"/>
    </row>
    <row r="302" spans="1:17">
      <c r="A302" s="453" t="s">
        <v>1082</v>
      </c>
      <c r="B302" s="700" t="s">
        <v>1751</v>
      </c>
      <c r="C302" s="698" t="s">
        <v>1086</v>
      </c>
      <c r="D302" s="704"/>
      <c r="E302" s="453" t="s">
        <v>1082</v>
      </c>
      <c r="F302" s="700" t="s">
        <v>1085</v>
      </c>
      <c r="G302" s="698" t="s">
        <v>1086</v>
      </c>
      <c r="H302" s="499"/>
    </row>
    <row r="303" spans="1:17">
      <c r="A303" s="453" t="s">
        <v>1083</v>
      </c>
      <c r="B303" s="700" t="s">
        <v>1752</v>
      </c>
      <c r="C303" s="698" t="s">
        <v>1086</v>
      </c>
      <c r="D303" s="704"/>
      <c r="E303" s="453" t="s">
        <v>1083</v>
      </c>
      <c r="F303" s="700" t="s">
        <v>1085</v>
      </c>
      <c r="G303" s="698" t="s">
        <v>1086</v>
      </c>
      <c r="H303" s="499"/>
    </row>
    <row r="304" spans="1:17">
      <c r="A304" s="453" t="s">
        <v>1084</v>
      </c>
      <c r="B304" s="700" t="s">
        <v>1753</v>
      </c>
      <c r="C304" s="698" t="s">
        <v>1086</v>
      </c>
      <c r="D304" s="704"/>
      <c r="E304" s="453" t="s">
        <v>1084</v>
      </c>
      <c r="F304" s="700" t="s">
        <v>1085</v>
      </c>
      <c r="G304" s="698" t="s">
        <v>1086</v>
      </c>
      <c r="H304" s="499"/>
    </row>
    <row r="305" spans="1:9">
      <c r="A305" s="453" t="s">
        <v>1070</v>
      </c>
      <c r="B305" s="699" t="s">
        <v>1754</v>
      </c>
      <c r="C305" s="698" t="e">
        <f>#REF!</f>
        <v>#REF!</v>
      </c>
      <c r="D305" s="704" t="e">
        <f>C305/$M$296</f>
        <v>#REF!</v>
      </c>
      <c r="E305" s="453" t="s">
        <v>1070</v>
      </c>
      <c r="F305" s="699" t="s">
        <v>1754</v>
      </c>
      <c r="G305" s="698" t="e">
        <f>#REF!</f>
        <v>#REF!</v>
      </c>
      <c r="H305" s="499" t="e">
        <f>G305/$M$296</f>
        <v>#REF!</v>
      </c>
    </row>
    <row r="306" spans="1:9">
      <c r="A306" s="454" t="s">
        <v>1071</v>
      </c>
      <c r="B306" s="455"/>
      <c r="C306" s="703" t="e">
        <f>SUM(C293:C305)</f>
        <v>#REF!</v>
      </c>
      <c r="D306" s="704" t="e">
        <f>C306/$M$296</f>
        <v>#REF!</v>
      </c>
      <c r="E306" s="454" t="s">
        <v>1071</v>
      </c>
      <c r="F306" s="455"/>
      <c r="G306" s="703" t="e">
        <f>SUM(G293:G305)</f>
        <v>#REF!</v>
      </c>
      <c r="H306" s="704" t="e">
        <f>G306/$M$296</f>
        <v>#REF!</v>
      </c>
    </row>
    <row r="307" spans="1:9">
      <c r="A307" s="454" t="s">
        <v>1072</v>
      </c>
      <c r="B307" s="702" t="e">
        <f>IF(G299=C307,"1,2안 동일",IF(G299&gt;C307,"","2안 초과"))</f>
        <v>#VALUE!</v>
      </c>
      <c r="C307" s="703" t="e">
        <v>#VALUE!</v>
      </c>
      <c r="D307" s="704" t="e">
        <f>C307/$M$296</f>
        <v>#VALUE!</v>
      </c>
      <c r="E307" s="454" t="s">
        <v>1072</v>
      </c>
      <c r="F307" s="702" t="e">
        <f>IF(C327=G307,"1,2안 동일",IF(C327&gt;G307,"","2안 초과"))</f>
        <v>#VALUE!</v>
      </c>
      <c r="G307" s="703" t="e">
        <v>#VALUE!</v>
      </c>
      <c r="H307" s="704" t="e">
        <f>G307/$M$296</f>
        <v>#VALUE!</v>
      </c>
    </row>
    <row r="308" spans="1:9" ht="18" thickBot="1">
      <c r="A308" s="500" t="s">
        <v>1073</v>
      </c>
      <c r="B308" s="501"/>
      <c r="C308" s="705" t="e">
        <f>#REF!</f>
        <v>#REF!</v>
      </c>
      <c r="D308" s="502"/>
      <c r="E308" s="500" t="s">
        <v>1073</v>
      </c>
      <c r="F308" s="501"/>
      <c r="G308" s="705" t="e">
        <f>#REF!</f>
        <v>#REF!</v>
      </c>
      <c r="H308" s="502"/>
    </row>
    <row r="309" spans="1:9">
      <c r="A309" s="1"/>
      <c r="B309" s="2"/>
      <c r="C309" s="2"/>
      <c r="D309" s="2"/>
      <c r="E309" s="2"/>
    </row>
    <row r="311" spans="1:9">
      <c r="A311" s="459" t="s">
        <v>1813</v>
      </c>
    </row>
    <row r="312" spans="1:9">
      <c r="A312" s="675" t="s">
        <v>308</v>
      </c>
      <c r="B312" s="524" t="s">
        <v>1184</v>
      </c>
      <c r="C312" s="730" t="s">
        <v>1814</v>
      </c>
      <c r="D312" s="51" t="s">
        <v>1815</v>
      </c>
      <c r="E312" s="730" t="s">
        <v>1817</v>
      </c>
      <c r="F312" s="51" t="s">
        <v>1816</v>
      </c>
    </row>
    <row r="314" spans="1:9">
      <c r="A314" s="665" t="s">
        <v>322</v>
      </c>
      <c r="B314" s="556" t="s">
        <v>147</v>
      </c>
      <c r="C314" s="665" t="s">
        <v>553</v>
      </c>
      <c r="D314" s="555" t="s">
        <v>1718</v>
      </c>
      <c r="E314" s="665" t="s">
        <v>555</v>
      </c>
      <c r="F314" s="555" t="s">
        <v>1765</v>
      </c>
      <c r="G314" s="665" t="s">
        <v>554</v>
      </c>
      <c r="H314" s="555" t="s">
        <v>1764</v>
      </c>
    </row>
    <row r="315" spans="1:9">
      <c r="A315" s="665" t="s">
        <v>285</v>
      </c>
      <c r="B315" s="656" t="s">
        <v>258</v>
      </c>
      <c r="C315" s="665" t="s">
        <v>531</v>
      </c>
      <c r="D315" s="556"/>
      <c r="E315" s="729" t="s">
        <v>535</v>
      </c>
      <c r="F315" s="553" t="s">
        <v>147</v>
      </c>
      <c r="G315" s="665" t="s">
        <v>532</v>
      </c>
      <c r="H315" s="657" t="s">
        <v>536</v>
      </c>
      <c r="I315" t="s">
        <v>530</v>
      </c>
    </row>
    <row r="316" spans="1:9">
      <c r="A316" s="729" t="s">
        <v>529</v>
      </c>
      <c r="B316" s="556" t="s">
        <v>147</v>
      </c>
      <c r="C316" s="729" t="s">
        <v>219</v>
      </c>
      <c r="D316" s="556"/>
      <c r="E316" s="730" t="s">
        <v>1829</v>
      </c>
      <c r="F316" s="51"/>
    </row>
    <row r="317" spans="1:9" ht="18" thickBot="1"/>
    <row r="318" spans="1:9">
      <c r="A318" s="836"/>
      <c r="B318" s="745" t="s">
        <v>309</v>
      </c>
      <c r="C318" s="746"/>
      <c r="D318" s="746"/>
      <c r="E318" s="747"/>
      <c r="F318" s="745" t="s">
        <v>310</v>
      </c>
      <c r="G318" s="746"/>
      <c r="H318" s="746"/>
      <c r="I318" s="747"/>
    </row>
    <row r="319" spans="1:9">
      <c r="A319" s="836"/>
      <c r="B319" s="748"/>
      <c r="C319" s="731" t="s">
        <v>1818</v>
      </c>
      <c r="D319" s="731" t="s">
        <v>1819</v>
      </c>
      <c r="E319" s="749" t="s">
        <v>1821</v>
      </c>
      <c r="F319" s="757"/>
      <c r="G319" s="731" t="s">
        <v>1818</v>
      </c>
      <c r="H319" s="731" t="s">
        <v>1820</v>
      </c>
      <c r="I319" s="749" t="s">
        <v>1821</v>
      </c>
    </row>
    <row r="320" spans="1:9">
      <c r="A320" s="764" t="s">
        <v>1846</v>
      </c>
      <c r="B320" s="765"/>
      <c r="C320" s="766" t="s">
        <v>544</v>
      </c>
      <c r="D320" s="766" t="s">
        <v>533</v>
      </c>
      <c r="E320" s="767" t="s">
        <v>1822</v>
      </c>
      <c r="F320" s="765"/>
      <c r="G320" s="766" t="s">
        <v>544</v>
      </c>
      <c r="H320" s="766" t="s">
        <v>533</v>
      </c>
      <c r="I320" s="767" t="s">
        <v>1822</v>
      </c>
    </row>
    <row r="321" spans="1:9" ht="18" thickBot="1">
      <c r="A321" s="758" t="s">
        <v>1826</v>
      </c>
      <c r="B321" s="751"/>
      <c r="C321" s="732"/>
      <c r="D321" s="732"/>
      <c r="E321" s="752" t="s">
        <v>1823</v>
      </c>
      <c r="F321" s="751"/>
      <c r="G321" s="732"/>
      <c r="H321" s="732"/>
      <c r="I321" s="752" t="s">
        <v>1823</v>
      </c>
    </row>
    <row r="322" spans="1:9">
      <c r="A322" s="759" t="s">
        <v>1827</v>
      </c>
      <c r="B322" s="735"/>
      <c r="C322" s="741"/>
      <c r="D322" s="741"/>
      <c r="E322" s="742" t="s">
        <v>1828</v>
      </c>
      <c r="F322" s="735"/>
      <c r="G322" s="741"/>
      <c r="H322" s="741"/>
      <c r="I322" s="742" t="s">
        <v>1828</v>
      </c>
    </row>
    <row r="323" spans="1:9">
      <c r="A323" s="760" t="s">
        <v>1824</v>
      </c>
      <c r="B323" s="736"/>
      <c r="C323" s="51"/>
      <c r="D323" s="51"/>
      <c r="E323" s="737" t="s">
        <v>1823</v>
      </c>
      <c r="F323" s="736"/>
      <c r="G323" s="51"/>
      <c r="H323" s="51"/>
      <c r="I323" s="737" t="s">
        <v>1823</v>
      </c>
    </row>
    <row r="324" spans="1:9">
      <c r="A324" s="768" t="s">
        <v>1825</v>
      </c>
      <c r="B324" s="765"/>
      <c r="C324" s="575"/>
      <c r="D324" s="78"/>
      <c r="E324" s="769"/>
      <c r="F324" s="765"/>
      <c r="G324" s="575"/>
      <c r="H324" s="78"/>
      <c r="I324" s="737"/>
    </row>
    <row r="325" spans="1:9">
      <c r="A325" s="760" t="s">
        <v>1830</v>
      </c>
      <c r="B325" s="753"/>
      <c r="C325" s="51"/>
      <c r="D325" s="51"/>
      <c r="E325" s="737" t="s">
        <v>1837</v>
      </c>
      <c r="F325" s="753"/>
      <c r="G325" s="51"/>
      <c r="H325" s="51"/>
      <c r="I325" s="737"/>
    </row>
    <row r="326" spans="1:9">
      <c r="A326" s="760" t="s">
        <v>1831</v>
      </c>
      <c r="B326" s="753"/>
      <c r="C326" s="51"/>
      <c r="D326" s="51"/>
      <c r="E326" s="737" t="s">
        <v>1838</v>
      </c>
      <c r="F326" s="753"/>
      <c r="G326" s="51"/>
      <c r="H326" s="51"/>
      <c r="I326" s="737"/>
    </row>
    <row r="327" spans="1:9" ht="18" thickBot="1">
      <c r="A327" s="761" t="s">
        <v>1832</v>
      </c>
      <c r="B327" s="754"/>
      <c r="C327" s="744"/>
      <c r="D327" s="744"/>
      <c r="E327" s="739"/>
      <c r="F327" s="754"/>
      <c r="G327" s="744"/>
      <c r="H327" s="744"/>
      <c r="I327" s="739"/>
    </row>
    <row r="328" spans="1:9">
      <c r="A328" s="762" t="s">
        <v>1833</v>
      </c>
      <c r="B328" s="755"/>
      <c r="C328" s="740"/>
      <c r="D328" s="734"/>
      <c r="E328" s="756"/>
      <c r="F328" s="755"/>
      <c r="G328" s="740"/>
      <c r="H328" s="734"/>
      <c r="I328" s="756"/>
    </row>
    <row r="329" spans="1:9">
      <c r="A329" s="770" t="s">
        <v>1834</v>
      </c>
      <c r="B329" s="765"/>
      <c r="C329" s="641"/>
      <c r="D329" s="78"/>
      <c r="E329" s="769"/>
      <c r="F329" s="765"/>
      <c r="G329" s="641"/>
      <c r="H329" s="78"/>
      <c r="I329" s="769"/>
    </row>
    <row r="330" spans="1:9" ht="18" thickBot="1">
      <c r="A330" s="758" t="s">
        <v>1835</v>
      </c>
      <c r="B330" s="751"/>
      <c r="C330" s="733"/>
      <c r="D330" s="732"/>
      <c r="E330" s="752"/>
      <c r="F330" s="751"/>
      <c r="G330" s="733"/>
      <c r="H330" s="732"/>
      <c r="I330" s="752"/>
    </row>
    <row r="331" spans="1:9">
      <c r="A331" s="771" t="s">
        <v>1836</v>
      </c>
      <c r="B331" s="772"/>
      <c r="C331" s="773"/>
      <c r="D331" s="774"/>
      <c r="E331" s="775"/>
      <c r="F331" s="772"/>
      <c r="G331" s="773"/>
      <c r="H331" s="774"/>
      <c r="I331" s="775"/>
    </row>
    <row r="332" spans="1:9">
      <c r="A332" s="760" t="s">
        <v>1839</v>
      </c>
      <c r="B332" s="736"/>
      <c r="C332" s="51"/>
      <c r="D332" s="51"/>
      <c r="E332" s="737"/>
      <c r="F332" s="736"/>
      <c r="G332" s="51"/>
      <c r="H332" s="51"/>
      <c r="I332" s="737"/>
    </row>
    <row r="333" spans="1:9">
      <c r="A333" s="760" t="s">
        <v>1840</v>
      </c>
      <c r="B333" s="736"/>
      <c r="C333" s="51"/>
      <c r="D333" s="51"/>
      <c r="E333" s="737"/>
      <c r="F333" s="736"/>
      <c r="G333" s="51"/>
      <c r="H333" s="51"/>
      <c r="I333" s="737"/>
    </row>
    <row r="334" spans="1:9" ht="18" thickBot="1">
      <c r="A334" s="761" t="s">
        <v>1841</v>
      </c>
      <c r="B334" s="738"/>
      <c r="C334" s="744"/>
      <c r="D334" s="744"/>
      <c r="E334" s="739"/>
      <c r="F334" s="738"/>
      <c r="G334" s="744"/>
      <c r="H334" s="744"/>
      <c r="I334" s="739"/>
    </row>
    <row r="335" spans="1:9">
      <c r="A335" s="776" t="s">
        <v>1842</v>
      </c>
      <c r="B335" s="777"/>
      <c r="C335" s="778"/>
      <c r="D335" s="779"/>
      <c r="E335" s="780"/>
      <c r="F335" s="777"/>
      <c r="G335" s="778"/>
      <c r="H335" s="779"/>
      <c r="I335" s="780"/>
    </row>
    <row r="336" spans="1:9">
      <c r="A336" s="763" t="s">
        <v>1843</v>
      </c>
      <c r="B336" s="743"/>
      <c r="C336" s="553"/>
      <c r="D336" s="51"/>
      <c r="E336" s="750" t="s">
        <v>1822</v>
      </c>
      <c r="F336" s="743"/>
      <c r="G336" s="553"/>
      <c r="H336" s="51"/>
      <c r="I336" s="750" t="s">
        <v>1822</v>
      </c>
    </row>
    <row r="337" spans="1:10" ht="18" thickBot="1">
      <c r="A337" s="781" t="s">
        <v>1844</v>
      </c>
      <c r="B337" s="782"/>
      <c r="C337" s="783"/>
      <c r="D337" s="784"/>
      <c r="E337" s="785" t="s">
        <v>1823</v>
      </c>
      <c r="F337" s="782"/>
      <c r="G337" s="783"/>
      <c r="H337" s="784"/>
      <c r="I337" s="785" t="s">
        <v>1823</v>
      </c>
    </row>
    <row r="338" spans="1:10">
      <c r="A338" s="28"/>
      <c r="E338" s="4"/>
      <c r="F338" s="26"/>
    </row>
    <row r="339" spans="1:10">
      <c r="A339" s="813" t="s">
        <v>56</v>
      </c>
      <c r="B339" s="814"/>
      <c r="C339" s="815"/>
      <c r="F339" s="813" t="s">
        <v>56</v>
      </c>
      <c r="G339" s="814"/>
      <c r="H339" s="815"/>
    </row>
    <row r="340" spans="1:10">
      <c r="A340" s="29" t="s">
        <v>57</v>
      </c>
      <c r="B340" s="707">
        <f>경매비용기초DATA!F264</f>
        <v>0</v>
      </c>
      <c r="C340" s="31" t="e">
        <f>#REF!</f>
        <v>#REF!</v>
      </c>
      <c r="D340" s="4"/>
      <c r="E340" s="483" t="s">
        <v>58</v>
      </c>
      <c r="F340" s="29" t="s">
        <v>57</v>
      </c>
      <c r="G340" s="30" t="e">
        <f>경매비용기초DATA!P260*H340</f>
        <v>#REF!</v>
      </c>
      <c r="H340" s="31" t="e">
        <f>#REF!</f>
        <v>#REF!</v>
      </c>
      <c r="I340" s="4"/>
      <c r="J340" s="483" t="s">
        <v>58</v>
      </c>
    </row>
    <row r="341" spans="1:10">
      <c r="A341" s="32" t="s">
        <v>59</v>
      </c>
      <c r="B341" s="708">
        <f>경매비용기초DATA!L264</f>
        <v>0</v>
      </c>
      <c r="C341" s="27" t="s">
        <v>300</v>
      </c>
      <c r="D341" s="4" t="s">
        <v>61</v>
      </c>
      <c r="E341" s="483" t="s">
        <v>60</v>
      </c>
      <c r="F341" s="32" t="s">
        <v>59</v>
      </c>
      <c r="G341" s="33" t="e">
        <f>경매비용기초DATA!V260*H341</f>
        <v>#VALUE!</v>
      </c>
      <c r="H341" s="27" t="s">
        <v>300</v>
      </c>
      <c r="I341" s="4" t="s">
        <v>61</v>
      </c>
      <c r="J341" s="483" t="s">
        <v>60</v>
      </c>
    </row>
    <row r="342" spans="1:10">
      <c r="A342" s="32" t="s">
        <v>62</v>
      </c>
      <c r="B342" s="709">
        <v>2175118.0449999999</v>
      </c>
      <c r="C342" s="4"/>
      <c r="D342" s="482" t="s">
        <v>64</v>
      </c>
      <c r="E342" s="483" t="s">
        <v>63</v>
      </c>
      <c r="F342" s="32" t="s">
        <v>62</v>
      </c>
      <c r="G342" s="33">
        <v>2175118.0449999999</v>
      </c>
      <c r="H342" s="4"/>
      <c r="I342" s="482" t="s">
        <v>64</v>
      </c>
      <c r="J342" s="483" t="s">
        <v>63</v>
      </c>
    </row>
    <row r="343" spans="1:10">
      <c r="A343" s="32" t="s">
        <v>65</v>
      </c>
      <c r="B343" s="710">
        <v>375200</v>
      </c>
      <c r="C343" s="4"/>
      <c r="D343" s="4"/>
      <c r="E343" s="483" t="s">
        <v>66</v>
      </c>
      <c r="F343" s="32" t="s">
        <v>65</v>
      </c>
      <c r="G343" s="34">
        <v>375200</v>
      </c>
      <c r="H343" s="4"/>
      <c r="I343" s="4"/>
      <c r="J343" s="483" t="s">
        <v>66</v>
      </c>
    </row>
    <row r="344" spans="1:10">
      <c r="A344" s="32" t="s">
        <v>67</v>
      </c>
      <c r="B344" s="710"/>
      <c r="C344" s="706" t="s">
        <v>1185</v>
      </c>
      <c r="D344" s="4" t="s">
        <v>69</v>
      </c>
      <c r="E344" s="483" t="s">
        <v>68</v>
      </c>
      <c r="F344" s="32" t="s">
        <v>67</v>
      </c>
      <c r="G344" s="34" t="e">
        <f>(H344+경매비용기초DATA!N289)*경매비용기초DATA!N290*경매비용기초DATA!N291</f>
        <v>#VALUE!</v>
      </c>
      <c r="H344" s="27" t="s">
        <v>1185</v>
      </c>
      <c r="I344" s="4" t="s">
        <v>69</v>
      </c>
      <c r="J344" s="483" t="s">
        <v>68</v>
      </c>
    </row>
    <row r="345" spans="1:10">
      <c r="A345" s="32" t="s">
        <v>70</v>
      </c>
      <c r="B345" s="710" t="e">
        <f>청구금액*경매비용기초DATA!L295</f>
        <v>#NAME?</v>
      </c>
      <c r="E345" s="483" t="s">
        <v>71</v>
      </c>
      <c r="F345" s="32" t="s">
        <v>70</v>
      </c>
      <c r="G345" s="34" t="e">
        <f>청구금액*경매비용기초DATA!V291</f>
        <v>#NAME?</v>
      </c>
      <c r="J345" s="483" t="s">
        <v>71</v>
      </c>
    </row>
    <row r="346" spans="1:10">
      <c r="A346" s="32" t="s">
        <v>72</v>
      </c>
      <c r="B346" s="35">
        <v>5000</v>
      </c>
      <c r="C346" s="36"/>
      <c r="F346" s="32" t="s">
        <v>72</v>
      </c>
      <c r="G346" s="35">
        <v>5000</v>
      </c>
      <c r="H346" s="36"/>
    </row>
    <row r="347" spans="1:10">
      <c r="A347" s="37"/>
      <c r="B347" s="33" t="e">
        <f>SUM(B340:B346)</f>
        <v>#NAME?</v>
      </c>
      <c r="C347" s="38"/>
      <c r="F347" s="37"/>
      <c r="G347" s="33" t="e">
        <f>SUM(G340:G346)</f>
        <v>#REF!</v>
      </c>
      <c r="H347" s="38"/>
    </row>
    <row r="348" spans="1:10">
      <c r="A348" s="37" t="s">
        <v>74</v>
      </c>
      <c r="B348" s="41">
        <v>0.1</v>
      </c>
      <c r="C348" s="38"/>
      <c r="F348" s="37" t="s">
        <v>74</v>
      </c>
      <c r="G348" s="41">
        <v>0.1</v>
      </c>
      <c r="H348" s="38"/>
    </row>
    <row r="349" spans="1:10" ht="18" thickBot="1">
      <c r="A349" s="37"/>
      <c r="B349" s="42" t="e">
        <f>B347*(1+B348)</f>
        <v>#NAME?</v>
      </c>
      <c r="C349" s="38"/>
      <c r="F349" s="37"/>
      <c r="G349" s="42" t="e">
        <f>G347*(1+G348)</f>
        <v>#REF!</v>
      </c>
      <c r="H349" s="38"/>
    </row>
    <row r="350" spans="1:10" ht="18" thickTop="1">
      <c r="A350" s="37"/>
      <c r="B350" s="4"/>
      <c r="C350" s="38"/>
      <c r="F350" s="37"/>
      <c r="G350" s="4"/>
      <c r="H350" s="38"/>
    </row>
    <row r="351" spans="1:10">
      <c r="A351" s="43" t="s">
        <v>75</v>
      </c>
      <c r="B351" s="4"/>
      <c r="C351" s="38"/>
      <c r="F351" s="43" t="s">
        <v>75</v>
      </c>
      <c r="G351" s="4"/>
      <c r="H351" s="38"/>
    </row>
    <row r="352" spans="1:10">
      <c r="A352" s="32" t="s">
        <v>76</v>
      </c>
      <c r="B352" s="711" t="s">
        <v>1762</v>
      </c>
      <c r="C352" s="38"/>
      <c r="F352" s="32" t="s">
        <v>76</v>
      </c>
      <c r="G352" s="44" t="e">
        <f>#REF!</f>
        <v>#REF!</v>
      </c>
      <c r="H352" s="38"/>
    </row>
    <row r="353" spans="1:9">
      <c r="A353" s="32" t="s">
        <v>77</v>
      </c>
      <c r="B353" s="41">
        <v>0.9</v>
      </c>
      <c r="C353" s="38"/>
      <c r="F353" s="32" t="s">
        <v>77</v>
      </c>
      <c r="G353" s="41">
        <v>0.9</v>
      </c>
      <c r="H353" s="38"/>
    </row>
    <row r="354" spans="1:9" ht="18" thickBot="1">
      <c r="A354" s="37"/>
      <c r="B354" s="712" t="e">
        <f>B352*B353</f>
        <v>#VALUE!</v>
      </c>
      <c r="C354" s="38"/>
      <c r="F354" s="37"/>
      <c r="G354" s="42" t="e">
        <f>G352*G353</f>
        <v>#REF!</v>
      </c>
      <c r="H354" s="38"/>
    </row>
    <row r="355" spans="1:9" ht="18" thickTop="1">
      <c r="A355" s="45" t="s">
        <v>78</v>
      </c>
      <c r="B355" s="46"/>
      <c r="C355" s="47"/>
      <c r="F355" s="45" t="s">
        <v>78</v>
      </c>
      <c r="G355" s="46"/>
      <c r="H355" s="47"/>
    </row>
    <row r="356" spans="1:9">
      <c r="A356" s="45" t="s">
        <v>1845</v>
      </c>
      <c r="B356" s="46"/>
      <c r="C356" s="46"/>
      <c r="F356" s="45" t="s">
        <v>1845</v>
      </c>
      <c r="G356" s="46"/>
      <c r="H356" s="46"/>
    </row>
    <row r="357" spans="1:9">
      <c r="A357" s="816" t="s">
        <v>1186</v>
      </c>
      <c r="B357" s="816"/>
      <c r="C357" s="814" t="s">
        <v>1187</v>
      </c>
      <c r="D357" s="817"/>
      <c r="F357" s="725" t="s">
        <v>1186</v>
      </c>
      <c r="G357" s="725"/>
      <c r="H357" s="724" t="s">
        <v>1187</v>
      </c>
      <c r="I357" s="726"/>
    </row>
    <row r="358" spans="1:9">
      <c r="A358" s="39" t="s">
        <v>73</v>
      </c>
      <c r="B358" s="40">
        <v>0</v>
      </c>
      <c r="C358" s="39" t="s">
        <v>1188</v>
      </c>
      <c r="D358" s="40">
        <v>0</v>
      </c>
      <c r="F358" s="39" t="s">
        <v>73</v>
      </c>
      <c r="G358" s="40">
        <v>0</v>
      </c>
      <c r="H358" s="39" t="s">
        <v>1188</v>
      </c>
      <c r="I358" s="40">
        <v>0</v>
      </c>
    </row>
    <row r="359" spans="1:9">
      <c r="A359" s="29" t="s">
        <v>57</v>
      </c>
      <c r="B359" s="26">
        <f>IF(B358=0,0,B340)</f>
        <v>0</v>
      </c>
      <c r="C359" s="29" t="s">
        <v>57</v>
      </c>
      <c r="D359" s="26">
        <f>IF(D358=0,0,C340)</f>
        <v>0</v>
      </c>
      <c r="F359" s="29" t="s">
        <v>57</v>
      </c>
      <c r="G359" s="26">
        <f>IF(G358=0,0,G340)</f>
        <v>0</v>
      </c>
      <c r="H359" s="29" t="s">
        <v>57</v>
      </c>
      <c r="I359" s="26">
        <f>IF(I358=0,0,H340)</f>
        <v>0</v>
      </c>
    </row>
    <row r="360" spans="1:9">
      <c r="A360" s="32" t="s">
        <v>59</v>
      </c>
      <c r="B360" s="26">
        <v>0</v>
      </c>
      <c r="C360" s="32" t="s">
        <v>59</v>
      </c>
      <c r="D360" s="26">
        <v>0</v>
      </c>
      <c r="F360" s="32" t="s">
        <v>59</v>
      </c>
      <c r="G360" s="26">
        <v>0</v>
      </c>
      <c r="H360" s="32" t="s">
        <v>59</v>
      </c>
      <c r="I360" s="26">
        <v>0</v>
      </c>
    </row>
    <row r="361" spans="1:9">
      <c r="A361" s="32" t="s">
        <v>62</v>
      </c>
      <c r="B361" s="26">
        <f>IF(B358=0,0,B342)</f>
        <v>0</v>
      </c>
      <c r="C361" s="32" t="s">
        <v>62</v>
      </c>
      <c r="D361" s="26">
        <f>IF(D358=0,0,C342)</f>
        <v>0</v>
      </c>
      <c r="F361" s="32" t="s">
        <v>62</v>
      </c>
      <c r="G361" s="26">
        <f>IF(G358=0,0,G342)</f>
        <v>0</v>
      </c>
      <c r="H361" s="32" t="s">
        <v>62</v>
      </c>
      <c r="I361" s="26">
        <f>IF(I358=0,0,H342)</f>
        <v>0</v>
      </c>
    </row>
    <row r="362" spans="1:9">
      <c r="A362" s="32" t="s">
        <v>65</v>
      </c>
      <c r="B362" s="26">
        <v>0</v>
      </c>
      <c r="C362" s="32" t="s">
        <v>65</v>
      </c>
      <c r="D362" s="26">
        <v>0</v>
      </c>
      <c r="F362" s="32" t="s">
        <v>65</v>
      </c>
      <c r="G362" s="26">
        <v>0</v>
      </c>
      <c r="H362" s="32" t="s">
        <v>65</v>
      </c>
      <c r="I362" s="26">
        <v>0</v>
      </c>
    </row>
    <row r="363" spans="1:9">
      <c r="A363" s="32" t="s">
        <v>67</v>
      </c>
      <c r="B363" s="26">
        <f>IF(B358=0,0,B344)</f>
        <v>0</v>
      </c>
      <c r="C363" s="32" t="s">
        <v>67</v>
      </c>
      <c r="D363" s="26">
        <f>IF(D358=0,0,C344)</f>
        <v>0</v>
      </c>
      <c r="F363" s="32" t="s">
        <v>67</v>
      </c>
      <c r="G363" s="26">
        <f>IF(G358=0,0,G344)</f>
        <v>0</v>
      </c>
      <c r="H363" s="32" t="s">
        <v>67</v>
      </c>
      <c r="I363" s="26">
        <f>IF(I358=0,0,H344)</f>
        <v>0</v>
      </c>
    </row>
    <row r="364" spans="1:9">
      <c r="A364" s="32" t="s">
        <v>70</v>
      </c>
      <c r="B364" s="26">
        <v>0</v>
      </c>
      <c r="C364" s="32" t="s">
        <v>70</v>
      </c>
      <c r="D364" s="26">
        <v>0</v>
      </c>
      <c r="F364" s="32" t="s">
        <v>70</v>
      </c>
      <c r="G364" s="26">
        <v>0</v>
      </c>
      <c r="H364" s="32" t="s">
        <v>70</v>
      </c>
      <c r="I364" s="26">
        <v>0</v>
      </c>
    </row>
    <row r="365" spans="1:9">
      <c r="A365" s="32" t="s">
        <v>72</v>
      </c>
      <c r="B365" s="26">
        <f>IF(B358=0,0,B346)</f>
        <v>0</v>
      </c>
      <c r="C365" s="32" t="s">
        <v>72</v>
      </c>
      <c r="D365" s="26">
        <f>IF(D358=0,0,A357)</f>
        <v>0</v>
      </c>
      <c r="F365" s="32" t="s">
        <v>72</v>
      </c>
      <c r="G365" s="26">
        <f>IF(G358=0,0,G346)</f>
        <v>0</v>
      </c>
      <c r="H365" s="32" t="s">
        <v>72</v>
      </c>
      <c r="I365" s="26">
        <f>IF(I358=0,0,F357)</f>
        <v>0</v>
      </c>
    </row>
    <row r="366" spans="1:9">
      <c r="A366" s="48"/>
      <c r="B366" s="49">
        <f>SUM(B359:B365)</f>
        <v>0</v>
      </c>
      <c r="C366" s="48"/>
      <c r="D366" s="49">
        <f>SUM(D359:D365)</f>
        <v>0</v>
      </c>
      <c r="F366" s="48"/>
      <c r="G366" s="49">
        <f>SUM(G359:G365)</f>
        <v>0</v>
      </c>
      <c r="H366" s="48"/>
      <c r="I366" s="49">
        <f>SUM(I359:I365)</f>
        <v>0</v>
      </c>
    </row>
    <row r="367" spans="1:9">
      <c r="A367" s="48"/>
    </row>
    <row r="368" spans="1:9">
      <c r="A368" s="48"/>
    </row>
    <row r="369" spans="1:133">
      <c r="A369" s="445" t="s">
        <v>983</v>
      </c>
      <c r="B369" s="445" t="s">
        <v>984</v>
      </c>
      <c r="C369" s="445" t="s">
        <v>985</v>
      </c>
      <c r="D369" s="445" t="s">
        <v>986</v>
      </c>
      <c r="E369" s="446" t="s">
        <v>987</v>
      </c>
      <c r="F369" s="445" t="s">
        <v>988</v>
      </c>
      <c r="G369" s="445" t="s">
        <v>989</v>
      </c>
      <c r="H369" s="445" t="s">
        <v>990</v>
      </c>
      <c r="I369" s="445" t="s">
        <v>991</v>
      </c>
      <c r="J369" s="445" t="s">
        <v>992</v>
      </c>
      <c r="K369" s="445" t="s">
        <v>993</v>
      </c>
      <c r="L369" s="445" t="s">
        <v>994</v>
      </c>
      <c r="M369" s="447">
        <v>45930</v>
      </c>
      <c r="N369" s="447">
        <v>45961</v>
      </c>
      <c r="O369" s="447">
        <v>45991</v>
      </c>
      <c r="P369" s="447">
        <v>46022</v>
      </c>
      <c r="Q369" s="447">
        <v>46053</v>
      </c>
      <c r="R369" s="447">
        <v>46081</v>
      </c>
      <c r="S369" s="447">
        <v>46112</v>
      </c>
      <c r="T369" s="447">
        <v>46142</v>
      </c>
      <c r="U369" s="447">
        <v>46173</v>
      </c>
      <c r="V369" s="447">
        <v>46203</v>
      </c>
      <c r="W369" s="447">
        <v>46234</v>
      </c>
      <c r="X369" s="447">
        <v>46265</v>
      </c>
      <c r="Y369" s="447">
        <v>46295</v>
      </c>
      <c r="Z369" s="447">
        <v>46326</v>
      </c>
      <c r="AA369" s="447">
        <v>46356</v>
      </c>
      <c r="AB369" s="447">
        <v>46387</v>
      </c>
      <c r="AC369" s="447">
        <v>46418</v>
      </c>
      <c r="AD369" s="447">
        <v>46446</v>
      </c>
      <c r="AE369" s="447">
        <v>46477</v>
      </c>
      <c r="AF369" s="447">
        <v>46507</v>
      </c>
      <c r="AG369" s="447">
        <v>46538</v>
      </c>
      <c r="AH369" s="447">
        <v>46568</v>
      </c>
      <c r="AI369" s="447">
        <v>46599</v>
      </c>
      <c r="AJ369" s="447">
        <v>46630</v>
      </c>
      <c r="AK369" s="447">
        <v>46660</v>
      </c>
      <c r="AL369" s="447">
        <v>46691</v>
      </c>
      <c r="AM369" s="447">
        <v>46721</v>
      </c>
      <c r="AN369" s="447">
        <v>46752</v>
      </c>
      <c r="AO369" s="447">
        <v>46783</v>
      </c>
      <c r="AP369" s="447">
        <v>46812</v>
      </c>
      <c r="AQ369" s="447">
        <v>46843</v>
      </c>
      <c r="AR369" s="447">
        <v>46873</v>
      </c>
      <c r="AS369" s="447">
        <v>46904</v>
      </c>
      <c r="AT369" s="447">
        <v>46934</v>
      </c>
      <c r="AU369" s="447">
        <v>46965</v>
      </c>
      <c r="AV369" s="447">
        <v>46996</v>
      </c>
      <c r="AW369" s="447">
        <v>47026</v>
      </c>
      <c r="AX369" s="447">
        <v>47057</v>
      </c>
      <c r="AY369" s="447">
        <v>47087</v>
      </c>
      <c r="AZ369" s="447">
        <v>47118</v>
      </c>
      <c r="BA369" s="447">
        <v>47149</v>
      </c>
      <c r="BB369" s="447">
        <v>47177</v>
      </c>
      <c r="BC369" s="447">
        <v>47208</v>
      </c>
      <c r="BD369" s="447">
        <v>47238</v>
      </c>
      <c r="BE369" s="447">
        <v>47269</v>
      </c>
      <c r="BF369" s="447">
        <v>47299</v>
      </c>
      <c r="BG369" s="447">
        <v>47330</v>
      </c>
      <c r="BH369" s="447">
        <v>47361</v>
      </c>
      <c r="BI369" s="447">
        <v>47391</v>
      </c>
      <c r="BJ369" s="447">
        <v>47422</v>
      </c>
      <c r="BK369" s="447">
        <v>47452</v>
      </c>
      <c r="BL369" s="447">
        <v>47483</v>
      </c>
      <c r="BM369" s="447">
        <v>47514</v>
      </c>
      <c r="BN369" s="447">
        <v>47542</v>
      </c>
      <c r="BO369" s="447">
        <v>47573</v>
      </c>
      <c r="BP369" s="447">
        <v>47603</v>
      </c>
      <c r="BQ369" s="447">
        <v>47634</v>
      </c>
      <c r="BR369" s="447">
        <v>47664</v>
      </c>
      <c r="BS369" s="447">
        <v>47695</v>
      </c>
      <c r="BT369" s="447">
        <v>47726</v>
      </c>
      <c r="BU369" s="447">
        <v>47756</v>
      </c>
      <c r="BV369" s="447">
        <v>47787</v>
      </c>
      <c r="BW369" s="447">
        <v>47817</v>
      </c>
      <c r="BX369" s="447">
        <v>47848</v>
      </c>
      <c r="BY369" s="447">
        <v>47879</v>
      </c>
      <c r="BZ369" s="447">
        <v>47907</v>
      </c>
      <c r="CA369" s="447">
        <v>47938</v>
      </c>
      <c r="CB369" s="447">
        <v>47968</v>
      </c>
      <c r="CC369" s="447">
        <v>47999</v>
      </c>
      <c r="CD369" s="447">
        <v>48029</v>
      </c>
      <c r="CE369" s="447">
        <v>48060</v>
      </c>
      <c r="CF369" s="447">
        <v>48091</v>
      </c>
      <c r="CG369" s="447">
        <v>48121</v>
      </c>
      <c r="CH369" s="447">
        <v>48152</v>
      </c>
      <c r="CI369" s="447">
        <v>48182</v>
      </c>
      <c r="CJ369" s="447">
        <v>48213</v>
      </c>
      <c r="CK369" s="447">
        <v>48244</v>
      </c>
      <c r="CL369" s="447">
        <v>48273</v>
      </c>
      <c r="CM369" s="447">
        <v>48304</v>
      </c>
      <c r="CN369" s="447">
        <v>48334</v>
      </c>
      <c r="CO369" s="447">
        <v>48365</v>
      </c>
      <c r="CP369" s="447">
        <v>48395</v>
      </c>
      <c r="CQ369" s="447">
        <v>48426</v>
      </c>
      <c r="CR369" s="447">
        <v>48457</v>
      </c>
      <c r="CS369" s="447">
        <v>48487</v>
      </c>
      <c r="CT369" s="447">
        <v>48518</v>
      </c>
      <c r="CU369" s="447">
        <v>48548</v>
      </c>
      <c r="CV369" s="447">
        <v>48579</v>
      </c>
      <c r="CW369" s="447">
        <v>48610</v>
      </c>
      <c r="CX369" s="447">
        <v>48638</v>
      </c>
      <c r="CY369" s="447">
        <v>48669</v>
      </c>
      <c r="CZ369" s="447">
        <v>48699</v>
      </c>
      <c r="DA369" s="447">
        <v>48730</v>
      </c>
      <c r="DB369" s="447">
        <v>48760</v>
      </c>
      <c r="DC369" s="447">
        <v>48791</v>
      </c>
      <c r="DD369" s="447">
        <v>48822</v>
      </c>
      <c r="DE369" s="447">
        <v>48852</v>
      </c>
      <c r="DF369" s="447">
        <v>48883</v>
      </c>
      <c r="DG369" s="447">
        <v>48913</v>
      </c>
      <c r="DH369" s="447">
        <v>48944</v>
      </c>
      <c r="DI369" s="447">
        <v>48975</v>
      </c>
      <c r="DJ369" s="447">
        <v>49003</v>
      </c>
      <c r="DK369" s="447">
        <v>49034</v>
      </c>
      <c r="DL369" s="447">
        <v>49064</v>
      </c>
      <c r="DM369" s="447">
        <v>49095</v>
      </c>
      <c r="DN369" s="447">
        <v>49125</v>
      </c>
      <c r="DO369" s="447">
        <v>49156</v>
      </c>
      <c r="DP369" s="447">
        <v>49187</v>
      </c>
      <c r="DQ369" s="447">
        <v>49217</v>
      </c>
      <c r="DR369" s="447">
        <v>49248</v>
      </c>
      <c r="DS369" s="447">
        <v>49278</v>
      </c>
      <c r="DT369" s="447">
        <v>49309</v>
      </c>
      <c r="DU369" s="447">
        <v>49340</v>
      </c>
      <c r="DV369" s="447">
        <v>49368</v>
      </c>
      <c r="DW369" s="447">
        <v>49399</v>
      </c>
      <c r="DX369" s="447">
        <v>49429</v>
      </c>
      <c r="DY369" s="447">
        <v>49460</v>
      </c>
      <c r="DZ369" s="447">
        <v>49490</v>
      </c>
      <c r="EA369" s="447">
        <v>49521</v>
      </c>
      <c r="EB369" s="447">
        <v>49552</v>
      </c>
      <c r="EC369" s="447">
        <v>49582</v>
      </c>
    </row>
    <row r="370" spans="1:133" s="545" customFormat="1">
      <c r="A370" s="713" t="s">
        <v>995</v>
      </c>
      <c r="B370" s="713" t="s">
        <v>996</v>
      </c>
      <c r="C370" s="713" t="s">
        <v>997</v>
      </c>
      <c r="D370" s="713" t="s">
        <v>998</v>
      </c>
      <c r="E370" s="714" t="s">
        <v>999</v>
      </c>
      <c r="F370" s="715">
        <v>0.80650943067382319</v>
      </c>
      <c r="G370" s="716">
        <v>770888100</v>
      </c>
      <c r="H370" s="717">
        <v>0.12</v>
      </c>
      <c r="I370" s="718">
        <v>6.1296078431372546E-2</v>
      </c>
      <c r="J370" s="719" t="s">
        <v>1000</v>
      </c>
      <c r="K370" s="720">
        <v>621728522.64422524</v>
      </c>
      <c r="L370" s="721">
        <v>689879909.0132494</v>
      </c>
      <c r="M370" s="720">
        <v>0</v>
      </c>
      <c r="N370" s="720">
        <v>0</v>
      </c>
      <c r="O370" s="720">
        <v>0</v>
      </c>
      <c r="P370" s="720">
        <v>0</v>
      </c>
      <c r="Q370" s="720">
        <v>0</v>
      </c>
      <c r="R370" s="720">
        <v>0</v>
      </c>
      <c r="S370" s="720">
        <v>0</v>
      </c>
      <c r="T370" s="720">
        <v>0</v>
      </c>
      <c r="U370" s="720">
        <v>0</v>
      </c>
      <c r="V370" s="720">
        <v>0</v>
      </c>
      <c r="W370" s="720">
        <v>0</v>
      </c>
      <c r="X370" s="720">
        <v>689879909.0132494</v>
      </c>
      <c r="Y370" s="720">
        <v>0</v>
      </c>
      <c r="Z370" s="720">
        <v>0</v>
      </c>
      <c r="AA370" s="720">
        <v>0</v>
      </c>
      <c r="AB370" s="720">
        <v>0</v>
      </c>
      <c r="AC370" s="720">
        <v>0</v>
      </c>
      <c r="AD370" s="720">
        <v>0</v>
      </c>
      <c r="AE370" s="720">
        <v>0</v>
      </c>
      <c r="AF370" s="720">
        <v>0</v>
      </c>
      <c r="AG370" s="720">
        <v>0</v>
      </c>
      <c r="AH370" s="720">
        <v>0</v>
      </c>
      <c r="AI370" s="720">
        <v>0</v>
      </c>
      <c r="AJ370" s="720">
        <v>0</v>
      </c>
      <c r="AK370" s="720">
        <v>0</v>
      </c>
      <c r="AL370" s="720">
        <v>0</v>
      </c>
      <c r="AM370" s="720">
        <v>0</v>
      </c>
      <c r="AN370" s="720">
        <v>0</v>
      </c>
      <c r="AO370" s="720">
        <v>0</v>
      </c>
      <c r="AP370" s="720">
        <v>0</v>
      </c>
      <c r="AQ370" s="720">
        <v>0</v>
      </c>
      <c r="AR370" s="720">
        <v>0</v>
      </c>
      <c r="AS370" s="720">
        <v>0</v>
      </c>
      <c r="AT370" s="720">
        <v>0</v>
      </c>
      <c r="AU370" s="720">
        <v>0</v>
      </c>
      <c r="AV370" s="720">
        <v>0</v>
      </c>
      <c r="AW370" s="720">
        <v>0</v>
      </c>
      <c r="AX370" s="720">
        <v>0</v>
      </c>
      <c r="AY370" s="720">
        <v>0</v>
      </c>
      <c r="AZ370" s="720">
        <v>0</v>
      </c>
      <c r="BA370" s="720">
        <v>0</v>
      </c>
      <c r="BB370" s="720">
        <v>0</v>
      </c>
      <c r="BC370" s="720">
        <v>0</v>
      </c>
      <c r="BD370" s="720">
        <v>0</v>
      </c>
      <c r="BE370" s="720">
        <v>0</v>
      </c>
      <c r="BF370" s="720">
        <v>0</v>
      </c>
      <c r="BG370" s="720">
        <v>0</v>
      </c>
      <c r="BH370" s="720">
        <v>0</v>
      </c>
      <c r="BI370" s="720">
        <v>0</v>
      </c>
      <c r="BJ370" s="720">
        <v>0</v>
      </c>
      <c r="BK370" s="720">
        <v>0</v>
      </c>
      <c r="BL370" s="720">
        <v>0</v>
      </c>
      <c r="BM370" s="720">
        <v>0</v>
      </c>
      <c r="BN370" s="720">
        <v>0</v>
      </c>
      <c r="BO370" s="720">
        <v>0</v>
      </c>
      <c r="BP370" s="720">
        <v>0</v>
      </c>
      <c r="BQ370" s="720">
        <v>0</v>
      </c>
      <c r="BR370" s="720">
        <v>0</v>
      </c>
      <c r="BS370" s="720">
        <v>0</v>
      </c>
      <c r="BT370" s="720">
        <v>0</v>
      </c>
      <c r="BU370" s="720">
        <v>0</v>
      </c>
      <c r="BV370" s="720">
        <v>0</v>
      </c>
      <c r="BW370" s="720">
        <v>0</v>
      </c>
      <c r="BX370" s="720">
        <v>0</v>
      </c>
      <c r="BY370" s="720">
        <v>0</v>
      </c>
      <c r="BZ370" s="720">
        <v>0</v>
      </c>
      <c r="CA370" s="720">
        <v>0</v>
      </c>
      <c r="CB370" s="720">
        <v>0</v>
      </c>
      <c r="CC370" s="720">
        <v>0</v>
      </c>
      <c r="CD370" s="720">
        <v>0</v>
      </c>
      <c r="CE370" s="720">
        <v>0</v>
      </c>
      <c r="CF370" s="720">
        <v>0</v>
      </c>
      <c r="CG370" s="720">
        <v>0</v>
      </c>
      <c r="CH370" s="720">
        <v>0</v>
      </c>
      <c r="CI370" s="720">
        <v>0</v>
      </c>
      <c r="CJ370" s="720">
        <v>0</v>
      </c>
      <c r="CK370" s="720">
        <v>0</v>
      </c>
      <c r="CL370" s="720">
        <v>0</v>
      </c>
      <c r="CM370" s="720">
        <v>0</v>
      </c>
      <c r="CN370" s="720">
        <v>0</v>
      </c>
      <c r="CO370" s="720">
        <v>0</v>
      </c>
      <c r="CP370" s="720">
        <v>0</v>
      </c>
      <c r="CQ370" s="720">
        <v>0</v>
      </c>
      <c r="CR370" s="720">
        <v>0</v>
      </c>
      <c r="CS370" s="720">
        <v>0</v>
      </c>
      <c r="CT370" s="720">
        <v>0</v>
      </c>
      <c r="CU370" s="720">
        <v>0</v>
      </c>
      <c r="CV370" s="720">
        <v>0</v>
      </c>
      <c r="CW370" s="720">
        <v>0</v>
      </c>
      <c r="CX370" s="720">
        <v>0</v>
      </c>
      <c r="CY370" s="720">
        <v>0</v>
      </c>
      <c r="CZ370" s="720">
        <v>0</v>
      </c>
      <c r="DA370" s="720">
        <v>0</v>
      </c>
      <c r="DB370" s="720">
        <v>0</v>
      </c>
      <c r="DC370" s="720">
        <v>0</v>
      </c>
      <c r="DD370" s="720">
        <v>0</v>
      </c>
      <c r="DE370" s="720">
        <v>0</v>
      </c>
      <c r="DF370" s="720">
        <v>0</v>
      </c>
      <c r="DG370" s="720">
        <v>0</v>
      </c>
      <c r="DH370" s="720">
        <v>0</v>
      </c>
      <c r="DI370" s="720">
        <v>0</v>
      </c>
      <c r="DJ370" s="720">
        <v>0</v>
      </c>
      <c r="DK370" s="720">
        <v>0</v>
      </c>
      <c r="DL370" s="720">
        <v>0</v>
      </c>
      <c r="DM370" s="720">
        <v>0</v>
      </c>
      <c r="DN370" s="720">
        <v>0</v>
      </c>
      <c r="DO370" s="720">
        <v>0</v>
      </c>
      <c r="DP370" s="720">
        <v>0</v>
      </c>
      <c r="DQ370" s="720">
        <v>0</v>
      </c>
      <c r="DR370" s="720">
        <v>0</v>
      </c>
      <c r="DS370" s="720">
        <v>0</v>
      </c>
      <c r="DT370" s="720">
        <v>0</v>
      </c>
      <c r="DU370" s="720">
        <v>0</v>
      </c>
      <c r="DV370" s="720">
        <v>0</v>
      </c>
      <c r="DW370" s="720">
        <v>0</v>
      </c>
      <c r="DX370" s="720">
        <v>0</v>
      </c>
      <c r="DY370" s="720">
        <v>0</v>
      </c>
      <c r="DZ370" s="720">
        <v>0</v>
      </c>
      <c r="EA370" s="720">
        <v>0</v>
      </c>
      <c r="EB370" s="720">
        <v>0</v>
      </c>
      <c r="EC370" s="720">
        <v>0</v>
      </c>
    </row>
    <row r="371" spans="1:133" s="545" customFormat="1">
      <c r="A371" s="713" t="s">
        <v>995</v>
      </c>
      <c r="B371" s="713" t="s">
        <v>996</v>
      </c>
      <c r="C371" s="713" t="s">
        <v>1001</v>
      </c>
      <c r="D371" s="713" t="s">
        <v>1002</v>
      </c>
      <c r="E371" s="714" t="s">
        <v>1003</v>
      </c>
      <c r="F371" s="715">
        <v>0.88618415491347824</v>
      </c>
      <c r="G371" s="716">
        <v>770888100</v>
      </c>
      <c r="H371" s="717">
        <v>0.12</v>
      </c>
      <c r="I371" s="718">
        <v>6.1296078431372546E-2</v>
      </c>
      <c r="J371" s="719" t="s">
        <v>1000</v>
      </c>
      <c r="K371" s="720">
        <v>683148819.43135691</v>
      </c>
      <c r="L371" s="721">
        <v>758032852.32500458</v>
      </c>
      <c r="M371" s="720">
        <v>0</v>
      </c>
      <c r="N371" s="720">
        <v>0</v>
      </c>
      <c r="O371" s="720">
        <v>0</v>
      </c>
      <c r="P371" s="720">
        <v>0</v>
      </c>
      <c r="Q371" s="720">
        <v>0</v>
      </c>
      <c r="R371" s="720">
        <v>0</v>
      </c>
      <c r="S371" s="720">
        <v>0</v>
      </c>
      <c r="T371" s="720">
        <v>0</v>
      </c>
      <c r="U371" s="720">
        <v>0</v>
      </c>
      <c r="V371" s="720">
        <v>0</v>
      </c>
      <c r="W371" s="720">
        <v>0</v>
      </c>
      <c r="X371" s="720">
        <v>758032852.32500458</v>
      </c>
      <c r="Y371" s="720">
        <v>0</v>
      </c>
      <c r="Z371" s="720">
        <v>0</v>
      </c>
      <c r="AA371" s="720">
        <v>0</v>
      </c>
      <c r="AB371" s="720">
        <v>0</v>
      </c>
      <c r="AC371" s="720">
        <v>0</v>
      </c>
      <c r="AD371" s="720">
        <v>0</v>
      </c>
      <c r="AE371" s="720">
        <v>0</v>
      </c>
      <c r="AF371" s="720">
        <v>0</v>
      </c>
      <c r="AG371" s="720">
        <v>0</v>
      </c>
      <c r="AH371" s="720">
        <v>0</v>
      </c>
      <c r="AI371" s="720">
        <v>0</v>
      </c>
      <c r="AJ371" s="720">
        <v>0</v>
      </c>
      <c r="AK371" s="720">
        <v>0</v>
      </c>
      <c r="AL371" s="720">
        <v>0</v>
      </c>
      <c r="AM371" s="720">
        <v>0</v>
      </c>
      <c r="AN371" s="720">
        <v>0</v>
      </c>
      <c r="AO371" s="720">
        <v>0</v>
      </c>
      <c r="AP371" s="720">
        <v>0</v>
      </c>
      <c r="AQ371" s="720">
        <v>0</v>
      </c>
      <c r="AR371" s="720">
        <v>0</v>
      </c>
      <c r="AS371" s="720">
        <v>0</v>
      </c>
      <c r="AT371" s="720">
        <v>0</v>
      </c>
      <c r="AU371" s="720">
        <v>0</v>
      </c>
      <c r="AV371" s="720">
        <v>0</v>
      </c>
      <c r="AW371" s="720">
        <v>0</v>
      </c>
      <c r="AX371" s="720">
        <v>0</v>
      </c>
      <c r="AY371" s="720">
        <v>0</v>
      </c>
      <c r="AZ371" s="720">
        <v>0</v>
      </c>
      <c r="BA371" s="720">
        <v>0</v>
      </c>
      <c r="BB371" s="720">
        <v>0</v>
      </c>
      <c r="BC371" s="720">
        <v>0</v>
      </c>
      <c r="BD371" s="720">
        <v>0</v>
      </c>
      <c r="BE371" s="720">
        <v>0</v>
      </c>
      <c r="BF371" s="720">
        <v>0</v>
      </c>
      <c r="BG371" s="720">
        <v>0</v>
      </c>
      <c r="BH371" s="720">
        <v>0</v>
      </c>
      <c r="BI371" s="720">
        <v>0</v>
      </c>
      <c r="BJ371" s="720">
        <v>0</v>
      </c>
      <c r="BK371" s="720">
        <v>0</v>
      </c>
      <c r="BL371" s="720">
        <v>0</v>
      </c>
      <c r="BM371" s="720">
        <v>0</v>
      </c>
      <c r="BN371" s="720">
        <v>0</v>
      </c>
      <c r="BO371" s="720">
        <v>0</v>
      </c>
      <c r="BP371" s="720">
        <v>0</v>
      </c>
      <c r="BQ371" s="720">
        <v>0</v>
      </c>
      <c r="BR371" s="720">
        <v>0</v>
      </c>
      <c r="BS371" s="720">
        <v>0</v>
      </c>
      <c r="BT371" s="720">
        <v>0</v>
      </c>
      <c r="BU371" s="720">
        <v>0</v>
      </c>
      <c r="BV371" s="720">
        <v>0</v>
      </c>
      <c r="BW371" s="720">
        <v>0</v>
      </c>
      <c r="BX371" s="720">
        <v>0</v>
      </c>
      <c r="BY371" s="720">
        <v>0</v>
      </c>
      <c r="BZ371" s="720">
        <v>0</v>
      </c>
      <c r="CA371" s="720">
        <v>0</v>
      </c>
      <c r="CB371" s="720">
        <v>0</v>
      </c>
      <c r="CC371" s="720">
        <v>0</v>
      </c>
      <c r="CD371" s="720">
        <v>0</v>
      </c>
      <c r="CE371" s="720">
        <v>0</v>
      </c>
      <c r="CF371" s="720">
        <v>0</v>
      </c>
      <c r="CG371" s="720">
        <v>0</v>
      </c>
      <c r="CH371" s="720">
        <v>0</v>
      </c>
      <c r="CI371" s="720">
        <v>0</v>
      </c>
      <c r="CJ371" s="720">
        <v>0</v>
      </c>
      <c r="CK371" s="720">
        <v>0</v>
      </c>
      <c r="CL371" s="720">
        <v>0</v>
      </c>
      <c r="CM371" s="720">
        <v>0</v>
      </c>
      <c r="CN371" s="720">
        <v>0</v>
      </c>
      <c r="CO371" s="720">
        <v>0</v>
      </c>
      <c r="CP371" s="720">
        <v>0</v>
      </c>
      <c r="CQ371" s="720">
        <v>0</v>
      </c>
      <c r="CR371" s="720">
        <v>0</v>
      </c>
      <c r="CS371" s="720">
        <v>0</v>
      </c>
      <c r="CT371" s="720">
        <v>0</v>
      </c>
      <c r="CU371" s="720">
        <v>0</v>
      </c>
      <c r="CV371" s="720">
        <v>0</v>
      </c>
      <c r="CW371" s="720">
        <v>0</v>
      </c>
      <c r="CX371" s="720">
        <v>0</v>
      </c>
      <c r="CY371" s="720">
        <v>0</v>
      </c>
      <c r="CZ371" s="720">
        <v>0</v>
      </c>
      <c r="DA371" s="720">
        <v>0</v>
      </c>
      <c r="DB371" s="720">
        <v>0</v>
      </c>
      <c r="DC371" s="720">
        <v>0</v>
      </c>
      <c r="DD371" s="720">
        <v>0</v>
      </c>
      <c r="DE371" s="720">
        <v>0</v>
      </c>
      <c r="DF371" s="720">
        <v>0</v>
      </c>
      <c r="DG371" s="720">
        <v>0</v>
      </c>
      <c r="DH371" s="720">
        <v>0</v>
      </c>
      <c r="DI371" s="720">
        <v>0</v>
      </c>
      <c r="DJ371" s="720">
        <v>0</v>
      </c>
      <c r="DK371" s="720">
        <v>0</v>
      </c>
      <c r="DL371" s="720">
        <v>0</v>
      </c>
      <c r="DM371" s="720">
        <v>0</v>
      </c>
      <c r="DN371" s="720">
        <v>0</v>
      </c>
      <c r="DO371" s="720">
        <v>0</v>
      </c>
      <c r="DP371" s="720">
        <v>0</v>
      </c>
      <c r="DQ371" s="720">
        <v>0</v>
      </c>
      <c r="DR371" s="720">
        <v>0</v>
      </c>
      <c r="DS371" s="720">
        <v>0</v>
      </c>
      <c r="DT371" s="720">
        <v>0</v>
      </c>
      <c r="DU371" s="720">
        <v>0</v>
      </c>
      <c r="DV371" s="720">
        <v>0</v>
      </c>
      <c r="DW371" s="720">
        <v>0</v>
      </c>
      <c r="DX371" s="720">
        <v>0</v>
      </c>
      <c r="DY371" s="720">
        <v>0</v>
      </c>
      <c r="DZ371" s="720">
        <v>0</v>
      </c>
      <c r="EA371" s="720">
        <v>0</v>
      </c>
      <c r="EB371" s="720">
        <v>0</v>
      </c>
      <c r="EC371" s="720">
        <v>0</v>
      </c>
    </row>
  </sheetData>
  <mergeCells count="100">
    <mergeCell ref="K190:M196"/>
    <mergeCell ref="O190:Q196"/>
    <mergeCell ref="B196:E196"/>
    <mergeCell ref="A223:H224"/>
    <mergeCell ref="K180:M180"/>
    <mergeCell ref="O180:Q180"/>
    <mergeCell ref="B183:D183"/>
    <mergeCell ref="K181:M187"/>
    <mergeCell ref="O181:Q187"/>
    <mergeCell ref="A186:H191"/>
    <mergeCell ref="K189:M189"/>
    <mergeCell ref="O189:Q189"/>
    <mergeCell ref="J246:M246"/>
    <mergeCell ref="N246:Q246"/>
    <mergeCell ref="J247:M275"/>
    <mergeCell ref="N247:Q275"/>
    <mergeCell ref="L283:P283"/>
    <mergeCell ref="K283:K284"/>
    <mergeCell ref="M288:P288"/>
    <mergeCell ref="R288:U288"/>
    <mergeCell ref="M33:N33"/>
    <mergeCell ref="P33:Q33"/>
    <mergeCell ref="M34:N40"/>
    <mergeCell ref="P34:Q40"/>
    <mergeCell ref="R284:U284"/>
    <mergeCell ref="M284:P284"/>
    <mergeCell ref="Q283:U283"/>
    <mergeCell ref="M285:P285"/>
    <mergeCell ref="R285:U285"/>
    <mergeCell ref="M286:P286"/>
    <mergeCell ref="R286:U286"/>
    <mergeCell ref="M287:P287"/>
    <mergeCell ref="R287:U287"/>
    <mergeCell ref="K151:M151"/>
    <mergeCell ref="B91:C91"/>
    <mergeCell ref="B92:C92"/>
    <mergeCell ref="B93:C93"/>
    <mergeCell ref="B89:C89"/>
    <mergeCell ref="B90:C90"/>
    <mergeCell ref="J123:L133"/>
    <mergeCell ref="G123:I133"/>
    <mergeCell ref="A118:H118"/>
    <mergeCell ref="B99:D99"/>
    <mergeCell ref="B100:D100"/>
    <mergeCell ref="B101:D101"/>
    <mergeCell ref="Z105:AD105"/>
    <mergeCell ref="N106:R117"/>
    <mergeCell ref="Z106:AD117"/>
    <mergeCell ref="A122:C122"/>
    <mergeCell ref="D122:F122"/>
    <mergeCell ref="G122:I122"/>
    <mergeCell ref="J122:L122"/>
    <mergeCell ref="N105:R105"/>
    <mergeCell ref="N151:P151"/>
    <mergeCell ref="Q151:S151"/>
    <mergeCell ref="K152:M162"/>
    <mergeCell ref="N152:P162"/>
    <mergeCell ref="Q152:S162"/>
    <mergeCell ref="K167:M167"/>
    <mergeCell ref="N167:P167"/>
    <mergeCell ref="Q167:S167"/>
    <mergeCell ref="K168:M176"/>
    <mergeCell ref="N168:P176"/>
    <mergeCell ref="Q168:S176"/>
    <mergeCell ref="D173:H173"/>
    <mergeCell ref="D174:H174"/>
    <mergeCell ref="D175:H175"/>
    <mergeCell ref="C146:C147"/>
    <mergeCell ref="D146:G146"/>
    <mergeCell ref="F151:H151"/>
    <mergeCell ref="F152:H156"/>
    <mergeCell ref="B94:C94"/>
    <mergeCell ref="D169:H169"/>
    <mergeCell ref="D170:H170"/>
    <mergeCell ref="D171:H171"/>
    <mergeCell ref="D172:H172"/>
    <mergeCell ref="A123:C133"/>
    <mergeCell ref="D123:F133"/>
    <mergeCell ref="B139:D139"/>
    <mergeCell ref="B140:D144"/>
    <mergeCell ref="B102:D102"/>
    <mergeCell ref="B103:D103"/>
    <mergeCell ref="C97:G97"/>
    <mergeCell ref="B98:D98"/>
    <mergeCell ref="A339:C339"/>
    <mergeCell ref="F339:H339"/>
    <mergeCell ref="A357:B357"/>
    <mergeCell ref="C357:D357"/>
    <mergeCell ref="D176:H176"/>
    <mergeCell ref="D177:H177"/>
    <mergeCell ref="A230:D230"/>
    <mergeCell ref="A231:D243"/>
    <mergeCell ref="A276:H276"/>
    <mergeCell ref="A277:A278"/>
    <mergeCell ref="B277:C277"/>
    <mergeCell ref="D277:E277"/>
    <mergeCell ref="F277:G277"/>
    <mergeCell ref="A283:F283"/>
    <mergeCell ref="A289:H289"/>
    <mergeCell ref="A318:A319"/>
  </mergeCells>
  <phoneticPr fontId="1" type="noConversion"/>
  <conditionalFormatting sqref="B307">
    <cfRule type="containsText" dxfId="3" priority="2" operator="containsText" text="초과">
      <formula>NOT(ISERROR(SEARCH("초과",B307)))</formula>
    </cfRule>
  </conditionalFormatting>
  <conditionalFormatting sqref="F307">
    <cfRule type="containsText" dxfId="2" priority="1" operator="containsText" text="초과">
      <formula>NOT(ISERROR(SEARCH("초과",F307)))</formula>
    </cfRule>
  </conditionalFormatting>
  <hyperlinks>
    <hyperlink ref="K231" r:id="rId1"/>
  </hyperlinks>
  <pageMargins left="0.7" right="0.7" top="0.75" bottom="0.75" header="0.3" footer="0.3"/>
  <pageSetup paperSize="9" scale="64"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zoomScale="85" zoomScaleNormal="85" workbookViewId="0">
      <selection activeCell="H26" sqref="H26"/>
    </sheetView>
  </sheetViews>
  <sheetFormatPr defaultRowHeight="17.399999999999999"/>
  <cols>
    <col min="1" max="1" width="17.09765625" customWidth="1"/>
    <col min="2" max="2" width="18.3984375" customWidth="1"/>
    <col min="3" max="8" width="17.09765625" customWidth="1"/>
    <col min="9" max="10" width="14.796875" customWidth="1"/>
  </cols>
  <sheetData>
    <row r="1" spans="1:8">
      <c r="A1" s="68" t="s">
        <v>106</v>
      </c>
    </row>
    <row r="2" spans="1:8">
      <c r="A2" s="68"/>
    </row>
    <row r="3" spans="1:8">
      <c r="A3" s="62" t="s">
        <v>107</v>
      </c>
      <c r="B3" s="543" t="s">
        <v>179</v>
      </c>
      <c r="C3" s="62" t="s">
        <v>108</v>
      </c>
      <c r="D3" s="543" t="s">
        <v>179</v>
      </c>
      <c r="E3" s="62" t="s">
        <v>109</v>
      </c>
      <c r="F3" s="543" t="s">
        <v>179</v>
      </c>
      <c r="G3" s="62" t="s">
        <v>111</v>
      </c>
      <c r="H3" s="433" t="s">
        <v>976</v>
      </c>
    </row>
    <row r="4" spans="1:8">
      <c r="A4" s="62" t="s">
        <v>110</v>
      </c>
      <c r="B4" s="543" t="s">
        <v>180</v>
      </c>
      <c r="C4" s="62" t="s">
        <v>112</v>
      </c>
      <c r="D4" s="543" t="s">
        <v>179</v>
      </c>
      <c r="E4" s="439" t="s">
        <v>1119</v>
      </c>
      <c r="F4" s="544" t="s">
        <v>1172</v>
      </c>
      <c r="G4" s="62"/>
      <c r="H4" s="51"/>
    </row>
    <row r="5" spans="1:8">
      <c r="A5" s="797" t="s">
        <v>1944</v>
      </c>
      <c r="B5" s="543" t="s">
        <v>1943</v>
      </c>
      <c r="C5" s="797" t="s">
        <v>529</v>
      </c>
      <c r="D5" s="541" t="s">
        <v>1508</v>
      </c>
      <c r="E5" s="797" t="s">
        <v>322</v>
      </c>
      <c r="F5" s="541"/>
      <c r="G5" s="528"/>
      <c r="H5" s="51"/>
    </row>
    <row r="6" spans="1:8">
      <c r="A6" s="62" t="s">
        <v>115</v>
      </c>
      <c r="B6" s="542" t="s">
        <v>181</v>
      </c>
      <c r="C6" s="62" t="s">
        <v>116</v>
      </c>
      <c r="D6" s="542" t="s">
        <v>181</v>
      </c>
      <c r="E6" s="62" t="s">
        <v>113</v>
      </c>
      <c r="F6" s="542" t="s">
        <v>181</v>
      </c>
      <c r="G6" s="62" t="s">
        <v>114</v>
      </c>
      <c r="H6" s="542" t="s">
        <v>181</v>
      </c>
    </row>
    <row r="10" spans="1:8">
      <c r="A10" s="545"/>
      <c r="B10" t="s">
        <v>1509</v>
      </c>
    </row>
    <row r="11" spans="1:8">
      <c r="A11" s="546"/>
      <c r="B11" t="s">
        <v>1510</v>
      </c>
    </row>
    <row r="12" spans="1:8">
      <c r="A12" s="524"/>
      <c r="B12" t="s">
        <v>1511</v>
      </c>
    </row>
    <row r="13" spans="1:8">
      <c r="A13" s="530"/>
      <c r="B13" t="s">
        <v>1512</v>
      </c>
    </row>
    <row r="14" spans="1:8">
      <c r="A14" s="560"/>
      <c r="B14" t="s">
        <v>1515</v>
      </c>
    </row>
    <row r="15" spans="1:8">
      <c r="A15" s="561"/>
      <c r="B15" t="s">
        <v>1540</v>
      </c>
    </row>
    <row r="16" spans="1:8">
      <c r="A16" s="722"/>
      <c r="B16" t="s">
        <v>1766</v>
      </c>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41"/>
  <sheetViews>
    <sheetView zoomScale="85" zoomScaleNormal="85" workbookViewId="0">
      <selection activeCell="G28" sqref="G28"/>
    </sheetView>
  </sheetViews>
  <sheetFormatPr defaultRowHeight="17.399999999999999"/>
  <cols>
    <col min="1" max="1" width="16.69921875" customWidth="1"/>
    <col min="2" max="2" width="56.69921875" customWidth="1"/>
    <col min="3" max="14" width="16.69921875" customWidth="1"/>
    <col min="15" max="19" width="16.796875" customWidth="1"/>
    <col min="20" max="21" width="15.8984375" customWidth="1"/>
    <col min="22" max="25" width="19.8984375" customWidth="1"/>
  </cols>
  <sheetData>
    <row r="1" spans="1:29">
      <c r="A1" s="68" t="s">
        <v>117</v>
      </c>
    </row>
    <row r="2" spans="1:29">
      <c r="A2" s="68" t="s">
        <v>1120</v>
      </c>
      <c r="W2" s="567" t="s">
        <v>1299</v>
      </c>
      <c r="X2" s="567"/>
      <c r="Y2" s="567"/>
    </row>
    <row r="3" spans="1:29" ht="31.2">
      <c r="A3" s="69" t="s">
        <v>130</v>
      </c>
      <c r="B3" s="75" t="s">
        <v>1516</v>
      </c>
      <c r="C3" s="75" t="s">
        <v>1537</v>
      </c>
      <c r="D3" s="75" t="s">
        <v>1517</v>
      </c>
      <c r="E3" s="69" t="s">
        <v>1518</v>
      </c>
      <c r="F3" s="75" t="s">
        <v>1519</v>
      </c>
      <c r="G3" s="75" t="s">
        <v>1520</v>
      </c>
      <c r="H3" s="75" t="s">
        <v>1521</v>
      </c>
      <c r="I3" s="75" t="s">
        <v>1522</v>
      </c>
      <c r="J3" s="75" t="s">
        <v>1523</v>
      </c>
      <c r="K3" s="75" t="s">
        <v>1524</v>
      </c>
      <c r="L3" s="76" t="s">
        <v>1525</v>
      </c>
      <c r="M3" s="76" t="s">
        <v>1526</v>
      </c>
      <c r="N3" s="76" t="s">
        <v>1513</v>
      </c>
      <c r="O3" s="76" t="s">
        <v>1514</v>
      </c>
      <c r="P3" s="76" t="s">
        <v>1527</v>
      </c>
      <c r="Q3" s="76" t="s">
        <v>1528</v>
      </c>
      <c r="R3" s="76" t="s">
        <v>1529</v>
      </c>
      <c r="S3" s="76" t="s">
        <v>1530</v>
      </c>
      <c r="T3" s="76" t="s">
        <v>1531</v>
      </c>
      <c r="U3" s="76" t="s">
        <v>1532</v>
      </c>
      <c r="V3" s="76" t="s">
        <v>1646</v>
      </c>
      <c r="W3" s="77" t="s">
        <v>1533</v>
      </c>
      <c r="X3" s="77" t="s">
        <v>1534</v>
      </c>
      <c r="Y3" s="77" t="s">
        <v>1535</v>
      </c>
      <c r="Z3" s="77" t="s">
        <v>1536</v>
      </c>
      <c r="AB3" t="s">
        <v>0</v>
      </c>
    </row>
    <row r="4" spans="1:29">
      <c r="A4" s="547" t="s">
        <v>118</v>
      </c>
      <c r="B4" s="547" t="s">
        <v>120</v>
      </c>
      <c r="C4" s="548" t="s">
        <v>981</v>
      </c>
      <c r="D4" s="549" t="s">
        <v>182</v>
      </c>
      <c r="E4" s="550">
        <v>45008</v>
      </c>
      <c r="F4" s="551">
        <v>440000000</v>
      </c>
      <c r="G4" s="551">
        <v>440000000</v>
      </c>
      <c r="H4" s="551">
        <v>0</v>
      </c>
      <c r="I4" s="551">
        <v>16213886</v>
      </c>
      <c r="J4" s="551">
        <f>SUM(G4:I4)</f>
        <v>456213886</v>
      </c>
      <c r="K4" s="550">
        <v>45672</v>
      </c>
      <c r="L4" s="552">
        <v>4.4499999999999998E-2</v>
      </c>
      <c r="M4" s="552">
        <v>7.4499999999999997E-2</v>
      </c>
      <c r="N4" s="554"/>
      <c r="O4" s="554"/>
      <c r="P4" s="456" t="s">
        <v>80</v>
      </c>
      <c r="Q4" s="456" t="s">
        <v>80</v>
      </c>
      <c r="R4" s="456" t="s">
        <v>80</v>
      </c>
      <c r="S4" s="547" t="s">
        <v>131</v>
      </c>
      <c r="T4" s="555" t="s">
        <v>132</v>
      </c>
      <c r="U4" s="456" t="s">
        <v>81</v>
      </c>
      <c r="V4" s="547" t="s">
        <v>131</v>
      </c>
      <c r="W4" s="558" t="s">
        <v>1300</v>
      </c>
      <c r="X4" s="558" t="s">
        <v>1301</v>
      </c>
      <c r="Y4" s="558" t="s">
        <v>1300</v>
      </c>
      <c r="Z4" s="558" t="s">
        <v>1300</v>
      </c>
    </row>
    <row r="5" spans="1:29">
      <c r="A5" s="547" t="s">
        <v>119</v>
      </c>
      <c r="B5" s="547" t="s">
        <v>121</v>
      </c>
      <c r="C5" s="548" t="s">
        <v>982</v>
      </c>
      <c r="D5" s="549" t="s">
        <v>183</v>
      </c>
      <c r="E5" s="550">
        <v>45835</v>
      </c>
      <c r="F5" s="551">
        <v>2975020</v>
      </c>
      <c r="G5" s="551">
        <v>0</v>
      </c>
      <c r="H5" s="551">
        <v>2975020</v>
      </c>
      <c r="I5" s="551">
        <v>0</v>
      </c>
      <c r="J5" s="551">
        <f>SUM(G5:I5)</f>
        <v>2975020</v>
      </c>
      <c r="K5" s="550"/>
      <c r="L5" s="552"/>
      <c r="M5" s="552"/>
      <c r="N5" s="554" t="s">
        <v>147</v>
      </c>
      <c r="O5" s="554" t="s">
        <v>321</v>
      </c>
      <c r="P5" s="456" t="s">
        <v>132</v>
      </c>
      <c r="Q5" s="456" t="s">
        <v>132</v>
      </c>
      <c r="R5" s="456" t="s">
        <v>132</v>
      </c>
      <c r="S5" s="547" t="s">
        <v>131</v>
      </c>
      <c r="T5" s="555" t="s">
        <v>132</v>
      </c>
      <c r="U5" s="456" t="s">
        <v>81</v>
      </c>
      <c r="V5" s="547" t="s">
        <v>131</v>
      </c>
      <c r="W5" s="559"/>
      <c r="X5" s="559"/>
      <c r="Y5" s="559"/>
      <c r="Z5" s="559"/>
    </row>
    <row r="6" spans="1:29">
      <c r="A6" s="51"/>
      <c r="B6" s="51"/>
      <c r="C6" s="51"/>
      <c r="D6" s="51"/>
      <c r="E6" s="70"/>
      <c r="F6" s="71"/>
      <c r="G6" s="71"/>
      <c r="H6" s="71"/>
      <c r="I6" s="71"/>
      <c r="J6" s="71"/>
      <c r="K6" s="70"/>
      <c r="L6" s="72"/>
      <c r="M6" s="72"/>
      <c r="N6" s="72"/>
      <c r="O6" s="72"/>
      <c r="P6" s="51"/>
      <c r="Q6" s="51"/>
      <c r="R6" s="51"/>
      <c r="S6" s="51"/>
      <c r="T6" s="51" t="s">
        <v>1298</v>
      </c>
      <c r="U6" s="51"/>
      <c r="V6" s="51"/>
      <c r="W6" s="51"/>
      <c r="X6" s="51"/>
      <c r="Y6" s="51"/>
      <c r="Z6" s="51"/>
      <c r="AB6" t="s">
        <v>1</v>
      </c>
    </row>
    <row r="7" spans="1:29">
      <c r="A7" s="51"/>
      <c r="B7" s="51"/>
      <c r="C7" s="51"/>
      <c r="D7" s="51"/>
      <c r="E7" s="70"/>
      <c r="F7" s="71"/>
      <c r="G7" s="71"/>
      <c r="H7" s="71"/>
      <c r="I7" s="71"/>
      <c r="J7" s="71"/>
      <c r="K7" s="70"/>
      <c r="L7" s="72"/>
      <c r="M7" s="72"/>
      <c r="N7" s="72"/>
      <c r="O7" s="72"/>
      <c r="P7" s="51"/>
      <c r="Q7" s="51"/>
      <c r="R7" s="51"/>
      <c r="S7" s="51"/>
      <c r="T7" s="51"/>
      <c r="U7" s="51"/>
      <c r="V7" s="51"/>
      <c r="W7" s="51"/>
      <c r="X7" s="51"/>
      <c r="Y7" s="51"/>
      <c r="Z7" s="51"/>
      <c r="AB7" t="s">
        <v>2</v>
      </c>
    </row>
    <row r="8" spans="1:29">
      <c r="A8" s="51"/>
      <c r="B8" s="51"/>
      <c r="C8" s="51"/>
      <c r="D8" s="51"/>
      <c r="E8" s="70"/>
      <c r="F8" s="51"/>
      <c r="G8" s="51"/>
      <c r="H8" s="51"/>
      <c r="I8" s="51"/>
      <c r="J8" s="51"/>
      <c r="K8" s="70"/>
      <c r="L8" s="51"/>
      <c r="M8" s="51"/>
      <c r="N8" s="51"/>
      <c r="O8" s="51"/>
      <c r="P8" s="51"/>
      <c r="Q8" s="51"/>
      <c r="R8" s="51"/>
      <c r="S8" s="51"/>
      <c r="T8" s="51"/>
      <c r="U8" s="51"/>
      <c r="V8" s="51"/>
      <c r="W8" s="51"/>
      <c r="X8" s="51"/>
      <c r="Y8" s="51"/>
      <c r="Z8" s="51"/>
      <c r="AB8" t="s">
        <v>2</v>
      </c>
    </row>
    <row r="9" spans="1:29">
      <c r="A9" s="78" t="s">
        <v>133</v>
      </c>
      <c r="B9" s="51"/>
      <c r="C9" s="51"/>
      <c r="D9" s="51"/>
      <c r="E9" s="70"/>
      <c r="F9" s="51"/>
      <c r="G9" s="51"/>
      <c r="H9" s="51"/>
      <c r="I9" s="51"/>
      <c r="J9" s="51"/>
      <c r="K9" s="70"/>
      <c r="L9" s="51"/>
      <c r="M9" s="51"/>
      <c r="N9" s="51"/>
      <c r="O9" s="51"/>
      <c r="P9" s="51"/>
      <c r="Q9" s="51"/>
      <c r="R9" s="51"/>
      <c r="S9" s="51"/>
      <c r="T9" s="51"/>
      <c r="U9" s="51"/>
      <c r="V9" s="51"/>
      <c r="W9" s="51">
        <f>SUM(W4:W8)</f>
        <v>0</v>
      </c>
      <c r="X9" s="51">
        <f t="shared" ref="X9:Z9" si="0">SUM(X4:X8)</f>
        <v>0</v>
      </c>
      <c r="Y9" s="51">
        <f t="shared" si="0"/>
        <v>0</v>
      </c>
      <c r="Z9" s="51">
        <f t="shared" si="0"/>
        <v>0</v>
      </c>
    </row>
    <row r="10" spans="1:29">
      <c r="W10" s="50" t="s">
        <v>1302</v>
      </c>
      <c r="Y10" s="50" t="s">
        <v>1302</v>
      </c>
    </row>
    <row r="11" spans="1:29">
      <c r="A11" s="68" t="s">
        <v>1545</v>
      </c>
      <c r="L11" s="851" t="s">
        <v>1124</v>
      </c>
      <c r="M11" s="851"/>
      <c r="O11" s="851" t="s">
        <v>1386</v>
      </c>
      <c r="P11" s="851"/>
    </row>
    <row r="12" spans="1:29">
      <c r="A12" t="s">
        <v>1100</v>
      </c>
      <c r="I12" s="68" t="s">
        <v>977</v>
      </c>
      <c r="J12" s="68" t="s">
        <v>1101</v>
      </c>
      <c r="K12" s="68" t="s">
        <v>1102</v>
      </c>
      <c r="L12" s="885"/>
      <c r="M12" s="885"/>
      <c r="O12" s="885"/>
      <c r="P12" s="885"/>
    </row>
    <row r="13" spans="1:29" ht="31.2">
      <c r="A13" s="69" t="s">
        <v>130</v>
      </c>
      <c r="B13" s="75" t="s">
        <v>1520</v>
      </c>
      <c r="C13" s="75" t="s">
        <v>1522</v>
      </c>
      <c r="D13" s="76" t="s">
        <v>1526</v>
      </c>
      <c r="E13" s="439" t="s">
        <v>1538</v>
      </c>
      <c r="F13" s="439" t="s">
        <v>1541</v>
      </c>
      <c r="G13" s="439" t="s">
        <v>1539</v>
      </c>
      <c r="H13" s="439" t="s">
        <v>1542</v>
      </c>
      <c r="I13" s="439" t="s">
        <v>1543</v>
      </c>
      <c r="J13" s="77" t="s">
        <v>1544</v>
      </c>
      <c r="L13" s="885"/>
      <c r="M13" s="885"/>
      <c r="O13" s="885"/>
      <c r="P13" s="885"/>
      <c r="AB13" s="73">
        <v>45961</v>
      </c>
      <c r="AC13" t="s">
        <v>123</v>
      </c>
    </row>
    <row r="14" spans="1:29">
      <c r="A14" s="556" t="s">
        <v>118</v>
      </c>
      <c r="B14" s="562">
        <v>440000000</v>
      </c>
      <c r="C14" s="562">
        <v>16213886</v>
      </c>
      <c r="D14" s="563">
        <v>7.4499999999999997E-2</v>
      </c>
      <c r="E14" s="564">
        <v>46417</v>
      </c>
      <c r="F14" s="565">
        <f>(E14-cdate)*B14*D14/365</f>
        <v>43736602.739726029</v>
      </c>
      <c r="G14" s="564">
        <v>46558</v>
      </c>
      <c r="H14" s="565">
        <f>(G14-cdate)*B14*D14/365</f>
        <v>56399561.643835619</v>
      </c>
      <c r="I14" s="566">
        <f>F14+C14+B14</f>
        <v>499950488.73972601</v>
      </c>
      <c r="J14" s="566">
        <f>H14+C14+B14</f>
        <v>512613447.6438356</v>
      </c>
      <c r="L14" s="885"/>
      <c r="M14" s="885"/>
      <c r="O14" s="885"/>
      <c r="P14" s="885"/>
      <c r="AA14" t="s">
        <v>1103</v>
      </c>
      <c r="AB14" s="73">
        <v>45930</v>
      </c>
      <c r="AC14" t="s">
        <v>122</v>
      </c>
    </row>
    <row r="15" spans="1:29">
      <c r="A15" s="51" t="s">
        <v>119</v>
      </c>
      <c r="B15" s="51"/>
      <c r="C15" s="51"/>
      <c r="D15" s="51"/>
      <c r="E15" s="51"/>
      <c r="F15" s="51"/>
      <c r="G15" s="51"/>
      <c r="H15" s="51"/>
      <c r="I15" s="51"/>
      <c r="J15" s="51"/>
      <c r="L15" s="885"/>
      <c r="M15" s="885"/>
      <c r="O15" s="885"/>
      <c r="P15" s="885"/>
    </row>
    <row r="16" spans="1:29">
      <c r="A16" s="51"/>
      <c r="B16" s="51"/>
      <c r="C16" s="51"/>
      <c r="D16" s="51"/>
      <c r="E16" s="51"/>
      <c r="F16" s="51"/>
      <c r="G16" s="51"/>
      <c r="H16" s="51"/>
      <c r="I16" s="51"/>
      <c r="J16" s="51"/>
      <c r="L16" s="885"/>
      <c r="M16" s="885"/>
      <c r="O16" s="885"/>
      <c r="P16" s="885"/>
    </row>
    <row r="17" spans="1:16">
      <c r="A17" s="51"/>
      <c r="B17" s="51"/>
      <c r="C17" s="51"/>
      <c r="D17" s="51"/>
      <c r="E17" s="51"/>
      <c r="F17" s="51"/>
      <c r="G17" s="51"/>
      <c r="H17" s="51"/>
      <c r="I17" s="51"/>
      <c r="J17" s="51"/>
      <c r="L17" s="885"/>
      <c r="M17" s="885"/>
      <c r="O17" s="885"/>
      <c r="P17" s="885"/>
    </row>
    <row r="18" spans="1:16">
      <c r="A18" s="51"/>
      <c r="B18" s="51"/>
      <c r="C18" s="51"/>
      <c r="D18" s="51"/>
      <c r="E18" s="51"/>
      <c r="F18" s="51"/>
      <c r="G18" s="51"/>
      <c r="H18" s="51"/>
      <c r="I18" s="51"/>
      <c r="J18" s="51"/>
      <c r="L18" s="885"/>
      <c r="M18" s="885"/>
      <c r="O18" s="885"/>
      <c r="P18" s="885"/>
    </row>
    <row r="19" spans="1:16">
      <c r="A19" s="78" t="s">
        <v>133</v>
      </c>
      <c r="B19" s="79">
        <f>SUM(B14:B18)</f>
        <v>440000000</v>
      </c>
      <c r="C19" s="79">
        <f>SUM(C14:C18)</f>
        <v>16213886</v>
      </c>
      <c r="D19" s="78"/>
      <c r="E19" s="78"/>
      <c r="F19" s="79">
        <f>SUM(F14:F18)</f>
        <v>43736602.739726029</v>
      </c>
      <c r="G19" s="78"/>
      <c r="H19" s="79">
        <f>SUM(H14:H18)</f>
        <v>56399561.643835619</v>
      </c>
      <c r="I19" s="79">
        <f>SUM(I14:I18)</f>
        <v>499950488.73972601</v>
      </c>
      <c r="J19" s="79">
        <f>SUM(J14:J18)</f>
        <v>512613447.6438356</v>
      </c>
      <c r="L19" s="885"/>
      <c r="M19" s="885"/>
      <c r="O19" s="885"/>
      <c r="P19" s="885"/>
    </row>
    <row r="23" spans="1:16">
      <c r="A23" s="68" t="s">
        <v>1647</v>
      </c>
      <c r="B23" t="s">
        <v>1648</v>
      </c>
    </row>
    <row r="24" spans="1:16">
      <c r="A24" t="s">
        <v>1165</v>
      </c>
    </row>
    <row r="25" spans="1:16">
      <c r="A25" s="463" t="s">
        <v>1126</v>
      </c>
      <c r="B25" s="463" t="s">
        <v>1140</v>
      </c>
      <c r="C25" s="463" t="s">
        <v>1137</v>
      </c>
      <c r="D25" s="463" t="s">
        <v>1141</v>
      </c>
      <c r="E25" s="461" t="s">
        <v>1154</v>
      </c>
      <c r="F25" s="461" t="s">
        <v>1127</v>
      </c>
    </row>
    <row r="26" spans="1:16">
      <c r="A26" s="682" t="s">
        <v>1138</v>
      </c>
      <c r="B26" s="682" t="s">
        <v>1138</v>
      </c>
      <c r="C26" s="682" t="s">
        <v>1138</v>
      </c>
      <c r="D26" s="682" t="s">
        <v>1138</v>
      </c>
      <c r="E26" s="682" t="s">
        <v>1139</v>
      </c>
      <c r="F26" s="682" t="s">
        <v>1139</v>
      </c>
    </row>
    <row r="27" spans="1:16">
      <c r="A27" s="461" t="s">
        <v>1128</v>
      </c>
      <c r="B27" s="461" t="s">
        <v>1129</v>
      </c>
      <c r="C27" s="461" t="s">
        <v>1130</v>
      </c>
      <c r="D27" s="462" t="s">
        <v>1131</v>
      </c>
    </row>
    <row r="28" spans="1:16">
      <c r="A28" s="685" t="s">
        <v>1142</v>
      </c>
      <c r="B28" s="684" t="s">
        <v>1143</v>
      </c>
      <c r="C28" s="690" t="s">
        <v>1144</v>
      </c>
      <c r="D28" s="683" t="s">
        <v>1145</v>
      </c>
    </row>
    <row r="29" spans="1:16">
      <c r="A29" s="461" t="s">
        <v>1132</v>
      </c>
      <c r="B29" s="461" t="s">
        <v>1133</v>
      </c>
      <c r="C29" s="461" t="s">
        <v>1134</v>
      </c>
      <c r="D29" s="461" t="s">
        <v>1135</v>
      </c>
      <c r="E29" s="461" t="s">
        <v>1136</v>
      </c>
    </row>
    <row r="30" spans="1:16">
      <c r="A30" s="686" t="s">
        <v>1146</v>
      </c>
      <c r="B30" s="687" t="s">
        <v>1147</v>
      </c>
      <c r="C30" s="688" t="s">
        <v>1148</v>
      </c>
      <c r="D30" s="689" t="s">
        <v>1149</v>
      </c>
      <c r="E30" s="690" t="s">
        <v>1150</v>
      </c>
    </row>
    <row r="31" spans="1:16">
      <c r="A31" s="461" t="s">
        <v>1151</v>
      </c>
      <c r="B31" s="461" t="s">
        <v>1153</v>
      </c>
      <c r="C31" s="461" t="s">
        <v>1160</v>
      </c>
      <c r="D31" s="461" t="s">
        <v>1157</v>
      </c>
      <c r="E31" s="461" t="s">
        <v>1158</v>
      </c>
      <c r="F31" s="461" t="s">
        <v>1159</v>
      </c>
    </row>
    <row r="32" spans="1:16">
      <c r="A32" s="691" t="s">
        <v>1152</v>
      </c>
      <c r="B32" s="692" t="s">
        <v>1155</v>
      </c>
      <c r="C32" s="693" t="s">
        <v>1156</v>
      </c>
      <c r="D32" s="694" t="s">
        <v>1161</v>
      </c>
      <c r="E32" s="695" t="s">
        <v>1162</v>
      </c>
      <c r="F32" s="553" t="s">
        <v>1163</v>
      </c>
      <c r="H32" s="68" t="s">
        <v>1164</v>
      </c>
    </row>
    <row r="33" spans="1:8">
      <c r="A33" t="s">
        <v>1166</v>
      </c>
    </row>
    <row r="34" spans="1:8">
      <c r="A34" s="463" t="s">
        <v>1126</v>
      </c>
      <c r="B34" s="463" t="s">
        <v>1140</v>
      </c>
      <c r="C34" s="463" t="s">
        <v>1137</v>
      </c>
      <c r="D34" s="463" t="s">
        <v>1141</v>
      </c>
      <c r="E34" s="461" t="s">
        <v>1154</v>
      </c>
      <c r="F34" s="461" t="s">
        <v>1127</v>
      </c>
    </row>
    <row r="35" spans="1:8">
      <c r="A35" s="682" t="s">
        <v>1138</v>
      </c>
      <c r="B35" s="682" t="s">
        <v>1138</v>
      </c>
      <c r="C35" s="682" t="s">
        <v>1138</v>
      </c>
      <c r="D35" s="682" t="s">
        <v>1138</v>
      </c>
      <c r="E35" s="682" t="s">
        <v>1139</v>
      </c>
      <c r="F35" s="682" t="s">
        <v>1139</v>
      </c>
    </row>
    <row r="36" spans="1:8">
      <c r="A36" s="461" t="s">
        <v>1128</v>
      </c>
      <c r="B36" s="461" t="s">
        <v>1129</v>
      </c>
      <c r="C36" s="461" t="s">
        <v>1130</v>
      </c>
      <c r="D36" s="462" t="s">
        <v>1131</v>
      </c>
    </row>
    <row r="37" spans="1:8">
      <c r="A37" s="685" t="s">
        <v>1142</v>
      </c>
      <c r="B37" s="684" t="s">
        <v>1167</v>
      </c>
      <c r="C37" s="690" t="s">
        <v>1144</v>
      </c>
      <c r="D37" s="683" t="s">
        <v>1145</v>
      </c>
    </row>
    <row r="38" spans="1:8">
      <c r="A38" s="461" t="s">
        <v>1132</v>
      </c>
      <c r="B38" s="461" t="s">
        <v>1133</v>
      </c>
      <c r="C38" s="461" t="s">
        <v>1134</v>
      </c>
      <c r="D38" s="461" t="s">
        <v>1135</v>
      </c>
      <c r="E38" s="461" t="s">
        <v>1136</v>
      </c>
    </row>
    <row r="39" spans="1:8">
      <c r="A39" s="686" t="s">
        <v>1146</v>
      </c>
      <c r="B39" s="687" t="s">
        <v>1147</v>
      </c>
      <c r="C39" s="688" t="s">
        <v>1148</v>
      </c>
      <c r="D39" s="689" t="s">
        <v>1149</v>
      </c>
      <c r="E39" s="690" t="s">
        <v>1150</v>
      </c>
    </row>
    <row r="40" spans="1:8">
      <c r="A40" s="461" t="s">
        <v>1151</v>
      </c>
      <c r="B40" s="461" t="s">
        <v>1153</v>
      </c>
      <c r="C40" s="461" t="s">
        <v>1160</v>
      </c>
      <c r="D40" s="461" t="s">
        <v>1157</v>
      </c>
      <c r="E40" s="461" t="s">
        <v>1158</v>
      </c>
      <c r="F40" s="461" t="s">
        <v>1159</v>
      </c>
    </row>
    <row r="41" spans="1:8">
      <c r="A41" s="691" t="s">
        <v>1168</v>
      </c>
      <c r="B41" s="692" t="s">
        <v>1155</v>
      </c>
      <c r="C41" s="693" t="s">
        <v>1156</v>
      </c>
      <c r="D41" s="694" t="s">
        <v>1161</v>
      </c>
      <c r="E41" s="695" t="s">
        <v>1162</v>
      </c>
      <c r="F41" s="553" t="s">
        <v>1163</v>
      </c>
      <c r="H41" s="68" t="s">
        <v>1169</v>
      </c>
    </row>
  </sheetData>
  <mergeCells count="4">
    <mergeCell ref="L12:M19"/>
    <mergeCell ref="L11:M11"/>
    <mergeCell ref="O11:P11"/>
    <mergeCell ref="O12:P19"/>
  </mergeCells>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72"/>
  <sheetViews>
    <sheetView zoomScale="85" zoomScaleNormal="85" workbookViewId="0">
      <selection activeCell="E29" sqref="E29"/>
    </sheetView>
  </sheetViews>
  <sheetFormatPr defaultRowHeight="17.399999999999999"/>
  <cols>
    <col min="1" max="1" width="16.69921875" customWidth="1"/>
    <col min="2" max="2" width="56.69921875" customWidth="1"/>
    <col min="3" max="14" width="16.69921875" customWidth="1"/>
    <col min="15" max="19" width="16.796875" customWidth="1"/>
    <col min="20" max="22" width="15.8984375" customWidth="1"/>
    <col min="23" max="26" width="19.8984375" customWidth="1"/>
  </cols>
  <sheetData>
    <row r="1" spans="1:28">
      <c r="A1" s="68" t="s">
        <v>117</v>
      </c>
    </row>
    <row r="2" spans="1:28">
      <c r="A2" s="68" t="s">
        <v>1120</v>
      </c>
      <c r="W2" s="875" t="s">
        <v>1299</v>
      </c>
      <c r="X2" s="875"/>
      <c r="Y2" s="875"/>
      <c r="Z2" s="875"/>
    </row>
    <row r="3" spans="1:28" ht="31.2">
      <c r="A3" s="69" t="s">
        <v>130</v>
      </c>
      <c r="B3" s="75" t="s">
        <v>1516</v>
      </c>
      <c r="C3" s="75" t="s">
        <v>1537</v>
      </c>
      <c r="D3" s="75" t="s">
        <v>1517</v>
      </c>
      <c r="E3" s="69" t="s">
        <v>1518</v>
      </c>
      <c r="F3" s="75" t="s">
        <v>1519</v>
      </c>
      <c r="G3" s="75" t="s">
        <v>1520</v>
      </c>
      <c r="H3" s="75" t="s">
        <v>1521</v>
      </c>
      <c r="I3" s="75" t="s">
        <v>1522</v>
      </c>
      <c r="J3" s="75" t="s">
        <v>1523</v>
      </c>
      <c r="K3" s="75" t="s">
        <v>1524</v>
      </c>
      <c r="L3" s="76" t="s">
        <v>1525</v>
      </c>
      <c r="M3" s="76" t="s">
        <v>1526</v>
      </c>
      <c r="N3" s="76" t="s">
        <v>1513</v>
      </c>
      <c r="O3" s="76" t="s">
        <v>1514</v>
      </c>
      <c r="P3" s="76" t="s">
        <v>1527</v>
      </c>
      <c r="Q3" s="76" t="s">
        <v>1528</v>
      </c>
      <c r="R3" s="76" t="s">
        <v>1529</v>
      </c>
      <c r="S3" s="76" t="s">
        <v>1530</v>
      </c>
      <c r="T3" s="76" t="s">
        <v>1531</v>
      </c>
      <c r="U3" s="76" t="s">
        <v>1532</v>
      </c>
      <c r="V3" s="76" t="s">
        <v>1646</v>
      </c>
      <c r="W3" s="77" t="s">
        <v>1533</v>
      </c>
      <c r="X3" s="77" t="s">
        <v>1534</v>
      </c>
      <c r="Y3" s="77" t="s">
        <v>1535</v>
      </c>
      <c r="Z3" s="77" t="s">
        <v>1536</v>
      </c>
      <c r="AB3" t="s">
        <v>0</v>
      </c>
    </row>
    <row r="4" spans="1:28">
      <c r="A4" s="547" t="s">
        <v>118</v>
      </c>
      <c r="B4" s="547" t="s">
        <v>120</v>
      </c>
      <c r="C4" s="548" t="s">
        <v>981</v>
      </c>
      <c r="D4" s="549" t="s">
        <v>182</v>
      </c>
      <c r="E4" s="550">
        <v>45008</v>
      </c>
      <c r="F4" s="551">
        <v>440000000</v>
      </c>
      <c r="G4" s="551">
        <v>440000000</v>
      </c>
      <c r="H4" s="551">
        <v>0</v>
      </c>
      <c r="I4" s="551">
        <v>16213886</v>
      </c>
      <c r="J4" s="551">
        <f>SUM(G4:I4)</f>
        <v>456213886</v>
      </c>
      <c r="K4" s="550">
        <v>45672</v>
      </c>
      <c r="L4" s="552">
        <v>4.4499999999999998E-2</v>
      </c>
      <c r="M4" s="552">
        <v>7.4499999999999997E-2</v>
      </c>
      <c r="N4" s="554"/>
      <c r="O4" s="554"/>
      <c r="P4" s="456" t="s">
        <v>80</v>
      </c>
      <c r="Q4" s="456" t="s">
        <v>80</v>
      </c>
      <c r="R4" s="456" t="s">
        <v>80</v>
      </c>
      <c r="S4" s="547" t="s">
        <v>131</v>
      </c>
      <c r="T4" s="555" t="s">
        <v>132</v>
      </c>
      <c r="U4" s="456" t="s">
        <v>81</v>
      </c>
      <c r="V4" s="547" t="s">
        <v>131</v>
      </c>
      <c r="W4" s="558" t="s">
        <v>1300</v>
      </c>
      <c r="X4" s="558" t="s">
        <v>1301</v>
      </c>
      <c r="Y4" s="558" t="s">
        <v>1300</v>
      </c>
      <c r="Z4" s="558" t="s">
        <v>1300</v>
      </c>
    </row>
    <row r="5" spans="1:28">
      <c r="A5" s="547" t="s">
        <v>119</v>
      </c>
      <c r="B5" s="547" t="s">
        <v>121</v>
      </c>
      <c r="C5" s="548" t="s">
        <v>982</v>
      </c>
      <c r="D5" s="549" t="s">
        <v>183</v>
      </c>
      <c r="E5" s="550">
        <v>45835</v>
      </c>
      <c r="F5" s="551">
        <v>2975020</v>
      </c>
      <c r="G5" s="551">
        <v>0</v>
      </c>
      <c r="H5" s="551">
        <v>2975020</v>
      </c>
      <c r="I5" s="551">
        <v>0</v>
      </c>
      <c r="J5" s="551">
        <f>SUM(G5:I5)</f>
        <v>2975020</v>
      </c>
      <c r="K5" s="550"/>
      <c r="L5" s="552"/>
      <c r="M5" s="552"/>
      <c r="N5" s="554" t="s">
        <v>147</v>
      </c>
      <c r="O5" s="554" t="s">
        <v>321</v>
      </c>
      <c r="P5" s="456" t="s">
        <v>132</v>
      </c>
      <c r="Q5" s="456" t="s">
        <v>132</v>
      </c>
      <c r="R5" s="456" t="s">
        <v>132</v>
      </c>
      <c r="S5" s="547" t="s">
        <v>131</v>
      </c>
      <c r="T5" s="555" t="s">
        <v>132</v>
      </c>
      <c r="U5" s="456" t="s">
        <v>81</v>
      </c>
      <c r="V5" s="547" t="s">
        <v>131</v>
      </c>
      <c r="W5" s="559"/>
      <c r="X5" s="559"/>
      <c r="Y5" s="559"/>
      <c r="Z5" s="559"/>
    </row>
    <row r="6" spans="1:28">
      <c r="A6" s="51"/>
      <c r="B6" s="51"/>
      <c r="C6" s="51"/>
      <c r="D6" s="51"/>
      <c r="E6" s="70"/>
      <c r="F6" s="71"/>
      <c r="G6" s="71"/>
      <c r="H6" s="71"/>
      <c r="I6" s="71"/>
      <c r="J6" s="71"/>
      <c r="K6" s="70"/>
      <c r="L6" s="72"/>
      <c r="M6" s="72"/>
      <c r="N6" s="72"/>
      <c r="O6" s="72"/>
      <c r="P6" s="51"/>
      <c r="Q6" s="51"/>
      <c r="R6" s="51"/>
      <c r="S6" s="51"/>
      <c r="T6" s="51" t="s">
        <v>1298</v>
      </c>
      <c r="U6" s="51"/>
      <c r="V6" s="51"/>
      <c r="W6" s="51"/>
      <c r="X6" s="51"/>
      <c r="Y6" s="51"/>
      <c r="Z6" s="51"/>
      <c r="AB6" t="s">
        <v>1</v>
      </c>
    </row>
    <row r="7" spans="1:28">
      <c r="A7" s="51"/>
      <c r="B7" s="51"/>
      <c r="C7" s="51"/>
      <c r="D7" s="51"/>
      <c r="E7" s="70"/>
      <c r="F7" s="71"/>
      <c r="G7" s="71"/>
      <c r="H7" s="71"/>
      <c r="I7" s="71"/>
      <c r="J7" s="71"/>
      <c r="K7" s="70"/>
      <c r="L7" s="72"/>
      <c r="M7" s="72"/>
      <c r="N7" s="72"/>
      <c r="O7" s="72"/>
      <c r="P7" s="51"/>
      <c r="Q7" s="51"/>
      <c r="R7" s="51"/>
      <c r="S7" s="51"/>
      <c r="T7" s="51"/>
      <c r="U7" s="51"/>
      <c r="V7" s="51"/>
      <c r="W7" s="51"/>
      <c r="X7" s="51"/>
      <c r="Y7" s="51"/>
      <c r="Z7" s="51"/>
      <c r="AB7" t="s">
        <v>2</v>
      </c>
    </row>
    <row r="8" spans="1:28">
      <c r="A8" s="51"/>
      <c r="B8" s="51"/>
      <c r="C8" s="51"/>
      <c r="D8" s="51"/>
      <c r="E8" s="70"/>
      <c r="F8" s="51"/>
      <c r="G8" s="51"/>
      <c r="H8" s="51"/>
      <c r="I8" s="51"/>
      <c r="J8" s="51"/>
      <c r="K8" s="70"/>
      <c r="L8" s="51"/>
      <c r="M8" s="51"/>
      <c r="N8" s="51"/>
      <c r="O8" s="51"/>
      <c r="P8" s="51"/>
      <c r="Q8" s="51"/>
      <c r="R8" s="51"/>
      <c r="S8" s="51"/>
      <c r="T8" s="51"/>
      <c r="U8" s="51"/>
      <c r="V8" s="51"/>
      <c r="W8" s="51"/>
      <c r="X8" s="51"/>
      <c r="Y8" s="51"/>
      <c r="Z8" s="51"/>
      <c r="AB8" t="s">
        <v>2</v>
      </c>
    </row>
    <row r="9" spans="1:28">
      <c r="A9" s="78" t="s">
        <v>133</v>
      </c>
      <c r="B9" s="51"/>
      <c r="C9" s="51"/>
      <c r="D9" s="51"/>
      <c r="E9" s="70"/>
      <c r="F9" s="51"/>
      <c r="G9" s="51"/>
      <c r="H9" s="51"/>
      <c r="I9" s="51"/>
      <c r="J9" s="51"/>
      <c r="K9" s="70"/>
      <c r="L9" s="51"/>
      <c r="M9" s="51"/>
      <c r="N9" s="51"/>
      <c r="O9" s="51"/>
      <c r="P9" s="51"/>
      <c r="Q9" s="51"/>
      <c r="R9" s="51"/>
      <c r="S9" s="51"/>
      <c r="T9" s="51"/>
      <c r="U9" s="51"/>
      <c r="V9" s="51"/>
      <c r="W9" s="51">
        <f>SUM(W4:W8)</f>
        <v>0</v>
      </c>
      <c r="X9" s="51">
        <f t="shared" ref="X9:Z9" si="0">SUM(X4:X8)</f>
        <v>0</v>
      </c>
      <c r="Y9" s="51">
        <f t="shared" si="0"/>
        <v>0</v>
      </c>
      <c r="Z9" s="51">
        <f t="shared" si="0"/>
        <v>0</v>
      </c>
    </row>
    <row r="10" spans="1:28">
      <c r="W10" s="50" t="s">
        <v>1302</v>
      </c>
      <c r="Y10" s="50" t="s">
        <v>1302</v>
      </c>
    </row>
    <row r="11" spans="1:28">
      <c r="A11" s="68" t="s">
        <v>1567</v>
      </c>
      <c r="O11" t="s">
        <v>1104</v>
      </c>
      <c r="Q11" t="s">
        <v>1104</v>
      </c>
    </row>
    <row r="12" spans="1:28" ht="31.2">
      <c r="A12" s="69" t="s">
        <v>130</v>
      </c>
      <c r="B12" s="77" t="s">
        <v>1546</v>
      </c>
      <c r="C12" s="528" t="s">
        <v>1547</v>
      </c>
      <c r="D12" s="528" t="s">
        <v>1548</v>
      </c>
      <c r="E12" s="528" t="s">
        <v>1549</v>
      </c>
      <c r="F12" s="528" t="s">
        <v>1550</v>
      </c>
      <c r="G12" s="528" t="s">
        <v>1551</v>
      </c>
      <c r="H12" s="76" t="s">
        <v>1526</v>
      </c>
      <c r="I12" s="76" t="s">
        <v>1525</v>
      </c>
      <c r="J12" s="528" t="s">
        <v>1552</v>
      </c>
      <c r="K12" s="528" t="s">
        <v>1553</v>
      </c>
      <c r="L12" s="528" t="s">
        <v>1554</v>
      </c>
      <c r="M12" s="528" t="s">
        <v>1555</v>
      </c>
      <c r="N12" s="528" t="s">
        <v>1556</v>
      </c>
      <c r="O12" s="528" t="s">
        <v>1538</v>
      </c>
      <c r="P12" s="528" t="s">
        <v>1557</v>
      </c>
      <c r="Q12" s="528" t="s">
        <v>1539</v>
      </c>
      <c r="R12" s="528" t="s">
        <v>1558</v>
      </c>
      <c r="S12" s="528" t="s">
        <v>1559</v>
      </c>
      <c r="T12" s="77" t="s">
        <v>1638</v>
      </c>
    </row>
    <row r="13" spans="1:28">
      <c r="A13" s="51" t="s">
        <v>118</v>
      </c>
      <c r="B13" s="456"/>
      <c r="C13" s="568" t="s">
        <v>1568</v>
      </c>
      <c r="D13" s="568" t="s">
        <v>1568</v>
      </c>
      <c r="E13" s="568" t="s">
        <v>1568</v>
      </c>
      <c r="F13" s="568" t="s">
        <v>1568</v>
      </c>
      <c r="G13" s="568" t="s">
        <v>1568</v>
      </c>
      <c r="H13" s="563">
        <v>7.4999999999999997E-2</v>
      </c>
      <c r="I13" s="569">
        <f>H13-0.03</f>
        <v>4.4999999999999998E-2</v>
      </c>
      <c r="J13" s="568" t="s">
        <v>1568</v>
      </c>
      <c r="K13" s="568" t="s">
        <v>1568</v>
      </c>
      <c r="L13" s="568" t="s">
        <v>1568</v>
      </c>
      <c r="M13" s="568" t="s">
        <v>1568</v>
      </c>
      <c r="N13" s="568" t="s">
        <v>1568</v>
      </c>
      <c r="O13" s="568" t="s">
        <v>1568</v>
      </c>
      <c r="P13" s="568" t="s">
        <v>1568</v>
      </c>
      <c r="Q13" s="568" t="s">
        <v>1568</v>
      </c>
      <c r="R13" s="568" t="s">
        <v>1568</v>
      </c>
      <c r="S13" s="568" t="s">
        <v>1568</v>
      </c>
      <c r="T13" s="568" t="s">
        <v>1568</v>
      </c>
    </row>
    <row r="14" spans="1:28">
      <c r="A14" s="51" t="s">
        <v>119</v>
      </c>
      <c r="B14" s="456"/>
      <c r="C14" s="456"/>
      <c r="D14" s="456"/>
      <c r="E14" s="456"/>
      <c r="F14" s="529" t="s">
        <v>1569</v>
      </c>
      <c r="G14" s="456"/>
      <c r="H14" s="563">
        <v>7.4999999999999997E-2</v>
      </c>
      <c r="I14" s="569">
        <f>H14-0.03</f>
        <v>4.4999999999999998E-2</v>
      </c>
      <c r="J14" s="556" t="s">
        <v>1106</v>
      </c>
      <c r="K14" s="553" t="s">
        <v>1570</v>
      </c>
      <c r="L14" s="553" t="s">
        <v>1572</v>
      </c>
      <c r="M14" s="553" t="s">
        <v>1573</v>
      </c>
      <c r="N14" s="553" t="s">
        <v>1574</v>
      </c>
      <c r="O14" s="556"/>
      <c r="P14" s="553" t="s">
        <v>1599</v>
      </c>
      <c r="Q14" s="556"/>
      <c r="R14" s="553" t="s">
        <v>1576</v>
      </c>
      <c r="S14" s="553" t="s">
        <v>1577</v>
      </c>
      <c r="T14" s="553" t="s">
        <v>1578</v>
      </c>
    </row>
    <row r="15" spans="1:28">
      <c r="A15" s="51" t="s">
        <v>125</v>
      </c>
      <c r="B15" s="456"/>
      <c r="C15" s="456"/>
      <c r="D15" s="456"/>
      <c r="E15" s="456"/>
      <c r="F15" s="529" t="s">
        <v>1569</v>
      </c>
      <c r="G15" s="456"/>
      <c r="H15" s="563">
        <v>7.4999999999999997E-2</v>
      </c>
      <c r="I15" s="569">
        <f>H15-0.03</f>
        <v>4.4999999999999998E-2</v>
      </c>
      <c r="J15" s="556" t="s">
        <v>1106</v>
      </c>
      <c r="K15" s="553" t="s">
        <v>1570</v>
      </c>
      <c r="L15" s="553" t="s">
        <v>1572</v>
      </c>
      <c r="M15" s="553" t="s">
        <v>1573</v>
      </c>
      <c r="N15" s="553" t="s">
        <v>1574</v>
      </c>
      <c r="O15" s="556"/>
      <c r="P15" s="553" t="s">
        <v>1575</v>
      </c>
      <c r="Q15" s="556"/>
      <c r="R15" s="553" t="s">
        <v>1576</v>
      </c>
      <c r="S15" s="553" t="s">
        <v>1577</v>
      </c>
      <c r="T15" s="553" t="s">
        <v>1578</v>
      </c>
    </row>
    <row r="16" spans="1:28">
      <c r="A16" s="51" t="s">
        <v>126</v>
      </c>
      <c r="B16" s="456"/>
      <c r="C16" s="547"/>
      <c r="D16" s="456"/>
      <c r="E16" s="547"/>
      <c r="F16" s="529" t="s">
        <v>1569</v>
      </c>
      <c r="G16" s="456"/>
      <c r="H16" s="563">
        <v>7.4999999999999997E-2</v>
      </c>
      <c r="I16" s="569">
        <f>H16-0.03</f>
        <v>4.4999999999999998E-2</v>
      </c>
      <c r="J16" s="556" t="s">
        <v>1108</v>
      </c>
      <c r="K16" s="553" t="s">
        <v>1571</v>
      </c>
      <c r="L16" s="553" t="s">
        <v>1572</v>
      </c>
      <c r="M16" s="553" t="s">
        <v>1573</v>
      </c>
      <c r="N16" s="553" t="s">
        <v>1574</v>
      </c>
      <c r="O16" s="556"/>
      <c r="P16" s="553" t="s">
        <v>1575</v>
      </c>
      <c r="Q16" s="556"/>
      <c r="R16" s="553" t="s">
        <v>1576</v>
      </c>
      <c r="S16" s="553" t="s">
        <v>1577</v>
      </c>
      <c r="T16" s="553" t="s">
        <v>1578</v>
      </c>
      <c r="W16" s="50" t="s">
        <v>1303</v>
      </c>
    </row>
    <row r="17" spans="1:24">
      <c r="A17" s="51" t="s">
        <v>127</v>
      </c>
      <c r="B17" s="456"/>
      <c r="C17" s="547"/>
      <c r="D17" s="456"/>
      <c r="E17" s="547"/>
      <c r="F17" s="529" t="s">
        <v>1569</v>
      </c>
      <c r="G17" s="456"/>
      <c r="H17" s="563">
        <v>7.4999999999999997E-2</v>
      </c>
      <c r="I17" s="569">
        <f>H17-0.03</f>
        <v>4.4999999999999998E-2</v>
      </c>
      <c r="J17" s="556" t="s">
        <v>128</v>
      </c>
      <c r="K17" s="553" t="s">
        <v>1570</v>
      </c>
      <c r="L17" s="553" t="s">
        <v>1572</v>
      </c>
      <c r="M17" s="553" t="s">
        <v>1573</v>
      </c>
      <c r="N17" s="553" t="s">
        <v>1574</v>
      </c>
      <c r="O17" s="556"/>
      <c r="P17" s="553" t="s">
        <v>1575</v>
      </c>
      <c r="Q17" s="556"/>
      <c r="R17" s="553" t="s">
        <v>1576</v>
      </c>
      <c r="S17" s="553" t="s">
        <v>1577</v>
      </c>
      <c r="T17" s="553" t="s">
        <v>1578</v>
      </c>
      <c r="W17" s="50" t="s">
        <v>1303</v>
      </c>
    </row>
    <row r="19" spans="1:24">
      <c r="J19" t="s">
        <v>978</v>
      </c>
      <c r="K19" t="s">
        <v>1109</v>
      </c>
    </row>
    <row r="20" spans="1:24" ht="29.55" customHeight="1">
      <c r="A20" s="69" t="s">
        <v>130</v>
      </c>
      <c r="B20" s="69" t="s">
        <v>1562</v>
      </c>
      <c r="C20" s="75" t="s">
        <v>1563</v>
      </c>
      <c r="D20" s="75" t="s">
        <v>1564</v>
      </c>
      <c r="E20" s="76" t="s">
        <v>1526</v>
      </c>
      <c r="F20" s="528" t="s">
        <v>1538</v>
      </c>
      <c r="G20" s="528" t="s">
        <v>1565</v>
      </c>
      <c r="H20" s="528" t="s">
        <v>1539</v>
      </c>
      <c r="I20" s="528" t="s">
        <v>1566</v>
      </c>
      <c r="J20" s="528" t="s">
        <v>1604</v>
      </c>
      <c r="K20" s="77" t="s">
        <v>1605</v>
      </c>
      <c r="M20" s="851" t="s">
        <v>1124</v>
      </c>
      <c r="N20" s="851"/>
      <c r="P20" s="851" t="s">
        <v>1386</v>
      </c>
      <c r="Q20" s="851"/>
      <c r="X20" t="s">
        <v>1110</v>
      </c>
    </row>
    <row r="21" spans="1:24">
      <c r="A21" s="51" t="s">
        <v>118</v>
      </c>
      <c r="B21" s="553" t="s">
        <v>1105</v>
      </c>
      <c r="C21" s="566" t="s">
        <v>1581</v>
      </c>
      <c r="D21" s="566" t="s">
        <v>1583</v>
      </c>
      <c r="E21" s="570" t="str">
        <f>E20</f>
        <v>연체이자율 (M)</v>
      </c>
      <c r="F21" s="571" t="str">
        <f>F20</f>
        <v>1안 예상배당일(DD1)</v>
      </c>
      <c r="G21" s="565" t="s">
        <v>1600</v>
      </c>
      <c r="H21" s="564" t="str">
        <f>H20</f>
        <v>2안 예상배당일(DD2)</v>
      </c>
      <c r="I21" s="565" t="s">
        <v>1601</v>
      </c>
      <c r="J21" s="566" t="s">
        <v>1602</v>
      </c>
      <c r="K21" s="566" t="s">
        <v>1603</v>
      </c>
      <c r="M21" s="885"/>
      <c r="N21" s="885"/>
      <c r="P21" s="885"/>
      <c r="Q21" s="885"/>
    </row>
    <row r="22" spans="1:24">
      <c r="A22" s="51" t="s">
        <v>119</v>
      </c>
      <c r="B22" s="553" t="s">
        <v>1560</v>
      </c>
      <c r="C22" s="566" t="s">
        <v>1582</v>
      </c>
      <c r="D22" s="566" t="s">
        <v>1584</v>
      </c>
      <c r="E22" s="570" t="str">
        <f t="shared" ref="E22:F27" si="1">E21</f>
        <v>연체이자율 (M)</v>
      </c>
      <c r="F22" s="571" t="str">
        <f t="shared" si="1"/>
        <v>1안 예상배당일(DD1)</v>
      </c>
      <c r="G22" s="565" t="s">
        <v>1600</v>
      </c>
      <c r="H22" s="571" t="str">
        <f t="shared" ref="H22:H27" si="2">H21</f>
        <v>2안 예상배당일(DD2)</v>
      </c>
      <c r="I22" s="565" t="s">
        <v>1601</v>
      </c>
      <c r="J22" s="566" t="s">
        <v>1602</v>
      </c>
      <c r="K22" s="566" t="s">
        <v>1603</v>
      </c>
      <c r="M22" s="885"/>
      <c r="N22" s="885"/>
      <c r="P22" s="885"/>
      <c r="Q22" s="885"/>
    </row>
    <row r="23" spans="1:24">
      <c r="A23" s="51" t="s">
        <v>125</v>
      </c>
      <c r="B23" s="553" t="s">
        <v>1561</v>
      </c>
      <c r="C23" s="566" t="s">
        <v>1591</v>
      </c>
      <c r="D23" s="572" t="s">
        <v>1592</v>
      </c>
      <c r="E23" s="570" t="str">
        <f t="shared" si="1"/>
        <v>연체이자율 (M)</v>
      </c>
      <c r="F23" s="571" t="str">
        <f t="shared" si="1"/>
        <v>1안 예상배당일(DD1)</v>
      </c>
      <c r="G23" s="565" t="s">
        <v>1600</v>
      </c>
      <c r="H23" s="571" t="str">
        <f t="shared" si="2"/>
        <v>2안 예상배당일(DD2)</v>
      </c>
      <c r="I23" s="565" t="s">
        <v>1601</v>
      </c>
      <c r="J23" s="566" t="s">
        <v>1602</v>
      </c>
      <c r="K23" s="566" t="s">
        <v>1603</v>
      </c>
      <c r="M23" s="885"/>
      <c r="N23" s="885"/>
      <c r="P23" s="885"/>
      <c r="Q23" s="885"/>
      <c r="X23" t="s">
        <v>1111</v>
      </c>
    </row>
    <row r="24" spans="1:24">
      <c r="A24" s="553" t="s">
        <v>1579</v>
      </c>
      <c r="B24" s="553" t="s">
        <v>1112</v>
      </c>
      <c r="C24" s="566" t="s">
        <v>1589</v>
      </c>
      <c r="D24" s="572" t="s">
        <v>1590</v>
      </c>
      <c r="E24" s="570" t="str">
        <f t="shared" si="1"/>
        <v>연체이자율 (M)</v>
      </c>
      <c r="F24" s="571" t="str">
        <f t="shared" si="1"/>
        <v>1안 예상배당일(DD1)</v>
      </c>
      <c r="G24" s="565" t="s">
        <v>1600</v>
      </c>
      <c r="H24" s="571" t="str">
        <f t="shared" si="2"/>
        <v>2안 예상배당일(DD2)</v>
      </c>
      <c r="I24" s="565" t="s">
        <v>1601</v>
      </c>
      <c r="J24" s="566" t="s">
        <v>1602</v>
      </c>
      <c r="K24" s="566" t="s">
        <v>1603</v>
      </c>
      <c r="M24" s="885"/>
      <c r="N24" s="885"/>
      <c r="P24" s="885"/>
      <c r="Q24" s="885"/>
    </row>
    <row r="25" spans="1:24">
      <c r="A25" s="51" t="s">
        <v>126</v>
      </c>
      <c r="B25" s="553" t="s">
        <v>1107</v>
      </c>
      <c r="C25" s="553" t="s">
        <v>1593</v>
      </c>
      <c r="D25" s="573" t="s">
        <v>1594</v>
      </c>
      <c r="E25" s="570" t="str">
        <f t="shared" si="1"/>
        <v>연체이자율 (M)</v>
      </c>
      <c r="F25" s="571" t="str">
        <f t="shared" si="1"/>
        <v>1안 예상배당일(DD1)</v>
      </c>
      <c r="G25" s="565" t="s">
        <v>1600</v>
      </c>
      <c r="H25" s="571" t="str">
        <f t="shared" si="2"/>
        <v>2안 예상배당일(DD2)</v>
      </c>
      <c r="I25" s="565" t="s">
        <v>1601</v>
      </c>
      <c r="J25" s="566" t="s">
        <v>1602</v>
      </c>
      <c r="K25" s="566" t="s">
        <v>1603</v>
      </c>
      <c r="M25" s="885"/>
      <c r="N25" s="885"/>
      <c r="P25" s="885"/>
      <c r="Q25" s="885"/>
      <c r="X25" t="s">
        <v>1113</v>
      </c>
    </row>
    <row r="26" spans="1:24">
      <c r="A26" s="51" t="s">
        <v>127</v>
      </c>
      <c r="B26" s="553" t="s">
        <v>124</v>
      </c>
      <c r="C26" s="553" t="s">
        <v>1596</v>
      </c>
      <c r="D26" s="573" t="s">
        <v>1597</v>
      </c>
      <c r="E26" s="570" t="str">
        <f t="shared" si="1"/>
        <v>연체이자율 (M)</v>
      </c>
      <c r="F26" s="571" t="str">
        <f t="shared" si="1"/>
        <v>1안 예상배당일(DD1)</v>
      </c>
      <c r="G26" s="565" t="s">
        <v>1600</v>
      </c>
      <c r="H26" s="571" t="str">
        <f t="shared" si="2"/>
        <v>2안 예상배당일(DD2)</v>
      </c>
      <c r="I26" s="565" t="s">
        <v>1601</v>
      </c>
      <c r="J26" s="566" t="s">
        <v>1602</v>
      </c>
      <c r="K26" s="566" t="s">
        <v>1603</v>
      </c>
      <c r="M26" s="885"/>
      <c r="N26" s="885"/>
      <c r="P26" s="885"/>
      <c r="Q26" s="885"/>
      <c r="X26" t="s">
        <v>1113</v>
      </c>
    </row>
    <row r="27" spans="1:24">
      <c r="A27" s="553" t="s">
        <v>1580</v>
      </c>
      <c r="B27" s="553" t="s">
        <v>1114</v>
      </c>
      <c r="C27" s="553" t="s">
        <v>1595</v>
      </c>
      <c r="D27" s="572" t="s">
        <v>1598</v>
      </c>
      <c r="E27" s="570" t="str">
        <f t="shared" si="1"/>
        <v>연체이자율 (M)</v>
      </c>
      <c r="F27" s="571" t="str">
        <f t="shared" si="1"/>
        <v>1안 예상배당일(DD1)</v>
      </c>
      <c r="G27" s="565" t="s">
        <v>1600</v>
      </c>
      <c r="H27" s="571" t="str">
        <f t="shared" si="2"/>
        <v>2안 예상배당일(DD2)</v>
      </c>
      <c r="I27" s="565" t="s">
        <v>1601</v>
      </c>
      <c r="J27" s="566" t="s">
        <v>1602</v>
      </c>
      <c r="K27" s="566" t="s">
        <v>1603</v>
      </c>
      <c r="M27" s="885"/>
      <c r="N27" s="885"/>
      <c r="P27" s="885"/>
      <c r="Q27" s="885"/>
    </row>
    <row r="28" spans="1:24">
      <c r="A28" s="78" t="s">
        <v>133</v>
      </c>
      <c r="B28" s="51"/>
      <c r="C28" s="51"/>
      <c r="D28" s="70"/>
      <c r="E28" s="51"/>
      <c r="F28" s="51"/>
      <c r="G28" s="51"/>
      <c r="H28" s="51"/>
      <c r="I28" s="51"/>
      <c r="J28" s="74">
        <f>SUM(J21:J27)</f>
        <v>0</v>
      </c>
      <c r="K28" s="74">
        <f>SUM(K21:K27)</f>
        <v>0</v>
      </c>
      <c r="L28" t="s">
        <v>1115</v>
      </c>
    </row>
    <row r="30" spans="1:24" ht="25.95" customHeight="1">
      <c r="A30" s="69" t="s">
        <v>1622</v>
      </c>
      <c r="B30" s="75" t="s">
        <v>1585</v>
      </c>
      <c r="C30" s="75" t="s">
        <v>1586</v>
      </c>
      <c r="D30" s="528" t="s">
        <v>1587</v>
      </c>
      <c r="E30" s="528" t="s">
        <v>1588</v>
      </c>
      <c r="F30" s="528" t="s">
        <v>1604</v>
      </c>
      <c r="G30" s="77" t="s">
        <v>1605</v>
      </c>
    </row>
    <row r="31" spans="1:24">
      <c r="A31" s="51" t="s">
        <v>1606</v>
      </c>
      <c r="B31" s="553" t="s">
        <v>1623</v>
      </c>
      <c r="C31" s="553" t="s">
        <v>1623</v>
      </c>
      <c r="D31" s="553" t="s">
        <v>1623</v>
      </c>
      <c r="E31" s="553" t="s">
        <v>1623</v>
      </c>
      <c r="F31" s="553" t="s">
        <v>1610</v>
      </c>
      <c r="G31" s="553" t="s">
        <v>1616</v>
      </c>
    </row>
    <row r="32" spans="1:24">
      <c r="A32" s="51" t="s">
        <v>1607</v>
      </c>
      <c r="B32" s="553" t="s">
        <v>1623</v>
      </c>
      <c r="C32" s="553" t="s">
        <v>1623</v>
      </c>
      <c r="D32" s="553" t="s">
        <v>1623</v>
      </c>
      <c r="E32" s="553" t="s">
        <v>1623</v>
      </c>
      <c r="F32" s="553" t="s">
        <v>1611</v>
      </c>
      <c r="G32" s="553" t="s">
        <v>1617</v>
      </c>
    </row>
    <row r="33" spans="1:8">
      <c r="A33" s="51" t="s">
        <v>1608</v>
      </c>
      <c r="B33" s="553" t="s">
        <v>1623</v>
      </c>
      <c r="C33" s="553" t="s">
        <v>1623</v>
      </c>
      <c r="D33" s="553" t="s">
        <v>1623</v>
      </c>
      <c r="E33" s="553" t="s">
        <v>1623</v>
      </c>
      <c r="F33" s="553" t="s">
        <v>1612</v>
      </c>
      <c r="G33" s="553" t="s">
        <v>1618</v>
      </c>
    </row>
    <row r="34" spans="1:8">
      <c r="A34" s="51" t="s">
        <v>129</v>
      </c>
      <c r="B34" s="553" t="s">
        <v>1623</v>
      </c>
      <c r="C34" s="553" t="s">
        <v>1623</v>
      </c>
      <c r="D34" s="553" t="s">
        <v>1623</v>
      </c>
      <c r="E34" s="553" t="s">
        <v>1623</v>
      </c>
      <c r="F34" s="553" t="s">
        <v>1613</v>
      </c>
      <c r="G34" s="553" t="s">
        <v>1619</v>
      </c>
    </row>
    <row r="35" spans="1:8">
      <c r="A35" s="51" t="s">
        <v>1116</v>
      </c>
      <c r="B35" s="553" t="s">
        <v>1623</v>
      </c>
      <c r="C35" s="553" t="s">
        <v>1623</v>
      </c>
      <c r="D35" s="553" t="s">
        <v>1623</v>
      </c>
      <c r="E35" s="553" t="s">
        <v>1623</v>
      </c>
      <c r="F35" s="553" t="s">
        <v>1614</v>
      </c>
      <c r="G35" s="553" t="s">
        <v>1620</v>
      </c>
    </row>
    <row r="36" spans="1:8">
      <c r="A36" s="51" t="s">
        <v>1609</v>
      </c>
      <c r="B36" s="553" t="s">
        <v>1623</v>
      </c>
      <c r="C36" s="553" t="s">
        <v>1623</v>
      </c>
      <c r="D36" s="553" t="s">
        <v>1623</v>
      </c>
      <c r="E36" s="553" t="s">
        <v>1623</v>
      </c>
      <c r="F36" s="553" t="s">
        <v>1615</v>
      </c>
      <c r="G36" s="553" t="s">
        <v>1621</v>
      </c>
    </row>
    <row r="37" spans="1:8">
      <c r="A37" s="78" t="s">
        <v>1117</v>
      </c>
      <c r="B37" s="51"/>
      <c r="C37" s="51"/>
      <c r="D37" s="51"/>
      <c r="E37" s="51"/>
      <c r="F37" s="51">
        <f>SUM(F31:F35)</f>
        <v>0</v>
      </c>
      <c r="G37" s="51">
        <f>SUM(G31:G35)</f>
        <v>0</v>
      </c>
    </row>
    <row r="38" spans="1:8">
      <c r="A38" s="68"/>
    </row>
    <row r="39" spans="1:8" ht="26.4">
      <c r="B39" s="75" t="s">
        <v>1626</v>
      </c>
      <c r="C39" s="75" t="s">
        <v>1627</v>
      </c>
      <c r="D39" t="s">
        <v>979</v>
      </c>
    </row>
    <row r="40" spans="1:8">
      <c r="A40" t="s">
        <v>1624</v>
      </c>
      <c r="B40" s="553" t="s">
        <v>1610</v>
      </c>
      <c r="C40" s="553" t="s">
        <v>1616</v>
      </c>
      <c r="H40" t="s">
        <v>152</v>
      </c>
    </row>
    <row r="41" spans="1:8">
      <c r="A41" t="s">
        <v>1625</v>
      </c>
      <c r="B41" s="545" t="s">
        <v>1676</v>
      </c>
      <c r="C41" s="545" t="s">
        <v>1677</v>
      </c>
    </row>
    <row r="42" spans="1:8">
      <c r="A42" t="s">
        <v>1630</v>
      </c>
      <c r="B42" s="561" t="s">
        <v>1628</v>
      </c>
      <c r="C42" s="561" t="s">
        <v>1629</v>
      </c>
    </row>
    <row r="44" spans="1:8">
      <c r="A44" t="s">
        <v>1631</v>
      </c>
      <c r="E44" t="s">
        <v>1641</v>
      </c>
    </row>
    <row r="45" spans="1:8">
      <c r="A45" s="77" t="s">
        <v>1632</v>
      </c>
      <c r="B45" s="528" t="s">
        <v>1552</v>
      </c>
      <c r="C45" s="528" t="s">
        <v>1634</v>
      </c>
      <c r="E45" s="77" t="s">
        <v>134</v>
      </c>
      <c r="F45" s="528" t="s">
        <v>139</v>
      </c>
      <c r="G45" s="528" t="s">
        <v>140</v>
      </c>
    </row>
    <row r="46" spans="1:8">
      <c r="A46" s="51" t="s">
        <v>135</v>
      </c>
      <c r="B46" s="556" t="str">
        <f>J12</f>
        <v>대위변제원금(AD)</v>
      </c>
      <c r="C46" s="553" t="s">
        <v>1635</v>
      </c>
      <c r="E46" s="51" t="s">
        <v>135</v>
      </c>
      <c r="F46" s="553" t="s">
        <v>1639</v>
      </c>
      <c r="G46" s="553" t="s">
        <v>1681</v>
      </c>
    </row>
    <row r="47" spans="1:8">
      <c r="A47" s="51" t="s">
        <v>136</v>
      </c>
      <c r="B47" s="556" t="str">
        <f>B46</f>
        <v>대위변제원금(AD)</v>
      </c>
      <c r="C47" s="553" t="s">
        <v>1636</v>
      </c>
      <c r="E47" s="51" t="s">
        <v>136</v>
      </c>
      <c r="F47" s="553" t="s">
        <v>1682</v>
      </c>
      <c r="G47" s="553" t="s">
        <v>1640</v>
      </c>
    </row>
    <row r="48" spans="1:8">
      <c r="A48" s="51" t="s">
        <v>137</v>
      </c>
      <c r="B48" s="574" t="s">
        <v>1633</v>
      </c>
      <c r="C48" s="553" t="s">
        <v>1637</v>
      </c>
      <c r="E48" s="51" t="s">
        <v>138</v>
      </c>
      <c r="F48" s="553" t="s">
        <v>1642</v>
      </c>
      <c r="G48" s="553" t="s">
        <v>1643</v>
      </c>
    </row>
    <row r="49" spans="1:8">
      <c r="A49" s="51" t="s">
        <v>138</v>
      </c>
      <c r="B49" s="51">
        <f>SUM(B46:B48)</f>
        <v>0</v>
      </c>
      <c r="C49" s="80">
        <v>1</v>
      </c>
    </row>
    <row r="50" spans="1:8">
      <c r="E50" s="68" t="s">
        <v>1118</v>
      </c>
      <c r="F50" s="561" t="s">
        <v>1644</v>
      </c>
      <c r="G50" s="561" t="s">
        <v>1645</v>
      </c>
    </row>
    <row r="54" spans="1:8">
      <c r="A54" s="68" t="s">
        <v>1647</v>
      </c>
      <c r="B54" t="s">
        <v>1648</v>
      </c>
    </row>
    <row r="55" spans="1:8">
      <c r="A55" t="s">
        <v>1165</v>
      </c>
    </row>
    <row r="56" spans="1:8">
      <c r="A56" s="463" t="s">
        <v>1126</v>
      </c>
      <c r="B56" s="463" t="s">
        <v>1140</v>
      </c>
      <c r="C56" s="463" t="s">
        <v>1137</v>
      </c>
      <c r="D56" s="463" t="s">
        <v>1141</v>
      </c>
      <c r="E56" s="461" t="s">
        <v>1154</v>
      </c>
      <c r="F56" s="461" t="s">
        <v>1127</v>
      </c>
    </row>
    <row r="57" spans="1:8">
      <c r="A57" s="682" t="s">
        <v>1138</v>
      </c>
      <c r="B57" s="682" t="s">
        <v>1138</v>
      </c>
      <c r="C57" s="682" t="s">
        <v>1138</v>
      </c>
      <c r="D57" s="682" t="s">
        <v>1138</v>
      </c>
      <c r="E57" s="682" t="s">
        <v>1139</v>
      </c>
      <c r="F57" s="682" t="s">
        <v>1139</v>
      </c>
    </row>
    <row r="58" spans="1:8">
      <c r="A58" s="461" t="s">
        <v>1128</v>
      </c>
      <c r="B58" s="461" t="s">
        <v>1129</v>
      </c>
      <c r="C58" s="461" t="s">
        <v>1130</v>
      </c>
      <c r="D58" s="462" t="s">
        <v>1131</v>
      </c>
    </row>
    <row r="59" spans="1:8">
      <c r="A59" s="685" t="s">
        <v>1142</v>
      </c>
      <c r="B59" s="684" t="s">
        <v>1143</v>
      </c>
      <c r="C59" s="690" t="s">
        <v>1144</v>
      </c>
      <c r="D59" s="683" t="s">
        <v>1145</v>
      </c>
    </row>
    <row r="60" spans="1:8">
      <c r="A60" s="461" t="s">
        <v>1132</v>
      </c>
      <c r="B60" s="461" t="s">
        <v>1133</v>
      </c>
      <c r="C60" s="461" t="s">
        <v>1134</v>
      </c>
      <c r="D60" s="461" t="s">
        <v>1135</v>
      </c>
      <c r="E60" s="461" t="s">
        <v>1136</v>
      </c>
    </row>
    <row r="61" spans="1:8">
      <c r="A61" s="686" t="s">
        <v>1146</v>
      </c>
      <c r="B61" s="687" t="s">
        <v>1147</v>
      </c>
      <c r="C61" s="688" t="s">
        <v>1148</v>
      </c>
      <c r="D61" s="689" t="s">
        <v>1149</v>
      </c>
      <c r="E61" s="690" t="s">
        <v>1150</v>
      </c>
    </row>
    <row r="62" spans="1:8">
      <c r="A62" s="461" t="s">
        <v>1151</v>
      </c>
      <c r="B62" s="461" t="s">
        <v>1153</v>
      </c>
      <c r="C62" s="461" t="s">
        <v>1160</v>
      </c>
      <c r="D62" s="461" t="s">
        <v>1157</v>
      </c>
      <c r="E62" s="461" t="s">
        <v>1158</v>
      </c>
      <c r="F62" s="461" t="s">
        <v>1159</v>
      </c>
    </row>
    <row r="63" spans="1:8">
      <c r="A63" s="691" t="s">
        <v>1152</v>
      </c>
      <c r="B63" s="692" t="s">
        <v>1155</v>
      </c>
      <c r="C63" s="693" t="s">
        <v>1156</v>
      </c>
      <c r="D63" s="694" t="s">
        <v>1161</v>
      </c>
      <c r="E63" s="695" t="s">
        <v>1162</v>
      </c>
      <c r="F63" s="553" t="s">
        <v>1163</v>
      </c>
      <c r="H63" s="68" t="s">
        <v>1164</v>
      </c>
    </row>
    <row r="64" spans="1:8">
      <c r="A64" t="s">
        <v>1166</v>
      </c>
    </row>
    <row r="65" spans="1:8">
      <c r="A65" s="463" t="s">
        <v>1126</v>
      </c>
      <c r="B65" s="463" t="s">
        <v>1140</v>
      </c>
      <c r="C65" s="463" t="s">
        <v>1137</v>
      </c>
      <c r="D65" s="463" t="s">
        <v>1141</v>
      </c>
      <c r="E65" s="461" t="s">
        <v>1154</v>
      </c>
      <c r="F65" s="461" t="s">
        <v>1127</v>
      </c>
    </row>
    <row r="66" spans="1:8">
      <c r="A66" s="682" t="s">
        <v>1138</v>
      </c>
      <c r="B66" s="682" t="s">
        <v>1138</v>
      </c>
      <c r="C66" s="682" t="s">
        <v>1138</v>
      </c>
      <c r="D66" s="682" t="s">
        <v>1138</v>
      </c>
      <c r="E66" s="682" t="s">
        <v>1139</v>
      </c>
      <c r="F66" s="682" t="s">
        <v>1139</v>
      </c>
    </row>
    <row r="67" spans="1:8">
      <c r="A67" s="461" t="s">
        <v>1128</v>
      </c>
      <c r="B67" s="461" t="s">
        <v>1129</v>
      </c>
      <c r="C67" s="461" t="s">
        <v>1130</v>
      </c>
      <c r="D67" s="462" t="s">
        <v>1131</v>
      </c>
    </row>
    <row r="68" spans="1:8">
      <c r="A68" s="685" t="s">
        <v>1142</v>
      </c>
      <c r="B68" s="684" t="s">
        <v>1167</v>
      </c>
      <c r="C68" s="690" t="s">
        <v>1144</v>
      </c>
      <c r="D68" s="683" t="s">
        <v>1145</v>
      </c>
    </row>
    <row r="69" spans="1:8">
      <c r="A69" s="461" t="s">
        <v>1132</v>
      </c>
      <c r="B69" s="461" t="s">
        <v>1133</v>
      </c>
      <c r="C69" s="461" t="s">
        <v>1134</v>
      </c>
      <c r="D69" s="461" t="s">
        <v>1135</v>
      </c>
      <c r="E69" s="461" t="s">
        <v>1136</v>
      </c>
    </row>
    <row r="70" spans="1:8">
      <c r="A70" s="686" t="s">
        <v>1146</v>
      </c>
      <c r="B70" s="687" t="s">
        <v>1147</v>
      </c>
      <c r="C70" s="688" t="s">
        <v>1148</v>
      </c>
      <c r="D70" s="689" t="s">
        <v>1149</v>
      </c>
      <c r="E70" s="690" t="s">
        <v>1150</v>
      </c>
    </row>
    <row r="71" spans="1:8">
      <c r="A71" s="461" t="s">
        <v>1151</v>
      </c>
      <c r="B71" s="461" t="s">
        <v>1153</v>
      </c>
      <c r="C71" s="461" t="s">
        <v>1160</v>
      </c>
      <c r="D71" s="461" t="s">
        <v>1157</v>
      </c>
      <c r="E71" s="461" t="s">
        <v>1158</v>
      </c>
      <c r="F71" s="461" t="s">
        <v>1159</v>
      </c>
    </row>
    <row r="72" spans="1:8">
      <c r="A72" s="691" t="s">
        <v>1168</v>
      </c>
      <c r="B72" s="692" t="s">
        <v>1155</v>
      </c>
      <c r="C72" s="693" t="s">
        <v>1156</v>
      </c>
      <c r="D72" s="694" t="s">
        <v>1161</v>
      </c>
      <c r="E72" s="695" t="s">
        <v>1162</v>
      </c>
      <c r="F72" s="553" t="s">
        <v>1163</v>
      </c>
      <c r="H72" s="68" t="s">
        <v>1169</v>
      </c>
    </row>
  </sheetData>
  <mergeCells count="5">
    <mergeCell ref="W2:Z2"/>
    <mergeCell ref="M20:N20"/>
    <mergeCell ref="P20:Q20"/>
    <mergeCell ref="M21:N27"/>
    <mergeCell ref="P21:Q27"/>
  </mergeCells>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89"/>
  <sheetViews>
    <sheetView zoomScale="85" zoomScaleNormal="85" workbookViewId="0">
      <selection activeCell="E34" sqref="E34"/>
    </sheetView>
  </sheetViews>
  <sheetFormatPr defaultRowHeight="17.399999999999999"/>
  <cols>
    <col min="1" max="1" width="16.69921875" customWidth="1"/>
    <col min="2" max="2" width="56.69921875" customWidth="1"/>
    <col min="3" max="14" width="16.69921875" customWidth="1"/>
    <col min="15" max="19" width="16.796875" customWidth="1"/>
    <col min="20" max="22" width="15.8984375" customWidth="1"/>
    <col min="23" max="26" width="19.8984375" customWidth="1"/>
  </cols>
  <sheetData>
    <row r="1" spans="1:28">
      <c r="A1" s="68" t="s">
        <v>117</v>
      </c>
    </row>
    <row r="2" spans="1:28">
      <c r="A2" s="68" t="s">
        <v>1120</v>
      </c>
      <c r="W2" s="875" t="s">
        <v>1299</v>
      </c>
      <c r="X2" s="875"/>
      <c r="Y2" s="875"/>
      <c r="Z2" s="875"/>
    </row>
    <row r="3" spans="1:28" ht="31.2">
      <c r="A3" s="69" t="s">
        <v>130</v>
      </c>
      <c r="B3" s="75" t="s">
        <v>1516</v>
      </c>
      <c r="C3" s="75" t="s">
        <v>1537</v>
      </c>
      <c r="D3" s="75" t="s">
        <v>1517</v>
      </c>
      <c r="E3" s="69" t="s">
        <v>1518</v>
      </c>
      <c r="F3" s="75" t="s">
        <v>1519</v>
      </c>
      <c r="G3" s="75" t="s">
        <v>1520</v>
      </c>
      <c r="H3" s="75" t="s">
        <v>1521</v>
      </c>
      <c r="I3" s="75" t="s">
        <v>1522</v>
      </c>
      <c r="J3" s="75" t="s">
        <v>1523</v>
      </c>
      <c r="K3" s="75" t="s">
        <v>1524</v>
      </c>
      <c r="L3" s="76" t="s">
        <v>1525</v>
      </c>
      <c r="M3" s="76" t="s">
        <v>1526</v>
      </c>
      <c r="N3" s="76" t="s">
        <v>1513</v>
      </c>
      <c r="O3" s="76" t="s">
        <v>1514</v>
      </c>
      <c r="P3" s="76" t="s">
        <v>1527</v>
      </c>
      <c r="Q3" s="76" t="s">
        <v>1528</v>
      </c>
      <c r="R3" s="76" t="s">
        <v>1529</v>
      </c>
      <c r="S3" s="76" t="s">
        <v>1530</v>
      </c>
      <c r="T3" s="76" t="s">
        <v>1531</v>
      </c>
      <c r="U3" s="76" t="s">
        <v>1532</v>
      </c>
      <c r="V3" s="76" t="s">
        <v>1646</v>
      </c>
      <c r="W3" s="77" t="s">
        <v>1533</v>
      </c>
      <c r="X3" s="77" t="s">
        <v>1534</v>
      </c>
      <c r="Y3" s="77" t="s">
        <v>1535</v>
      </c>
      <c r="Z3" s="77" t="s">
        <v>1536</v>
      </c>
      <c r="AB3" t="s">
        <v>0</v>
      </c>
    </row>
    <row r="4" spans="1:28">
      <c r="A4" s="547" t="s">
        <v>118</v>
      </c>
      <c r="B4" s="547" t="s">
        <v>120</v>
      </c>
      <c r="C4" s="548" t="s">
        <v>981</v>
      </c>
      <c r="D4" s="549" t="s">
        <v>182</v>
      </c>
      <c r="E4" s="550">
        <v>45008</v>
      </c>
      <c r="F4" s="551">
        <v>440000000</v>
      </c>
      <c r="G4" s="551">
        <v>440000000</v>
      </c>
      <c r="H4" s="551">
        <v>0</v>
      </c>
      <c r="I4" s="551">
        <v>16213886</v>
      </c>
      <c r="J4" s="551">
        <f>SUM(G4:I4)</f>
        <v>456213886</v>
      </c>
      <c r="K4" s="550">
        <v>45672</v>
      </c>
      <c r="L4" s="552">
        <v>4.4499999999999998E-2</v>
      </c>
      <c r="M4" s="552">
        <v>7.4499999999999997E-2</v>
      </c>
      <c r="N4" s="554"/>
      <c r="O4" s="554"/>
      <c r="P4" s="456" t="s">
        <v>80</v>
      </c>
      <c r="Q4" s="456" t="s">
        <v>80</v>
      </c>
      <c r="R4" s="456" t="s">
        <v>80</v>
      </c>
      <c r="S4" s="547" t="s">
        <v>131</v>
      </c>
      <c r="T4" s="555" t="s">
        <v>132</v>
      </c>
      <c r="U4" s="456" t="s">
        <v>81</v>
      </c>
      <c r="V4" s="547" t="s">
        <v>131</v>
      </c>
      <c r="W4" s="558" t="s">
        <v>1300</v>
      </c>
      <c r="X4" s="558" t="s">
        <v>1301</v>
      </c>
      <c r="Y4" s="558" t="s">
        <v>1300</v>
      </c>
      <c r="Z4" s="558" t="s">
        <v>1300</v>
      </c>
    </row>
    <row r="5" spans="1:28">
      <c r="A5" s="547" t="s">
        <v>119</v>
      </c>
      <c r="B5" s="547" t="s">
        <v>121</v>
      </c>
      <c r="C5" s="548" t="s">
        <v>982</v>
      </c>
      <c r="D5" s="549" t="s">
        <v>183</v>
      </c>
      <c r="E5" s="550">
        <v>45835</v>
      </c>
      <c r="F5" s="551">
        <v>2975020</v>
      </c>
      <c r="G5" s="551">
        <v>0</v>
      </c>
      <c r="H5" s="551">
        <v>2975020</v>
      </c>
      <c r="I5" s="551">
        <v>0</v>
      </c>
      <c r="J5" s="551">
        <f>SUM(G5:I5)</f>
        <v>2975020</v>
      </c>
      <c r="K5" s="550"/>
      <c r="L5" s="552"/>
      <c r="M5" s="552"/>
      <c r="N5" s="554" t="s">
        <v>147</v>
      </c>
      <c r="O5" s="554" t="s">
        <v>321</v>
      </c>
      <c r="P5" s="456" t="s">
        <v>132</v>
      </c>
      <c r="Q5" s="456" t="s">
        <v>132</v>
      </c>
      <c r="R5" s="456" t="s">
        <v>132</v>
      </c>
      <c r="S5" s="547" t="s">
        <v>131</v>
      </c>
      <c r="T5" s="555" t="s">
        <v>132</v>
      </c>
      <c r="U5" s="456" t="s">
        <v>81</v>
      </c>
      <c r="V5" s="547" t="s">
        <v>131</v>
      </c>
      <c r="W5" s="559"/>
      <c r="X5" s="559"/>
      <c r="Y5" s="559"/>
      <c r="Z5" s="559"/>
    </row>
    <row r="6" spans="1:28">
      <c r="A6" s="51"/>
      <c r="B6" s="51"/>
      <c r="C6" s="51"/>
      <c r="D6" s="51"/>
      <c r="E6" s="70"/>
      <c r="F6" s="71"/>
      <c r="G6" s="71"/>
      <c r="H6" s="71"/>
      <c r="I6" s="71"/>
      <c r="J6" s="71"/>
      <c r="K6" s="70"/>
      <c r="L6" s="72"/>
      <c r="M6" s="72"/>
      <c r="N6" s="72"/>
      <c r="O6" s="72"/>
      <c r="P6" s="51"/>
      <c r="Q6" s="51"/>
      <c r="R6" s="51"/>
      <c r="S6" s="51"/>
      <c r="T6" s="51" t="s">
        <v>1298</v>
      </c>
      <c r="U6" s="51"/>
      <c r="V6" s="51"/>
      <c r="W6" s="51"/>
      <c r="X6" s="51"/>
      <c r="Y6" s="51"/>
      <c r="Z6" s="51"/>
      <c r="AB6" t="s">
        <v>1</v>
      </c>
    </row>
    <row r="7" spans="1:28">
      <c r="A7" s="51"/>
      <c r="B7" s="51"/>
      <c r="C7" s="51"/>
      <c r="D7" s="51"/>
      <c r="E7" s="70"/>
      <c r="F7" s="71"/>
      <c r="G7" s="71"/>
      <c r="H7" s="71"/>
      <c r="I7" s="71"/>
      <c r="J7" s="71"/>
      <c r="K7" s="70"/>
      <c r="L7" s="72"/>
      <c r="M7" s="72"/>
      <c r="N7" s="72"/>
      <c r="O7" s="72"/>
      <c r="P7" s="51"/>
      <c r="Q7" s="51"/>
      <c r="R7" s="51"/>
      <c r="S7" s="51"/>
      <c r="T7" s="51"/>
      <c r="U7" s="51"/>
      <c r="V7" s="51"/>
      <c r="W7" s="51"/>
      <c r="X7" s="51"/>
      <c r="Y7" s="51"/>
      <c r="Z7" s="51"/>
      <c r="AB7" t="s">
        <v>2</v>
      </c>
    </row>
    <row r="8" spans="1:28">
      <c r="A8" s="51"/>
      <c r="B8" s="51"/>
      <c r="C8" s="51"/>
      <c r="D8" s="51"/>
      <c r="E8" s="70"/>
      <c r="F8" s="51"/>
      <c r="G8" s="51"/>
      <c r="H8" s="51"/>
      <c r="I8" s="51"/>
      <c r="J8" s="51"/>
      <c r="K8" s="70"/>
      <c r="L8" s="51"/>
      <c r="M8" s="51"/>
      <c r="N8" s="51"/>
      <c r="O8" s="51"/>
      <c r="P8" s="51"/>
      <c r="Q8" s="51"/>
      <c r="R8" s="51"/>
      <c r="S8" s="51"/>
      <c r="T8" s="51"/>
      <c r="U8" s="51"/>
      <c r="V8" s="51"/>
      <c r="W8" s="51"/>
      <c r="X8" s="51"/>
      <c r="Y8" s="51"/>
      <c r="Z8" s="51"/>
      <c r="AB8" t="s">
        <v>2</v>
      </c>
    </row>
    <row r="9" spans="1:28">
      <c r="A9" s="78" t="s">
        <v>133</v>
      </c>
      <c r="B9" s="51"/>
      <c r="C9" s="51"/>
      <c r="D9" s="51"/>
      <c r="E9" s="70"/>
      <c r="F9" s="51"/>
      <c r="G9" s="51"/>
      <c r="H9" s="51"/>
      <c r="I9" s="51"/>
      <c r="J9" s="51"/>
      <c r="K9" s="70"/>
      <c r="L9" s="51"/>
      <c r="M9" s="51"/>
      <c r="N9" s="51"/>
      <c r="O9" s="51"/>
      <c r="P9" s="51"/>
      <c r="Q9" s="51"/>
      <c r="R9" s="51"/>
      <c r="S9" s="51"/>
      <c r="T9" s="51"/>
      <c r="U9" s="51"/>
      <c r="V9" s="51"/>
      <c r="W9" s="51">
        <f>SUM(W4:W8)</f>
        <v>0</v>
      </c>
      <c r="X9" s="51">
        <f t="shared" ref="X9:Z9" si="0">SUM(X4:X8)</f>
        <v>0</v>
      </c>
      <c r="Y9" s="51">
        <f t="shared" si="0"/>
        <v>0</v>
      </c>
      <c r="Z9" s="51">
        <f t="shared" si="0"/>
        <v>0</v>
      </c>
    </row>
    <row r="10" spans="1:28">
      <c r="W10" s="50" t="s">
        <v>1302</v>
      </c>
      <c r="Y10" s="50" t="s">
        <v>1302</v>
      </c>
    </row>
    <row r="11" spans="1:28">
      <c r="A11" s="68" t="s">
        <v>1567</v>
      </c>
      <c r="O11" t="s">
        <v>1104</v>
      </c>
      <c r="Q11" t="s">
        <v>1104</v>
      </c>
    </row>
    <row r="12" spans="1:28" ht="31.2">
      <c r="A12" s="69" t="s">
        <v>130</v>
      </c>
      <c r="B12" s="77" t="s">
        <v>1546</v>
      </c>
      <c r="C12" s="528" t="s">
        <v>1547</v>
      </c>
      <c r="D12" s="528" t="s">
        <v>1548</v>
      </c>
      <c r="E12" s="528" t="s">
        <v>1549</v>
      </c>
      <c r="F12" s="528" t="s">
        <v>1550</v>
      </c>
      <c r="G12" s="528" t="s">
        <v>1551</v>
      </c>
      <c r="H12" s="76" t="s">
        <v>1526</v>
      </c>
      <c r="I12" s="76" t="s">
        <v>1525</v>
      </c>
      <c r="J12" s="528" t="s">
        <v>1552</v>
      </c>
      <c r="K12" s="528" t="s">
        <v>1553</v>
      </c>
      <c r="L12" s="528" t="s">
        <v>1554</v>
      </c>
      <c r="M12" s="528" t="s">
        <v>1555</v>
      </c>
      <c r="N12" s="528" t="s">
        <v>1556</v>
      </c>
      <c r="O12" s="528" t="s">
        <v>1538</v>
      </c>
      <c r="P12" s="528" t="s">
        <v>1557</v>
      </c>
      <c r="Q12" s="528" t="s">
        <v>1539</v>
      </c>
      <c r="R12" s="528" t="s">
        <v>1558</v>
      </c>
      <c r="S12" s="528" t="s">
        <v>1559</v>
      </c>
      <c r="T12" s="77" t="s">
        <v>1638</v>
      </c>
    </row>
    <row r="13" spans="1:28">
      <c r="A13" s="51" t="s">
        <v>118</v>
      </c>
      <c r="B13" s="456"/>
      <c r="C13" s="568" t="s">
        <v>1568</v>
      </c>
      <c r="D13" s="568" t="s">
        <v>1568</v>
      </c>
      <c r="E13" s="568" t="s">
        <v>1568</v>
      </c>
      <c r="F13" s="568" t="s">
        <v>1568</v>
      </c>
      <c r="G13" s="568" t="s">
        <v>1568</v>
      </c>
      <c r="H13" s="563">
        <v>7.4999999999999997E-2</v>
      </c>
      <c r="I13" s="569">
        <f>H13-0.03</f>
        <v>4.4999999999999998E-2</v>
      </c>
      <c r="J13" s="568" t="s">
        <v>1568</v>
      </c>
      <c r="K13" s="568" t="s">
        <v>1568</v>
      </c>
      <c r="L13" s="568" t="s">
        <v>1568</v>
      </c>
      <c r="M13" s="568" t="s">
        <v>1568</v>
      </c>
      <c r="N13" s="568" t="s">
        <v>1568</v>
      </c>
      <c r="O13" s="568" t="s">
        <v>1568</v>
      </c>
      <c r="P13" s="568" t="s">
        <v>1568</v>
      </c>
      <c r="Q13" s="568" t="s">
        <v>1568</v>
      </c>
      <c r="R13" s="568" t="s">
        <v>1568</v>
      </c>
      <c r="S13" s="568" t="s">
        <v>1568</v>
      </c>
      <c r="T13" s="568" t="s">
        <v>1568</v>
      </c>
    </row>
    <row r="14" spans="1:28">
      <c r="A14" s="51" t="s">
        <v>119</v>
      </c>
      <c r="B14" s="456"/>
      <c r="C14" s="456"/>
      <c r="D14" s="456"/>
      <c r="E14" s="456"/>
      <c r="F14" s="529" t="s">
        <v>1569</v>
      </c>
      <c r="G14" s="456"/>
      <c r="H14" s="563">
        <v>7.4999999999999997E-2</v>
      </c>
      <c r="I14" s="569">
        <f>H14-0.03</f>
        <v>4.4999999999999998E-2</v>
      </c>
      <c r="J14" s="556" t="s">
        <v>1106</v>
      </c>
      <c r="K14" s="553" t="s">
        <v>1570</v>
      </c>
      <c r="L14" s="553" t="s">
        <v>1572</v>
      </c>
      <c r="M14" s="553" t="s">
        <v>1573</v>
      </c>
      <c r="N14" s="553" t="s">
        <v>1574</v>
      </c>
      <c r="O14" s="556"/>
      <c r="P14" s="553" t="s">
        <v>1599</v>
      </c>
      <c r="Q14" s="556"/>
      <c r="R14" s="553" t="s">
        <v>1576</v>
      </c>
      <c r="S14" s="553" t="s">
        <v>1577</v>
      </c>
      <c r="T14" s="553" t="s">
        <v>1578</v>
      </c>
    </row>
    <row r="15" spans="1:28">
      <c r="A15" s="51" t="s">
        <v>125</v>
      </c>
      <c r="B15" s="456"/>
      <c r="C15" s="456"/>
      <c r="D15" s="456"/>
      <c r="E15" s="456"/>
      <c r="F15" s="529" t="s">
        <v>1569</v>
      </c>
      <c r="G15" s="456"/>
      <c r="H15" s="563">
        <v>7.4999999999999997E-2</v>
      </c>
      <c r="I15" s="569">
        <f>H15-0.03</f>
        <v>4.4999999999999998E-2</v>
      </c>
      <c r="J15" s="556" t="s">
        <v>1106</v>
      </c>
      <c r="K15" s="553" t="s">
        <v>1570</v>
      </c>
      <c r="L15" s="553" t="s">
        <v>1572</v>
      </c>
      <c r="M15" s="553" t="s">
        <v>1573</v>
      </c>
      <c r="N15" s="553" t="s">
        <v>1574</v>
      </c>
      <c r="O15" s="556"/>
      <c r="P15" s="553" t="s">
        <v>1575</v>
      </c>
      <c r="Q15" s="556"/>
      <c r="R15" s="553" t="s">
        <v>1576</v>
      </c>
      <c r="S15" s="553" t="s">
        <v>1577</v>
      </c>
      <c r="T15" s="553" t="s">
        <v>1578</v>
      </c>
    </row>
    <row r="16" spans="1:28">
      <c r="A16" s="51" t="s">
        <v>126</v>
      </c>
      <c r="B16" s="456"/>
      <c r="C16" s="547"/>
      <c r="D16" s="456"/>
      <c r="E16" s="547"/>
      <c r="F16" s="529" t="s">
        <v>1569</v>
      </c>
      <c r="G16" s="456"/>
      <c r="H16" s="563">
        <v>7.4999999999999997E-2</v>
      </c>
      <c r="I16" s="569">
        <f>H16-0.03</f>
        <v>4.4999999999999998E-2</v>
      </c>
      <c r="J16" s="556" t="s">
        <v>1108</v>
      </c>
      <c r="K16" s="553" t="s">
        <v>1571</v>
      </c>
      <c r="L16" s="553" t="s">
        <v>1572</v>
      </c>
      <c r="M16" s="553" t="s">
        <v>1573</v>
      </c>
      <c r="N16" s="553" t="s">
        <v>1574</v>
      </c>
      <c r="O16" s="556"/>
      <c r="P16" s="553" t="s">
        <v>1575</v>
      </c>
      <c r="Q16" s="556"/>
      <c r="R16" s="553" t="s">
        <v>1576</v>
      </c>
      <c r="S16" s="553" t="s">
        <v>1577</v>
      </c>
      <c r="T16" s="553" t="s">
        <v>1578</v>
      </c>
      <c r="W16" s="50" t="s">
        <v>1303</v>
      </c>
    </row>
    <row r="17" spans="1:24">
      <c r="A17" s="51" t="s">
        <v>127</v>
      </c>
      <c r="B17" s="456"/>
      <c r="C17" s="547"/>
      <c r="D17" s="456"/>
      <c r="E17" s="547"/>
      <c r="F17" s="529" t="s">
        <v>1569</v>
      </c>
      <c r="G17" s="456"/>
      <c r="H17" s="563">
        <v>7.4999999999999997E-2</v>
      </c>
      <c r="I17" s="569">
        <f>H17-0.03</f>
        <v>4.4999999999999998E-2</v>
      </c>
      <c r="J17" s="556" t="s">
        <v>128</v>
      </c>
      <c r="K17" s="553" t="s">
        <v>1570</v>
      </c>
      <c r="L17" s="553" t="s">
        <v>1572</v>
      </c>
      <c r="M17" s="553" t="s">
        <v>1573</v>
      </c>
      <c r="N17" s="553" t="s">
        <v>1574</v>
      </c>
      <c r="O17" s="556"/>
      <c r="P17" s="553" t="s">
        <v>1575</v>
      </c>
      <c r="Q17" s="556"/>
      <c r="R17" s="553" t="s">
        <v>1576</v>
      </c>
      <c r="S17" s="553" t="s">
        <v>1577</v>
      </c>
      <c r="T17" s="553" t="s">
        <v>1578</v>
      </c>
      <c r="W17" s="50" t="s">
        <v>1303</v>
      </c>
    </row>
    <row r="19" spans="1:24">
      <c r="J19" t="s">
        <v>978</v>
      </c>
      <c r="K19" t="s">
        <v>1109</v>
      </c>
    </row>
    <row r="20" spans="1:24" ht="29.55" customHeight="1">
      <c r="A20" s="69" t="s">
        <v>130</v>
      </c>
      <c r="B20" s="69" t="s">
        <v>1562</v>
      </c>
      <c r="C20" s="75" t="s">
        <v>1563</v>
      </c>
      <c r="D20" s="75" t="s">
        <v>1564</v>
      </c>
      <c r="E20" s="76" t="s">
        <v>1526</v>
      </c>
      <c r="F20" s="528" t="s">
        <v>1538</v>
      </c>
      <c r="G20" s="528" t="s">
        <v>1565</v>
      </c>
      <c r="H20" s="528" t="s">
        <v>1539</v>
      </c>
      <c r="I20" s="528" t="s">
        <v>1566</v>
      </c>
      <c r="J20" s="528" t="s">
        <v>1604</v>
      </c>
      <c r="K20" s="77" t="s">
        <v>1605</v>
      </c>
      <c r="M20" s="851" t="s">
        <v>1124</v>
      </c>
      <c r="N20" s="851"/>
      <c r="P20" s="851" t="s">
        <v>1386</v>
      </c>
      <c r="Q20" s="851"/>
      <c r="X20" t="s">
        <v>1110</v>
      </c>
    </row>
    <row r="21" spans="1:24">
      <c r="A21" s="51" t="s">
        <v>118</v>
      </c>
      <c r="B21" s="553" t="s">
        <v>1105</v>
      </c>
      <c r="C21" s="566" t="s">
        <v>1581</v>
      </c>
      <c r="D21" s="566" t="s">
        <v>1583</v>
      </c>
      <c r="E21" s="570" t="str">
        <f>E20</f>
        <v>연체이자율 (M)</v>
      </c>
      <c r="F21" s="571" t="str">
        <f>F20</f>
        <v>1안 예상배당일(DD1)</v>
      </c>
      <c r="G21" s="565" t="s">
        <v>1600</v>
      </c>
      <c r="H21" s="564" t="str">
        <f>H20</f>
        <v>2안 예상배당일(DD2)</v>
      </c>
      <c r="I21" s="565" t="s">
        <v>1601</v>
      </c>
      <c r="J21" s="566" t="s">
        <v>1602</v>
      </c>
      <c r="K21" s="566" t="s">
        <v>1603</v>
      </c>
      <c r="M21" s="885"/>
      <c r="N21" s="885"/>
      <c r="P21" s="885"/>
      <c r="Q21" s="885"/>
    </row>
    <row r="22" spans="1:24">
      <c r="A22" s="51" t="s">
        <v>119</v>
      </c>
      <c r="B22" s="553" t="s">
        <v>1560</v>
      </c>
      <c r="C22" s="566" t="s">
        <v>1582</v>
      </c>
      <c r="D22" s="566" t="s">
        <v>1584</v>
      </c>
      <c r="E22" s="570" t="str">
        <f t="shared" ref="E22:F27" si="1">E21</f>
        <v>연체이자율 (M)</v>
      </c>
      <c r="F22" s="571" t="str">
        <f t="shared" si="1"/>
        <v>1안 예상배당일(DD1)</v>
      </c>
      <c r="G22" s="565" t="s">
        <v>1600</v>
      </c>
      <c r="H22" s="571" t="str">
        <f t="shared" ref="H22:H27" si="2">H21</f>
        <v>2안 예상배당일(DD2)</v>
      </c>
      <c r="I22" s="565" t="s">
        <v>1601</v>
      </c>
      <c r="J22" s="566" t="s">
        <v>1602</v>
      </c>
      <c r="K22" s="566" t="s">
        <v>1603</v>
      </c>
      <c r="M22" s="885"/>
      <c r="N22" s="885"/>
      <c r="P22" s="885"/>
      <c r="Q22" s="885"/>
    </row>
    <row r="23" spans="1:24">
      <c r="A23" s="51" t="s">
        <v>125</v>
      </c>
      <c r="B23" s="553" t="s">
        <v>1561</v>
      </c>
      <c r="C23" s="566" t="s">
        <v>1591</v>
      </c>
      <c r="D23" s="572" t="s">
        <v>1592</v>
      </c>
      <c r="E23" s="570" t="str">
        <f t="shared" si="1"/>
        <v>연체이자율 (M)</v>
      </c>
      <c r="F23" s="571" t="str">
        <f t="shared" si="1"/>
        <v>1안 예상배당일(DD1)</v>
      </c>
      <c r="G23" s="565" t="s">
        <v>1600</v>
      </c>
      <c r="H23" s="571" t="str">
        <f t="shared" si="2"/>
        <v>2안 예상배당일(DD2)</v>
      </c>
      <c r="I23" s="565" t="s">
        <v>1601</v>
      </c>
      <c r="J23" s="566" t="s">
        <v>1602</v>
      </c>
      <c r="K23" s="566" t="s">
        <v>1603</v>
      </c>
      <c r="M23" s="885"/>
      <c r="N23" s="885"/>
      <c r="P23" s="885"/>
      <c r="Q23" s="885"/>
      <c r="X23" t="s">
        <v>1111</v>
      </c>
    </row>
    <row r="24" spans="1:24">
      <c r="A24" s="553" t="s">
        <v>1579</v>
      </c>
      <c r="B24" s="553" t="s">
        <v>1112</v>
      </c>
      <c r="C24" s="566" t="s">
        <v>1589</v>
      </c>
      <c r="D24" s="572" t="s">
        <v>1590</v>
      </c>
      <c r="E24" s="570" t="str">
        <f t="shared" si="1"/>
        <v>연체이자율 (M)</v>
      </c>
      <c r="F24" s="571" t="str">
        <f t="shared" si="1"/>
        <v>1안 예상배당일(DD1)</v>
      </c>
      <c r="G24" s="565" t="s">
        <v>1600</v>
      </c>
      <c r="H24" s="571" t="str">
        <f t="shared" si="2"/>
        <v>2안 예상배당일(DD2)</v>
      </c>
      <c r="I24" s="565" t="s">
        <v>1601</v>
      </c>
      <c r="J24" s="566" t="s">
        <v>1602</v>
      </c>
      <c r="K24" s="566" t="s">
        <v>1603</v>
      </c>
      <c r="M24" s="885"/>
      <c r="N24" s="885"/>
      <c r="P24" s="885"/>
      <c r="Q24" s="885"/>
    </row>
    <row r="25" spans="1:24">
      <c r="A25" s="51" t="s">
        <v>126</v>
      </c>
      <c r="B25" s="553" t="s">
        <v>1107</v>
      </c>
      <c r="C25" s="553" t="s">
        <v>1593</v>
      </c>
      <c r="D25" s="573" t="s">
        <v>1594</v>
      </c>
      <c r="E25" s="570" t="str">
        <f t="shared" si="1"/>
        <v>연체이자율 (M)</v>
      </c>
      <c r="F25" s="571" t="str">
        <f t="shared" si="1"/>
        <v>1안 예상배당일(DD1)</v>
      </c>
      <c r="G25" s="565" t="s">
        <v>1600</v>
      </c>
      <c r="H25" s="571" t="str">
        <f t="shared" si="2"/>
        <v>2안 예상배당일(DD2)</v>
      </c>
      <c r="I25" s="565" t="s">
        <v>1601</v>
      </c>
      <c r="J25" s="566" t="s">
        <v>1602</v>
      </c>
      <c r="K25" s="566" t="s">
        <v>1603</v>
      </c>
      <c r="M25" s="885"/>
      <c r="N25" s="885"/>
      <c r="P25" s="885"/>
      <c r="Q25" s="885"/>
      <c r="X25" t="s">
        <v>1113</v>
      </c>
    </row>
    <row r="26" spans="1:24">
      <c r="A26" s="51" t="s">
        <v>127</v>
      </c>
      <c r="B26" s="553" t="s">
        <v>124</v>
      </c>
      <c r="C26" s="553" t="s">
        <v>1596</v>
      </c>
      <c r="D26" s="573" t="s">
        <v>1597</v>
      </c>
      <c r="E26" s="570" t="str">
        <f t="shared" si="1"/>
        <v>연체이자율 (M)</v>
      </c>
      <c r="F26" s="571" t="str">
        <f t="shared" si="1"/>
        <v>1안 예상배당일(DD1)</v>
      </c>
      <c r="G26" s="565" t="s">
        <v>1600</v>
      </c>
      <c r="H26" s="571" t="str">
        <f t="shared" si="2"/>
        <v>2안 예상배당일(DD2)</v>
      </c>
      <c r="I26" s="565" t="s">
        <v>1601</v>
      </c>
      <c r="J26" s="566" t="s">
        <v>1602</v>
      </c>
      <c r="K26" s="566" t="s">
        <v>1603</v>
      </c>
      <c r="M26" s="885"/>
      <c r="N26" s="885"/>
      <c r="P26" s="885"/>
      <c r="Q26" s="885"/>
      <c r="X26" t="s">
        <v>1113</v>
      </c>
    </row>
    <row r="27" spans="1:24">
      <c r="A27" s="553" t="s">
        <v>1580</v>
      </c>
      <c r="B27" s="553" t="s">
        <v>1114</v>
      </c>
      <c r="C27" s="553" t="s">
        <v>1595</v>
      </c>
      <c r="D27" s="572" t="s">
        <v>1598</v>
      </c>
      <c r="E27" s="570" t="str">
        <f t="shared" si="1"/>
        <v>연체이자율 (M)</v>
      </c>
      <c r="F27" s="571" t="str">
        <f t="shared" si="1"/>
        <v>1안 예상배당일(DD1)</v>
      </c>
      <c r="G27" s="565" t="s">
        <v>1600</v>
      </c>
      <c r="H27" s="571" t="str">
        <f t="shared" si="2"/>
        <v>2안 예상배당일(DD2)</v>
      </c>
      <c r="I27" s="565" t="s">
        <v>1601</v>
      </c>
      <c r="J27" s="566" t="s">
        <v>1602</v>
      </c>
      <c r="K27" s="566" t="s">
        <v>1603</v>
      </c>
      <c r="M27" s="885"/>
      <c r="N27" s="885"/>
      <c r="P27" s="885"/>
      <c r="Q27" s="885"/>
    </row>
    <row r="28" spans="1:24">
      <c r="A28" s="78" t="s">
        <v>133</v>
      </c>
      <c r="B28" s="51"/>
      <c r="C28" s="51"/>
      <c r="D28" s="70"/>
      <c r="E28" s="51"/>
      <c r="F28" s="51"/>
      <c r="G28" s="51"/>
      <c r="H28" s="51"/>
      <c r="I28" s="51"/>
      <c r="J28" s="74">
        <f>SUM(J21:J27)</f>
        <v>0</v>
      </c>
      <c r="K28" s="74">
        <f>SUM(K21:K27)</f>
        <v>0</v>
      </c>
      <c r="L28" t="s">
        <v>1115</v>
      </c>
    </row>
    <row r="30" spans="1:24" ht="25.95" customHeight="1">
      <c r="A30" s="69" t="s">
        <v>1622</v>
      </c>
      <c r="B30" s="75" t="s">
        <v>1585</v>
      </c>
      <c r="C30" s="75" t="s">
        <v>1586</v>
      </c>
      <c r="D30" s="528" t="s">
        <v>1587</v>
      </c>
      <c r="E30" s="528" t="s">
        <v>1588</v>
      </c>
      <c r="F30" s="528" t="s">
        <v>1604</v>
      </c>
      <c r="G30" s="77" t="s">
        <v>1605</v>
      </c>
    </row>
    <row r="31" spans="1:24">
      <c r="A31" s="51" t="s">
        <v>1606</v>
      </c>
      <c r="B31" s="553" t="s">
        <v>1623</v>
      </c>
      <c r="C31" s="553" t="s">
        <v>1623</v>
      </c>
      <c r="D31" s="553" t="s">
        <v>1623</v>
      </c>
      <c r="E31" s="553" t="s">
        <v>1623</v>
      </c>
      <c r="F31" s="553" t="s">
        <v>1610</v>
      </c>
      <c r="G31" s="553" t="s">
        <v>1616</v>
      </c>
    </row>
    <row r="32" spans="1:24">
      <c r="A32" s="51" t="s">
        <v>1607</v>
      </c>
      <c r="B32" s="553" t="s">
        <v>1623</v>
      </c>
      <c r="C32" s="553" t="s">
        <v>1623</v>
      </c>
      <c r="D32" s="553" t="s">
        <v>1623</v>
      </c>
      <c r="E32" s="553" t="s">
        <v>1623</v>
      </c>
      <c r="F32" s="553" t="s">
        <v>1611</v>
      </c>
      <c r="G32" s="553" t="s">
        <v>1617</v>
      </c>
    </row>
    <row r="33" spans="1:8">
      <c r="A33" s="51" t="s">
        <v>1608</v>
      </c>
      <c r="B33" s="553" t="s">
        <v>1623</v>
      </c>
      <c r="C33" s="553" t="s">
        <v>1623</v>
      </c>
      <c r="D33" s="553" t="s">
        <v>1623</v>
      </c>
      <c r="E33" s="553" t="s">
        <v>1623</v>
      </c>
      <c r="F33" s="553" t="s">
        <v>1612</v>
      </c>
      <c r="G33" s="553" t="s">
        <v>1618</v>
      </c>
    </row>
    <row r="34" spans="1:8">
      <c r="A34" s="51" t="s">
        <v>129</v>
      </c>
      <c r="B34" s="553" t="s">
        <v>1623</v>
      </c>
      <c r="C34" s="553" t="s">
        <v>1623</v>
      </c>
      <c r="D34" s="553" t="s">
        <v>1623</v>
      </c>
      <c r="E34" s="553" t="s">
        <v>1623</v>
      </c>
      <c r="F34" s="553" t="s">
        <v>1613</v>
      </c>
      <c r="G34" s="553" t="s">
        <v>1619</v>
      </c>
    </row>
    <row r="35" spans="1:8">
      <c r="A35" s="51" t="s">
        <v>1116</v>
      </c>
      <c r="B35" s="553" t="s">
        <v>1623</v>
      </c>
      <c r="C35" s="553" t="s">
        <v>1623</v>
      </c>
      <c r="D35" s="553" t="s">
        <v>1623</v>
      </c>
      <c r="E35" s="553" t="s">
        <v>1623</v>
      </c>
      <c r="F35" s="553" t="s">
        <v>1614</v>
      </c>
      <c r="G35" s="553" t="s">
        <v>1620</v>
      </c>
    </row>
    <row r="36" spans="1:8">
      <c r="A36" s="51" t="s">
        <v>1609</v>
      </c>
      <c r="B36" s="553" t="s">
        <v>1623</v>
      </c>
      <c r="C36" s="553" t="s">
        <v>1623</v>
      </c>
      <c r="D36" s="553" t="s">
        <v>1623</v>
      </c>
      <c r="E36" s="553" t="s">
        <v>1623</v>
      </c>
      <c r="F36" s="553" t="s">
        <v>1615</v>
      </c>
      <c r="G36" s="553" t="s">
        <v>1621</v>
      </c>
    </row>
    <row r="37" spans="1:8">
      <c r="A37" s="78" t="s">
        <v>1117</v>
      </c>
      <c r="B37" s="51"/>
      <c r="C37" s="51"/>
      <c r="D37" s="51"/>
      <c r="E37" s="51"/>
      <c r="F37" s="51">
        <f>SUM(F31:F35)</f>
        <v>0</v>
      </c>
      <c r="G37" s="51">
        <f>SUM(G31:G35)</f>
        <v>0</v>
      </c>
    </row>
    <row r="38" spans="1:8">
      <c r="A38" s="68"/>
    </row>
    <row r="39" spans="1:8">
      <c r="A39" s="68"/>
    </row>
    <row r="40" spans="1:8">
      <c r="A40" s="68" t="s">
        <v>1649</v>
      </c>
    </row>
    <row r="41" spans="1:8" ht="26.4">
      <c r="A41" s="75" t="s">
        <v>1650</v>
      </c>
      <c r="B41" s="75" t="s">
        <v>1651</v>
      </c>
      <c r="C41" s="75" t="s">
        <v>1652</v>
      </c>
      <c r="D41" s="75" t="s">
        <v>1626</v>
      </c>
      <c r="E41" s="75" t="s">
        <v>1627</v>
      </c>
      <c r="F41" s="86" t="s">
        <v>1653</v>
      </c>
      <c r="G41" s="86" t="s">
        <v>1654</v>
      </c>
      <c r="H41" s="86" t="s">
        <v>1655</v>
      </c>
    </row>
    <row r="42" spans="1:8">
      <c r="A42" s="51" t="s">
        <v>1656</v>
      </c>
      <c r="B42" s="556"/>
      <c r="C42" s="529" t="s">
        <v>1657</v>
      </c>
      <c r="D42" s="577" t="s">
        <v>1659</v>
      </c>
      <c r="E42" s="578" t="s">
        <v>1659</v>
      </c>
      <c r="F42" s="579" t="s">
        <v>1657</v>
      </c>
      <c r="G42" s="579" t="s">
        <v>1657</v>
      </c>
      <c r="H42" s="579" t="s">
        <v>1657</v>
      </c>
    </row>
    <row r="43" spans="1:8">
      <c r="A43" s="51" t="s">
        <v>1661</v>
      </c>
      <c r="B43" s="556"/>
      <c r="C43" s="529" t="s">
        <v>1657</v>
      </c>
      <c r="D43" s="578" t="s">
        <v>1658</v>
      </c>
      <c r="E43" s="578" t="s">
        <v>1659</v>
      </c>
      <c r="F43" s="579" t="s">
        <v>1657</v>
      </c>
      <c r="G43" s="579" t="s">
        <v>1657</v>
      </c>
      <c r="H43" s="579" t="s">
        <v>1657</v>
      </c>
    </row>
    <row r="44" spans="1:8">
      <c r="A44" s="51" t="s">
        <v>1662</v>
      </c>
      <c r="B44" s="556"/>
      <c r="C44" s="529" t="s">
        <v>1657</v>
      </c>
      <c r="D44" s="578" t="s">
        <v>1659</v>
      </c>
      <c r="E44" s="578" t="s">
        <v>1659</v>
      </c>
      <c r="F44" s="579" t="s">
        <v>1657</v>
      </c>
      <c r="G44" s="579" t="s">
        <v>1657</v>
      </c>
      <c r="H44" s="579" t="s">
        <v>1660</v>
      </c>
    </row>
    <row r="45" spans="1:8">
      <c r="A45" s="51" t="s">
        <v>1663</v>
      </c>
      <c r="B45" s="556"/>
      <c r="C45" s="529" t="s">
        <v>1657</v>
      </c>
      <c r="D45" s="578" t="s">
        <v>1659</v>
      </c>
      <c r="E45" s="578" t="s">
        <v>1659</v>
      </c>
      <c r="F45" s="579" t="s">
        <v>1657</v>
      </c>
      <c r="G45" s="579" t="s">
        <v>1657</v>
      </c>
      <c r="H45" s="579" t="s">
        <v>1657</v>
      </c>
    </row>
    <row r="46" spans="1:8">
      <c r="A46" s="51" t="s">
        <v>1664</v>
      </c>
      <c r="B46" s="456"/>
      <c r="C46" s="529" t="s">
        <v>1657</v>
      </c>
      <c r="D46" s="578" t="s">
        <v>1659</v>
      </c>
      <c r="E46" s="578" t="s">
        <v>1659</v>
      </c>
      <c r="F46" s="579" t="s">
        <v>1660</v>
      </c>
      <c r="G46" s="579" t="s">
        <v>1657</v>
      </c>
      <c r="H46" s="579" t="s">
        <v>1657</v>
      </c>
    </row>
    <row r="47" spans="1:8">
      <c r="A47" s="78" t="s">
        <v>1665</v>
      </c>
      <c r="B47" s="575"/>
      <c r="C47" s="78"/>
      <c r="D47" s="575"/>
      <c r="E47" s="575"/>
      <c r="F47" s="51"/>
      <c r="G47" s="51"/>
      <c r="H47" s="51"/>
    </row>
    <row r="51" spans="1:7" ht="22.8">
      <c r="B51" s="580" t="s">
        <v>1667</v>
      </c>
      <c r="C51" s="580" t="s">
        <v>1668</v>
      </c>
      <c r="D51" t="s">
        <v>979</v>
      </c>
    </row>
    <row r="52" spans="1:7">
      <c r="A52" t="s">
        <v>1666</v>
      </c>
      <c r="B52" s="576"/>
      <c r="C52" s="576"/>
    </row>
    <row r="53" spans="1:7">
      <c r="A53" t="s">
        <v>1624</v>
      </c>
      <c r="B53" s="556" t="s">
        <v>1610</v>
      </c>
      <c r="C53" s="556" t="s">
        <v>1616</v>
      </c>
    </row>
    <row r="55" spans="1:7" ht="22.8">
      <c r="B55" s="580" t="s">
        <v>1670</v>
      </c>
      <c r="C55" s="580" t="s">
        <v>1671</v>
      </c>
      <c r="G55" t="s">
        <v>152</v>
      </c>
    </row>
    <row r="56" spans="1:7">
      <c r="A56" t="s">
        <v>1669</v>
      </c>
      <c r="B56" s="561"/>
      <c r="C56" s="561"/>
    </row>
    <row r="57" spans="1:7">
      <c r="A57" t="s">
        <v>1672</v>
      </c>
      <c r="B57" s="561" t="s">
        <v>1673</v>
      </c>
      <c r="C57" s="561" t="s">
        <v>1674</v>
      </c>
    </row>
    <row r="58" spans="1:7">
      <c r="A58" t="s">
        <v>1675</v>
      </c>
      <c r="B58" s="556" t="s">
        <v>1615</v>
      </c>
      <c r="C58" s="556" t="s">
        <v>1621</v>
      </c>
    </row>
    <row r="59" spans="1:7">
      <c r="A59" t="s">
        <v>1625</v>
      </c>
      <c r="B59" s="545" t="s">
        <v>1683</v>
      </c>
      <c r="C59" s="545" t="s">
        <v>1683</v>
      </c>
    </row>
    <row r="60" spans="1:7">
      <c r="A60" t="s">
        <v>1630</v>
      </c>
      <c r="B60" s="561" t="s">
        <v>1678</v>
      </c>
      <c r="C60" s="561" t="s">
        <v>1679</v>
      </c>
    </row>
    <row r="62" spans="1:7">
      <c r="A62" t="s">
        <v>1631</v>
      </c>
      <c r="E62" t="s">
        <v>1641</v>
      </c>
    </row>
    <row r="63" spans="1:7">
      <c r="A63" s="77" t="s">
        <v>1632</v>
      </c>
      <c r="B63" s="528" t="s">
        <v>1552</v>
      </c>
      <c r="C63" s="528" t="s">
        <v>1634</v>
      </c>
      <c r="E63" s="77" t="s">
        <v>134</v>
      </c>
      <c r="F63" s="528" t="s">
        <v>139</v>
      </c>
      <c r="G63" s="528" t="s">
        <v>140</v>
      </c>
    </row>
    <row r="64" spans="1:7">
      <c r="A64" s="51" t="s">
        <v>135</v>
      </c>
      <c r="B64" s="556" t="str">
        <f>J12</f>
        <v>대위변제원금(AD)</v>
      </c>
      <c r="C64" s="553" t="s">
        <v>1635</v>
      </c>
      <c r="E64" s="51" t="s">
        <v>135</v>
      </c>
      <c r="F64" s="553" t="s">
        <v>1639</v>
      </c>
      <c r="G64" s="553" t="s">
        <v>1681</v>
      </c>
    </row>
    <row r="65" spans="1:8">
      <c r="A65" s="51" t="s">
        <v>136</v>
      </c>
      <c r="B65" s="556" t="str">
        <f>B64</f>
        <v>대위변제원금(AD)</v>
      </c>
      <c r="C65" s="553" t="s">
        <v>1636</v>
      </c>
      <c r="E65" s="51" t="s">
        <v>136</v>
      </c>
      <c r="F65" s="553" t="s">
        <v>1680</v>
      </c>
      <c r="G65" s="553" t="s">
        <v>1640</v>
      </c>
    </row>
    <row r="66" spans="1:8">
      <c r="A66" s="51" t="s">
        <v>137</v>
      </c>
      <c r="B66" s="574" t="s">
        <v>1633</v>
      </c>
      <c r="C66" s="553" t="s">
        <v>1637</v>
      </c>
      <c r="E66" s="51" t="s">
        <v>138</v>
      </c>
      <c r="F66" s="553" t="s">
        <v>1642</v>
      </c>
      <c r="G66" s="553" t="s">
        <v>1643</v>
      </c>
    </row>
    <row r="67" spans="1:8">
      <c r="A67" s="51" t="s">
        <v>138</v>
      </c>
      <c r="B67" s="51">
        <f>SUM(B64:B66)</f>
        <v>0</v>
      </c>
      <c r="C67" s="80">
        <v>1</v>
      </c>
    </row>
    <row r="68" spans="1:8">
      <c r="E68" s="68" t="s">
        <v>1118</v>
      </c>
      <c r="F68" s="561" t="s">
        <v>1644</v>
      </c>
      <c r="G68" s="561" t="s">
        <v>1645</v>
      </c>
    </row>
    <row r="71" spans="1:8">
      <c r="A71" s="68" t="s">
        <v>1647</v>
      </c>
      <c r="B71" t="s">
        <v>1648</v>
      </c>
    </row>
    <row r="72" spans="1:8">
      <c r="A72" t="s">
        <v>1165</v>
      </c>
    </row>
    <row r="73" spans="1:8">
      <c r="A73" s="463" t="s">
        <v>1126</v>
      </c>
      <c r="B73" s="463" t="s">
        <v>1140</v>
      </c>
      <c r="C73" s="463" t="s">
        <v>1137</v>
      </c>
      <c r="D73" s="463" t="s">
        <v>1141</v>
      </c>
      <c r="E73" s="461" t="s">
        <v>1154</v>
      </c>
      <c r="F73" s="461" t="s">
        <v>1127</v>
      </c>
    </row>
    <row r="74" spans="1:8">
      <c r="A74" s="682" t="s">
        <v>1138</v>
      </c>
      <c r="B74" s="682" t="s">
        <v>1138</v>
      </c>
      <c r="C74" s="682" t="s">
        <v>1138</v>
      </c>
      <c r="D74" s="682" t="s">
        <v>1138</v>
      </c>
      <c r="E74" s="682" t="s">
        <v>1139</v>
      </c>
      <c r="F74" s="682" t="s">
        <v>1139</v>
      </c>
    </row>
    <row r="75" spans="1:8">
      <c r="A75" s="461" t="s">
        <v>1128</v>
      </c>
      <c r="B75" s="461" t="s">
        <v>1129</v>
      </c>
      <c r="C75" s="461" t="s">
        <v>1130</v>
      </c>
      <c r="D75" s="462" t="s">
        <v>1131</v>
      </c>
    </row>
    <row r="76" spans="1:8">
      <c r="A76" s="685" t="s">
        <v>1142</v>
      </c>
      <c r="B76" s="684" t="s">
        <v>1143</v>
      </c>
      <c r="C76" s="690" t="s">
        <v>1144</v>
      </c>
      <c r="D76" s="683" t="s">
        <v>1145</v>
      </c>
    </row>
    <row r="77" spans="1:8">
      <c r="A77" s="461" t="s">
        <v>1132</v>
      </c>
      <c r="B77" s="461" t="s">
        <v>1133</v>
      </c>
      <c r="C77" s="461" t="s">
        <v>1134</v>
      </c>
      <c r="D77" s="461" t="s">
        <v>1135</v>
      </c>
      <c r="E77" s="461" t="s">
        <v>1136</v>
      </c>
    </row>
    <row r="78" spans="1:8">
      <c r="A78" s="686" t="s">
        <v>1146</v>
      </c>
      <c r="B78" s="687" t="s">
        <v>1147</v>
      </c>
      <c r="C78" s="688" t="s">
        <v>1148</v>
      </c>
      <c r="D78" s="689" t="s">
        <v>1149</v>
      </c>
      <c r="E78" s="690" t="s">
        <v>1150</v>
      </c>
    </row>
    <row r="79" spans="1:8">
      <c r="A79" s="461" t="s">
        <v>1151</v>
      </c>
      <c r="B79" s="461" t="s">
        <v>1153</v>
      </c>
      <c r="C79" s="461" t="s">
        <v>1160</v>
      </c>
      <c r="D79" s="461" t="s">
        <v>1157</v>
      </c>
      <c r="E79" s="461" t="s">
        <v>1158</v>
      </c>
      <c r="F79" s="461" t="s">
        <v>1159</v>
      </c>
    </row>
    <row r="80" spans="1:8">
      <c r="A80" s="691" t="s">
        <v>1152</v>
      </c>
      <c r="B80" s="692" t="s">
        <v>1155</v>
      </c>
      <c r="C80" s="693" t="s">
        <v>1156</v>
      </c>
      <c r="D80" s="694" t="s">
        <v>1161</v>
      </c>
      <c r="E80" s="695" t="s">
        <v>1162</v>
      </c>
      <c r="F80" s="553" t="s">
        <v>1163</v>
      </c>
      <c r="H80" s="68" t="s">
        <v>1164</v>
      </c>
    </row>
    <row r="81" spans="1:8">
      <c r="A81" t="s">
        <v>1166</v>
      </c>
    </row>
    <row r="82" spans="1:8">
      <c r="A82" s="463" t="s">
        <v>1126</v>
      </c>
      <c r="B82" s="463" t="s">
        <v>1140</v>
      </c>
      <c r="C82" s="463" t="s">
        <v>1137</v>
      </c>
      <c r="D82" s="463" t="s">
        <v>1141</v>
      </c>
      <c r="E82" s="461" t="s">
        <v>1154</v>
      </c>
      <c r="F82" s="461" t="s">
        <v>1127</v>
      </c>
    </row>
    <row r="83" spans="1:8">
      <c r="A83" s="682" t="s">
        <v>1138</v>
      </c>
      <c r="B83" s="682" t="s">
        <v>1138</v>
      </c>
      <c r="C83" s="682" t="s">
        <v>1138</v>
      </c>
      <c r="D83" s="682" t="s">
        <v>1138</v>
      </c>
      <c r="E83" s="682" t="s">
        <v>1139</v>
      </c>
      <c r="F83" s="682" t="s">
        <v>1139</v>
      </c>
    </row>
    <row r="84" spans="1:8">
      <c r="A84" s="461" t="s">
        <v>1128</v>
      </c>
      <c r="B84" s="461" t="s">
        <v>1129</v>
      </c>
      <c r="C84" s="461" t="s">
        <v>1130</v>
      </c>
      <c r="D84" s="462" t="s">
        <v>1131</v>
      </c>
    </row>
    <row r="85" spans="1:8">
      <c r="A85" s="685" t="s">
        <v>1142</v>
      </c>
      <c r="B85" s="684" t="s">
        <v>1167</v>
      </c>
      <c r="C85" s="690" t="s">
        <v>1144</v>
      </c>
      <c r="D85" s="683" t="s">
        <v>1145</v>
      </c>
    </row>
    <row r="86" spans="1:8">
      <c r="A86" s="461" t="s">
        <v>1132</v>
      </c>
      <c r="B86" s="461" t="s">
        <v>1133</v>
      </c>
      <c r="C86" s="461" t="s">
        <v>1134</v>
      </c>
      <c r="D86" s="461" t="s">
        <v>1135</v>
      </c>
      <c r="E86" s="461" t="s">
        <v>1136</v>
      </c>
    </row>
    <row r="87" spans="1:8">
      <c r="A87" s="686" t="s">
        <v>1146</v>
      </c>
      <c r="B87" s="687" t="s">
        <v>1147</v>
      </c>
      <c r="C87" s="688" t="s">
        <v>1148</v>
      </c>
      <c r="D87" s="689" t="s">
        <v>1149</v>
      </c>
      <c r="E87" s="690" t="s">
        <v>1150</v>
      </c>
    </row>
    <row r="88" spans="1:8">
      <c r="A88" s="461" t="s">
        <v>1151</v>
      </c>
      <c r="B88" s="461" t="s">
        <v>1153</v>
      </c>
      <c r="C88" s="461" t="s">
        <v>1160</v>
      </c>
      <c r="D88" s="461" t="s">
        <v>1157</v>
      </c>
      <c r="E88" s="461" t="s">
        <v>1158</v>
      </c>
      <c r="F88" s="461" t="s">
        <v>1159</v>
      </c>
    </row>
    <row r="89" spans="1:8">
      <c r="A89" s="691" t="s">
        <v>1168</v>
      </c>
      <c r="B89" s="692" t="s">
        <v>1155</v>
      </c>
      <c r="C89" s="693" t="s">
        <v>1156</v>
      </c>
      <c r="D89" s="694" t="s">
        <v>1161</v>
      </c>
      <c r="E89" s="695" t="s">
        <v>1162</v>
      </c>
      <c r="F89" s="553" t="s">
        <v>1163</v>
      </c>
      <c r="H89" s="68" t="s">
        <v>1169</v>
      </c>
    </row>
  </sheetData>
  <mergeCells count="5">
    <mergeCell ref="W2:Z2"/>
    <mergeCell ref="M20:N20"/>
    <mergeCell ref="P20:Q20"/>
    <mergeCell ref="M21:N27"/>
    <mergeCell ref="P21:Q27"/>
  </mergeCells>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97"/>
  <sheetViews>
    <sheetView zoomScale="85" zoomScaleNormal="85" workbookViewId="0">
      <selection activeCell="D30" sqref="D30"/>
    </sheetView>
  </sheetViews>
  <sheetFormatPr defaultRowHeight="17.399999999999999"/>
  <cols>
    <col min="1" max="1" width="16.69921875" customWidth="1"/>
    <col min="2" max="2" width="56.69921875" customWidth="1"/>
    <col min="3" max="14" width="16.69921875" customWidth="1"/>
    <col min="15" max="19" width="16.796875" customWidth="1"/>
    <col min="20" max="22" width="15.8984375" customWidth="1"/>
    <col min="23" max="26" width="19.8984375" customWidth="1"/>
  </cols>
  <sheetData>
    <row r="1" spans="1:28">
      <c r="A1" s="68" t="s">
        <v>117</v>
      </c>
    </row>
    <row r="2" spans="1:28">
      <c r="A2" s="68" t="s">
        <v>1120</v>
      </c>
      <c r="W2" s="875" t="s">
        <v>1299</v>
      </c>
      <c r="X2" s="875"/>
      <c r="Y2" s="875"/>
      <c r="Z2" s="875"/>
    </row>
    <row r="3" spans="1:28" ht="31.2">
      <c r="A3" s="69" t="s">
        <v>130</v>
      </c>
      <c r="B3" s="75" t="s">
        <v>1516</v>
      </c>
      <c r="C3" s="75" t="s">
        <v>1537</v>
      </c>
      <c r="D3" s="75" t="s">
        <v>1517</v>
      </c>
      <c r="E3" s="69" t="s">
        <v>1518</v>
      </c>
      <c r="F3" s="75" t="s">
        <v>1519</v>
      </c>
      <c r="G3" s="75" t="s">
        <v>1520</v>
      </c>
      <c r="H3" s="75" t="s">
        <v>1521</v>
      </c>
      <c r="I3" s="75" t="s">
        <v>1522</v>
      </c>
      <c r="J3" s="75" t="s">
        <v>1523</v>
      </c>
      <c r="K3" s="75" t="s">
        <v>1524</v>
      </c>
      <c r="L3" s="76" t="s">
        <v>1525</v>
      </c>
      <c r="M3" s="76" t="s">
        <v>1526</v>
      </c>
      <c r="N3" s="76" t="s">
        <v>1513</v>
      </c>
      <c r="O3" s="76" t="s">
        <v>1514</v>
      </c>
      <c r="P3" s="76" t="s">
        <v>1527</v>
      </c>
      <c r="Q3" s="76" t="s">
        <v>1528</v>
      </c>
      <c r="R3" s="76" t="s">
        <v>1529</v>
      </c>
      <c r="S3" s="76" t="s">
        <v>1530</v>
      </c>
      <c r="T3" s="76" t="s">
        <v>1531</v>
      </c>
      <c r="U3" s="76" t="s">
        <v>1532</v>
      </c>
      <c r="V3" s="76" t="s">
        <v>1646</v>
      </c>
      <c r="W3" s="77" t="s">
        <v>1533</v>
      </c>
      <c r="X3" s="77" t="s">
        <v>1534</v>
      </c>
      <c r="Y3" s="77" t="s">
        <v>1535</v>
      </c>
      <c r="Z3" s="77" t="s">
        <v>1536</v>
      </c>
      <c r="AB3" t="s">
        <v>0</v>
      </c>
    </row>
    <row r="4" spans="1:28">
      <c r="A4" s="547" t="s">
        <v>118</v>
      </c>
      <c r="B4" s="547" t="s">
        <v>120</v>
      </c>
      <c r="C4" s="548" t="s">
        <v>981</v>
      </c>
      <c r="D4" s="549" t="s">
        <v>182</v>
      </c>
      <c r="E4" s="550">
        <v>45008</v>
      </c>
      <c r="F4" s="551">
        <v>440000000</v>
      </c>
      <c r="G4" s="551">
        <v>440000000</v>
      </c>
      <c r="H4" s="551">
        <v>0</v>
      </c>
      <c r="I4" s="551">
        <v>16213886</v>
      </c>
      <c r="J4" s="551">
        <f>SUM(G4:I4)</f>
        <v>456213886</v>
      </c>
      <c r="K4" s="550">
        <v>45672</v>
      </c>
      <c r="L4" s="552">
        <v>4.4499999999999998E-2</v>
      </c>
      <c r="M4" s="552">
        <v>7.4499999999999997E-2</v>
      </c>
      <c r="N4" s="554"/>
      <c r="O4" s="554"/>
      <c r="P4" s="456" t="s">
        <v>80</v>
      </c>
      <c r="Q4" s="456" t="s">
        <v>80</v>
      </c>
      <c r="R4" s="456" t="s">
        <v>80</v>
      </c>
      <c r="S4" s="547" t="s">
        <v>131</v>
      </c>
      <c r="T4" s="555" t="s">
        <v>132</v>
      </c>
      <c r="U4" s="456" t="s">
        <v>81</v>
      </c>
      <c r="V4" s="547" t="s">
        <v>131</v>
      </c>
      <c r="W4" s="558" t="s">
        <v>1300</v>
      </c>
      <c r="X4" s="558" t="s">
        <v>1301</v>
      </c>
      <c r="Y4" s="558" t="s">
        <v>1300</v>
      </c>
      <c r="Z4" s="558" t="s">
        <v>1300</v>
      </c>
    </row>
    <row r="5" spans="1:28">
      <c r="A5" s="547" t="s">
        <v>119</v>
      </c>
      <c r="B5" s="547" t="s">
        <v>121</v>
      </c>
      <c r="C5" s="548" t="s">
        <v>982</v>
      </c>
      <c r="D5" s="549" t="s">
        <v>183</v>
      </c>
      <c r="E5" s="550">
        <v>45835</v>
      </c>
      <c r="F5" s="551">
        <v>2975020</v>
      </c>
      <c r="G5" s="551">
        <v>0</v>
      </c>
      <c r="H5" s="551">
        <v>2975020</v>
      </c>
      <c r="I5" s="551">
        <v>0</v>
      </c>
      <c r="J5" s="551">
        <f>SUM(G5:I5)</f>
        <v>2975020</v>
      </c>
      <c r="K5" s="550"/>
      <c r="L5" s="552"/>
      <c r="M5" s="552"/>
      <c r="N5" s="554" t="s">
        <v>147</v>
      </c>
      <c r="O5" s="554" t="s">
        <v>321</v>
      </c>
      <c r="P5" s="456" t="s">
        <v>132</v>
      </c>
      <c r="Q5" s="456" t="s">
        <v>132</v>
      </c>
      <c r="R5" s="456" t="s">
        <v>132</v>
      </c>
      <c r="S5" s="547" t="s">
        <v>131</v>
      </c>
      <c r="T5" s="555" t="s">
        <v>132</v>
      </c>
      <c r="U5" s="456" t="s">
        <v>81</v>
      </c>
      <c r="V5" s="547" t="s">
        <v>131</v>
      </c>
      <c r="W5" s="559"/>
      <c r="X5" s="559"/>
      <c r="Y5" s="559"/>
      <c r="Z5" s="559"/>
    </row>
    <row r="6" spans="1:28">
      <c r="A6" s="51"/>
      <c r="B6" s="51"/>
      <c r="C6" s="51"/>
      <c r="D6" s="51"/>
      <c r="E6" s="70"/>
      <c r="F6" s="71"/>
      <c r="G6" s="71"/>
      <c r="H6" s="71"/>
      <c r="I6" s="71"/>
      <c r="J6" s="71"/>
      <c r="K6" s="70"/>
      <c r="L6" s="72"/>
      <c r="M6" s="72"/>
      <c r="N6" s="72"/>
      <c r="O6" s="72"/>
      <c r="P6" s="51"/>
      <c r="Q6" s="51"/>
      <c r="R6" s="51"/>
      <c r="S6" s="51"/>
      <c r="T6" s="51" t="s">
        <v>1298</v>
      </c>
      <c r="U6" s="51"/>
      <c r="V6" s="51"/>
      <c r="W6" s="51"/>
      <c r="X6" s="51"/>
      <c r="Y6" s="51"/>
      <c r="Z6" s="51"/>
      <c r="AB6" t="s">
        <v>1</v>
      </c>
    </row>
    <row r="7" spans="1:28">
      <c r="A7" s="51"/>
      <c r="B7" s="51"/>
      <c r="C7" s="51"/>
      <c r="D7" s="51"/>
      <c r="E7" s="70"/>
      <c r="F7" s="71"/>
      <c r="G7" s="71"/>
      <c r="H7" s="71"/>
      <c r="I7" s="71"/>
      <c r="J7" s="71"/>
      <c r="K7" s="70"/>
      <c r="L7" s="72"/>
      <c r="M7" s="72"/>
      <c r="N7" s="72"/>
      <c r="O7" s="72"/>
      <c r="P7" s="51"/>
      <c r="Q7" s="51"/>
      <c r="R7" s="51"/>
      <c r="S7" s="51"/>
      <c r="T7" s="51"/>
      <c r="U7" s="51"/>
      <c r="V7" s="51"/>
      <c r="W7" s="51"/>
      <c r="X7" s="51"/>
      <c r="Y7" s="51"/>
      <c r="Z7" s="51"/>
      <c r="AB7" t="s">
        <v>2</v>
      </c>
    </row>
    <row r="8" spans="1:28">
      <c r="A8" s="51"/>
      <c r="B8" s="51"/>
      <c r="C8" s="51"/>
      <c r="D8" s="51"/>
      <c r="E8" s="70"/>
      <c r="F8" s="51"/>
      <c r="G8" s="51"/>
      <c r="H8" s="51"/>
      <c r="I8" s="51"/>
      <c r="J8" s="51"/>
      <c r="K8" s="70"/>
      <c r="L8" s="51"/>
      <c r="M8" s="51"/>
      <c r="N8" s="51"/>
      <c r="O8" s="51"/>
      <c r="P8" s="51"/>
      <c r="Q8" s="51"/>
      <c r="R8" s="51"/>
      <c r="S8" s="51"/>
      <c r="T8" s="51"/>
      <c r="U8" s="51"/>
      <c r="V8" s="51"/>
      <c r="W8" s="51"/>
      <c r="X8" s="51"/>
      <c r="Y8" s="51"/>
      <c r="Z8" s="51"/>
      <c r="AB8" t="s">
        <v>2</v>
      </c>
    </row>
    <row r="9" spans="1:28">
      <c r="A9" s="78" t="s">
        <v>133</v>
      </c>
      <c r="B9" s="51"/>
      <c r="C9" s="51"/>
      <c r="D9" s="51"/>
      <c r="E9" s="70"/>
      <c r="F9" s="51"/>
      <c r="G9" s="51"/>
      <c r="H9" s="51"/>
      <c r="I9" s="51"/>
      <c r="J9" s="51"/>
      <c r="K9" s="70"/>
      <c r="L9" s="51"/>
      <c r="M9" s="51"/>
      <c r="N9" s="51"/>
      <c r="O9" s="51"/>
      <c r="P9" s="51"/>
      <c r="Q9" s="51"/>
      <c r="R9" s="51"/>
      <c r="S9" s="51"/>
      <c r="T9" s="51"/>
      <c r="U9" s="51"/>
      <c r="V9" s="51"/>
      <c r="W9" s="51">
        <f>SUM(W4:W8)</f>
        <v>0</v>
      </c>
      <c r="X9" s="51">
        <f t="shared" ref="X9:Z9" si="0">SUM(X4:X8)</f>
        <v>0</v>
      </c>
      <c r="Y9" s="51">
        <f t="shared" si="0"/>
        <v>0</v>
      </c>
      <c r="Z9" s="51">
        <f t="shared" si="0"/>
        <v>0</v>
      </c>
    </row>
    <row r="10" spans="1:28">
      <c r="W10" s="50" t="s">
        <v>1302</v>
      </c>
      <c r="Y10" s="50" t="s">
        <v>1302</v>
      </c>
    </row>
    <row r="11" spans="1:28">
      <c r="A11" s="68" t="s">
        <v>1567</v>
      </c>
      <c r="O11" t="s">
        <v>1104</v>
      </c>
      <c r="Q11" t="s">
        <v>1104</v>
      </c>
    </row>
    <row r="12" spans="1:28" ht="31.2">
      <c r="A12" s="69" t="s">
        <v>130</v>
      </c>
      <c r="B12" s="77" t="s">
        <v>1546</v>
      </c>
      <c r="C12" s="528" t="s">
        <v>1547</v>
      </c>
      <c r="D12" s="528" t="s">
        <v>1548</v>
      </c>
      <c r="E12" s="528" t="s">
        <v>1549</v>
      </c>
      <c r="F12" s="528" t="s">
        <v>1550</v>
      </c>
      <c r="G12" s="528" t="s">
        <v>1551</v>
      </c>
      <c r="H12" s="76" t="s">
        <v>1526</v>
      </c>
      <c r="I12" s="76" t="s">
        <v>1525</v>
      </c>
      <c r="J12" s="528" t="s">
        <v>1552</v>
      </c>
      <c r="K12" s="528" t="s">
        <v>1553</v>
      </c>
      <c r="L12" s="528" t="s">
        <v>1554</v>
      </c>
      <c r="M12" s="528" t="s">
        <v>1739</v>
      </c>
      <c r="N12" s="528" t="s">
        <v>1556</v>
      </c>
      <c r="O12" s="528" t="s">
        <v>1538</v>
      </c>
      <c r="P12" s="528" t="s">
        <v>1557</v>
      </c>
      <c r="Q12" s="528" t="s">
        <v>1539</v>
      </c>
      <c r="R12" s="528" t="s">
        <v>1558</v>
      </c>
      <c r="S12" s="528" t="s">
        <v>1559</v>
      </c>
      <c r="T12" s="77" t="s">
        <v>1638</v>
      </c>
    </row>
    <row r="13" spans="1:28">
      <c r="A13" s="51" t="s">
        <v>118</v>
      </c>
      <c r="B13" s="456"/>
      <c r="C13" s="568" t="s">
        <v>1568</v>
      </c>
      <c r="D13" s="568" t="s">
        <v>1568</v>
      </c>
      <c r="E13" s="568" t="s">
        <v>1568</v>
      </c>
      <c r="F13" s="568" t="s">
        <v>1568</v>
      </c>
      <c r="G13" s="568" t="s">
        <v>1568</v>
      </c>
      <c r="H13" s="563">
        <v>7.4999999999999997E-2</v>
      </c>
      <c r="I13" s="569">
        <f>H13-0.03</f>
        <v>4.4999999999999998E-2</v>
      </c>
      <c r="J13" s="568" t="s">
        <v>1568</v>
      </c>
      <c r="K13" s="568" t="s">
        <v>1568</v>
      </c>
      <c r="L13" s="568" t="s">
        <v>1568</v>
      </c>
      <c r="M13" s="568" t="s">
        <v>1568</v>
      </c>
      <c r="N13" s="568" t="s">
        <v>1568</v>
      </c>
      <c r="O13" s="568" t="s">
        <v>1568</v>
      </c>
      <c r="P13" s="568" t="s">
        <v>1568</v>
      </c>
      <c r="Q13" s="568" t="s">
        <v>1568</v>
      </c>
      <c r="R13" s="568" t="s">
        <v>1568</v>
      </c>
      <c r="S13" s="568" t="s">
        <v>1568</v>
      </c>
      <c r="T13" s="568" t="s">
        <v>1568</v>
      </c>
    </row>
    <row r="14" spans="1:28">
      <c r="A14" s="51" t="s">
        <v>119</v>
      </c>
      <c r="B14" s="456"/>
      <c r="C14" s="456"/>
      <c r="D14" s="456"/>
      <c r="E14" s="456"/>
      <c r="F14" s="529" t="s">
        <v>1569</v>
      </c>
      <c r="G14" s="456"/>
      <c r="H14" s="563">
        <v>7.4999999999999997E-2</v>
      </c>
      <c r="I14" s="569">
        <f>H14-0.03</f>
        <v>4.4999999999999998E-2</v>
      </c>
      <c r="J14" s="556" t="s">
        <v>1106</v>
      </c>
      <c r="K14" s="553" t="s">
        <v>1570</v>
      </c>
      <c r="L14" s="553" t="s">
        <v>1572</v>
      </c>
      <c r="M14" s="553" t="s">
        <v>1573</v>
      </c>
      <c r="N14" s="553" t="s">
        <v>1574</v>
      </c>
      <c r="O14" s="556"/>
      <c r="P14" s="553" t="s">
        <v>1599</v>
      </c>
      <c r="Q14" s="556"/>
      <c r="R14" s="553" t="s">
        <v>1576</v>
      </c>
      <c r="S14" s="553" t="s">
        <v>1577</v>
      </c>
      <c r="T14" s="553" t="s">
        <v>1578</v>
      </c>
    </row>
    <row r="15" spans="1:28">
      <c r="A15" s="51" t="s">
        <v>125</v>
      </c>
      <c r="B15" s="456"/>
      <c r="C15" s="456"/>
      <c r="D15" s="456"/>
      <c r="E15" s="456"/>
      <c r="F15" s="529" t="s">
        <v>1569</v>
      </c>
      <c r="G15" s="456"/>
      <c r="H15" s="563">
        <v>7.4999999999999997E-2</v>
      </c>
      <c r="I15" s="569">
        <f>H15-0.03</f>
        <v>4.4999999999999998E-2</v>
      </c>
      <c r="J15" s="556" t="s">
        <v>1106</v>
      </c>
      <c r="K15" s="553" t="s">
        <v>1570</v>
      </c>
      <c r="L15" s="553" t="s">
        <v>1572</v>
      </c>
      <c r="M15" s="553" t="s">
        <v>1573</v>
      </c>
      <c r="N15" s="553" t="s">
        <v>1574</v>
      </c>
      <c r="O15" s="556"/>
      <c r="P15" s="553" t="s">
        <v>1575</v>
      </c>
      <c r="Q15" s="556"/>
      <c r="R15" s="553" t="s">
        <v>1576</v>
      </c>
      <c r="S15" s="553" t="s">
        <v>1577</v>
      </c>
      <c r="T15" s="553" t="s">
        <v>1578</v>
      </c>
    </row>
    <row r="16" spans="1:28">
      <c r="A16" s="51" t="s">
        <v>126</v>
      </c>
      <c r="B16" s="456"/>
      <c r="C16" s="547"/>
      <c r="D16" s="456"/>
      <c r="E16" s="547"/>
      <c r="F16" s="529" t="s">
        <v>1569</v>
      </c>
      <c r="G16" s="456"/>
      <c r="H16" s="563">
        <v>7.4999999999999997E-2</v>
      </c>
      <c r="I16" s="569">
        <f>H16-0.03</f>
        <v>4.4999999999999998E-2</v>
      </c>
      <c r="J16" s="556" t="s">
        <v>1108</v>
      </c>
      <c r="K16" s="553" t="s">
        <v>1571</v>
      </c>
      <c r="L16" s="553" t="s">
        <v>1572</v>
      </c>
      <c r="M16" s="553" t="s">
        <v>1573</v>
      </c>
      <c r="N16" s="553" t="s">
        <v>1574</v>
      </c>
      <c r="O16" s="556"/>
      <c r="P16" s="553" t="s">
        <v>1575</v>
      </c>
      <c r="Q16" s="556"/>
      <c r="R16" s="553" t="s">
        <v>1576</v>
      </c>
      <c r="S16" s="553" t="s">
        <v>1577</v>
      </c>
      <c r="T16" s="553" t="s">
        <v>1578</v>
      </c>
      <c r="W16" s="50" t="s">
        <v>1303</v>
      </c>
    </row>
    <row r="17" spans="1:24">
      <c r="A17" s="51" t="s">
        <v>127</v>
      </c>
      <c r="B17" s="456"/>
      <c r="C17" s="547"/>
      <c r="D17" s="456"/>
      <c r="E17" s="547"/>
      <c r="F17" s="529" t="s">
        <v>1569</v>
      </c>
      <c r="G17" s="456"/>
      <c r="H17" s="563">
        <v>7.4999999999999997E-2</v>
      </c>
      <c r="I17" s="569">
        <f>H17-0.03</f>
        <v>4.4999999999999998E-2</v>
      </c>
      <c r="J17" s="556" t="s">
        <v>128</v>
      </c>
      <c r="K17" s="553" t="s">
        <v>1570</v>
      </c>
      <c r="L17" s="553" t="s">
        <v>1572</v>
      </c>
      <c r="M17" s="553" t="s">
        <v>1573</v>
      </c>
      <c r="N17" s="553" t="s">
        <v>1574</v>
      </c>
      <c r="O17" s="556"/>
      <c r="P17" s="553" t="s">
        <v>1575</v>
      </c>
      <c r="Q17" s="556"/>
      <c r="R17" s="553" t="s">
        <v>1576</v>
      </c>
      <c r="S17" s="553" t="s">
        <v>1577</v>
      </c>
      <c r="T17" s="553" t="s">
        <v>1578</v>
      </c>
      <c r="W17" s="50" t="s">
        <v>1303</v>
      </c>
    </row>
    <row r="19" spans="1:24">
      <c r="J19" t="s">
        <v>978</v>
      </c>
      <c r="K19" t="s">
        <v>1109</v>
      </c>
    </row>
    <row r="20" spans="1:24" ht="29.55" customHeight="1">
      <c r="A20" s="69" t="s">
        <v>130</v>
      </c>
      <c r="B20" s="69" t="s">
        <v>1562</v>
      </c>
      <c r="C20" s="75" t="s">
        <v>1563</v>
      </c>
      <c r="D20" s="75" t="s">
        <v>1564</v>
      </c>
      <c r="E20" s="76" t="s">
        <v>1526</v>
      </c>
      <c r="F20" s="528" t="s">
        <v>1538</v>
      </c>
      <c r="G20" s="528" t="s">
        <v>1565</v>
      </c>
      <c r="H20" s="528" t="s">
        <v>1539</v>
      </c>
      <c r="I20" s="528" t="s">
        <v>1566</v>
      </c>
      <c r="J20" s="528" t="s">
        <v>1604</v>
      </c>
      <c r="K20" s="77" t="s">
        <v>1605</v>
      </c>
      <c r="M20" s="851" t="s">
        <v>1124</v>
      </c>
      <c r="N20" s="851"/>
      <c r="P20" s="851" t="s">
        <v>1386</v>
      </c>
      <c r="Q20" s="851"/>
      <c r="X20" t="s">
        <v>1110</v>
      </c>
    </row>
    <row r="21" spans="1:24">
      <c r="A21" s="51" t="s">
        <v>118</v>
      </c>
      <c r="B21" s="553" t="s">
        <v>1105</v>
      </c>
      <c r="C21" s="566" t="s">
        <v>1581</v>
      </c>
      <c r="D21" s="566" t="s">
        <v>1583</v>
      </c>
      <c r="E21" s="570" t="str">
        <f>E20</f>
        <v>연체이자율 (M)</v>
      </c>
      <c r="F21" s="571" t="str">
        <f>F20</f>
        <v>1안 예상배당일(DD1)</v>
      </c>
      <c r="G21" s="565" t="s">
        <v>1600</v>
      </c>
      <c r="H21" s="564" t="str">
        <f>H20</f>
        <v>2안 예상배당일(DD2)</v>
      </c>
      <c r="I21" s="565" t="s">
        <v>1601</v>
      </c>
      <c r="J21" s="566" t="s">
        <v>1602</v>
      </c>
      <c r="K21" s="566" t="s">
        <v>1603</v>
      </c>
      <c r="M21" s="885"/>
      <c r="N21" s="885"/>
      <c r="P21" s="885"/>
      <c r="Q21" s="885"/>
    </row>
    <row r="22" spans="1:24">
      <c r="A22" s="51" t="s">
        <v>119</v>
      </c>
      <c r="B22" s="553" t="s">
        <v>1560</v>
      </c>
      <c r="C22" s="566" t="s">
        <v>1582</v>
      </c>
      <c r="D22" s="566" t="s">
        <v>1584</v>
      </c>
      <c r="E22" s="570" t="str">
        <f t="shared" ref="E22:F27" si="1">E21</f>
        <v>연체이자율 (M)</v>
      </c>
      <c r="F22" s="571" t="str">
        <f t="shared" si="1"/>
        <v>1안 예상배당일(DD1)</v>
      </c>
      <c r="G22" s="565" t="s">
        <v>1600</v>
      </c>
      <c r="H22" s="571" t="str">
        <f t="shared" ref="H22:H27" si="2">H21</f>
        <v>2안 예상배당일(DD2)</v>
      </c>
      <c r="I22" s="565" t="s">
        <v>1601</v>
      </c>
      <c r="J22" s="566" t="s">
        <v>1602</v>
      </c>
      <c r="K22" s="566" t="s">
        <v>1603</v>
      </c>
      <c r="M22" s="885"/>
      <c r="N22" s="885"/>
      <c r="P22" s="885"/>
      <c r="Q22" s="885"/>
    </row>
    <row r="23" spans="1:24">
      <c r="A23" s="51" t="s">
        <v>125</v>
      </c>
      <c r="B23" s="553" t="s">
        <v>1561</v>
      </c>
      <c r="C23" s="566" t="s">
        <v>1591</v>
      </c>
      <c r="D23" s="572" t="s">
        <v>1592</v>
      </c>
      <c r="E23" s="570" t="str">
        <f t="shared" si="1"/>
        <v>연체이자율 (M)</v>
      </c>
      <c r="F23" s="571" t="str">
        <f t="shared" si="1"/>
        <v>1안 예상배당일(DD1)</v>
      </c>
      <c r="G23" s="565" t="s">
        <v>1600</v>
      </c>
      <c r="H23" s="571" t="str">
        <f t="shared" si="2"/>
        <v>2안 예상배당일(DD2)</v>
      </c>
      <c r="I23" s="565" t="s">
        <v>1601</v>
      </c>
      <c r="J23" s="566" t="s">
        <v>1602</v>
      </c>
      <c r="K23" s="566" t="s">
        <v>1603</v>
      </c>
      <c r="M23" s="885"/>
      <c r="N23" s="885"/>
      <c r="P23" s="885"/>
      <c r="Q23" s="885"/>
      <c r="X23" t="s">
        <v>1111</v>
      </c>
    </row>
    <row r="24" spans="1:24">
      <c r="A24" s="553" t="s">
        <v>1579</v>
      </c>
      <c r="B24" s="553" t="s">
        <v>1112</v>
      </c>
      <c r="C24" s="566" t="s">
        <v>1589</v>
      </c>
      <c r="D24" s="572" t="s">
        <v>1590</v>
      </c>
      <c r="E24" s="570" t="str">
        <f t="shared" si="1"/>
        <v>연체이자율 (M)</v>
      </c>
      <c r="F24" s="571" t="str">
        <f t="shared" si="1"/>
        <v>1안 예상배당일(DD1)</v>
      </c>
      <c r="G24" s="565" t="s">
        <v>1600</v>
      </c>
      <c r="H24" s="571" t="str">
        <f t="shared" si="2"/>
        <v>2안 예상배당일(DD2)</v>
      </c>
      <c r="I24" s="565" t="s">
        <v>1601</v>
      </c>
      <c r="J24" s="566" t="s">
        <v>1602</v>
      </c>
      <c r="K24" s="566" t="s">
        <v>1603</v>
      </c>
      <c r="M24" s="885"/>
      <c r="N24" s="885"/>
      <c r="P24" s="885"/>
      <c r="Q24" s="885"/>
    </row>
    <row r="25" spans="1:24">
      <c r="A25" s="51" t="s">
        <v>126</v>
      </c>
      <c r="B25" s="553" t="s">
        <v>1107</v>
      </c>
      <c r="C25" s="553" t="s">
        <v>1593</v>
      </c>
      <c r="D25" s="573" t="s">
        <v>1594</v>
      </c>
      <c r="E25" s="570" t="str">
        <f t="shared" si="1"/>
        <v>연체이자율 (M)</v>
      </c>
      <c r="F25" s="571" t="str">
        <f t="shared" si="1"/>
        <v>1안 예상배당일(DD1)</v>
      </c>
      <c r="G25" s="565" t="s">
        <v>1600</v>
      </c>
      <c r="H25" s="571" t="str">
        <f t="shared" si="2"/>
        <v>2안 예상배당일(DD2)</v>
      </c>
      <c r="I25" s="565" t="s">
        <v>1601</v>
      </c>
      <c r="J25" s="566" t="s">
        <v>1602</v>
      </c>
      <c r="K25" s="566" t="s">
        <v>1603</v>
      </c>
      <c r="M25" s="885"/>
      <c r="N25" s="885"/>
      <c r="P25" s="885"/>
      <c r="Q25" s="885"/>
      <c r="X25" t="s">
        <v>1113</v>
      </c>
    </row>
    <row r="26" spans="1:24">
      <c r="A26" s="51" t="s">
        <v>127</v>
      </c>
      <c r="B26" s="553" t="s">
        <v>124</v>
      </c>
      <c r="C26" s="553" t="s">
        <v>1596</v>
      </c>
      <c r="D26" s="573" t="s">
        <v>1597</v>
      </c>
      <c r="E26" s="570" t="str">
        <f t="shared" si="1"/>
        <v>연체이자율 (M)</v>
      </c>
      <c r="F26" s="571" t="str">
        <f t="shared" si="1"/>
        <v>1안 예상배당일(DD1)</v>
      </c>
      <c r="G26" s="565" t="s">
        <v>1600</v>
      </c>
      <c r="H26" s="571" t="str">
        <f t="shared" si="2"/>
        <v>2안 예상배당일(DD2)</v>
      </c>
      <c r="I26" s="565" t="s">
        <v>1601</v>
      </c>
      <c r="J26" s="566" t="s">
        <v>1602</v>
      </c>
      <c r="K26" s="566" t="s">
        <v>1603</v>
      </c>
      <c r="M26" s="885"/>
      <c r="N26" s="885"/>
      <c r="P26" s="885"/>
      <c r="Q26" s="885"/>
      <c r="X26" t="s">
        <v>1113</v>
      </c>
    </row>
    <row r="27" spans="1:24">
      <c r="A27" s="553" t="s">
        <v>1580</v>
      </c>
      <c r="B27" s="553" t="s">
        <v>1114</v>
      </c>
      <c r="C27" s="553" t="s">
        <v>1595</v>
      </c>
      <c r="D27" s="572" t="s">
        <v>1598</v>
      </c>
      <c r="E27" s="570" t="str">
        <f t="shared" si="1"/>
        <v>연체이자율 (M)</v>
      </c>
      <c r="F27" s="571" t="str">
        <f t="shared" si="1"/>
        <v>1안 예상배당일(DD1)</v>
      </c>
      <c r="G27" s="565" t="s">
        <v>1600</v>
      </c>
      <c r="H27" s="571" t="str">
        <f t="shared" si="2"/>
        <v>2안 예상배당일(DD2)</v>
      </c>
      <c r="I27" s="565" t="s">
        <v>1601</v>
      </c>
      <c r="J27" s="566" t="s">
        <v>1602</v>
      </c>
      <c r="K27" s="566" t="s">
        <v>1603</v>
      </c>
      <c r="M27" s="885"/>
      <c r="N27" s="885"/>
      <c r="P27" s="885"/>
      <c r="Q27" s="885"/>
    </row>
    <row r="28" spans="1:24">
      <c r="A28" s="78" t="s">
        <v>133</v>
      </c>
      <c r="B28" s="51"/>
      <c r="C28" s="51"/>
      <c r="D28" s="70"/>
      <c r="E28" s="51"/>
      <c r="F28" s="51"/>
      <c r="G28" s="51"/>
      <c r="H28" s="51"/>
      <c r="I28" s="51"/>
      <c r="J28" s="74">
        <f>SUM(J21:J27)</f>
        <v>0</v>
      </c>
      <c r="K28" s="74">
        <f>SUM(K21:K27)</f>
        <v>0</v>
      </c>
      <c r="L28" t="s">
        <v>1115</v>
      </c>
    </row>
    <row r="30" spans="1:24" ht="25.95" customHeight="1">
      <c r="A30" s="69" t="s">
        <v>1622</v>
      </c>
      <c r="B30" s="75" t="s">
        <v>1585</v>
      </c>
      <c r="C30" s="75" t="s">
        <v>1586</v>
      </c>
      <c r="D30" s="528" t="s">
        <v>1587</v>
      </c>
      <c r="E30" s="528" t="s">
        <v>1588</v>
      </c>
      <c r="F30" s="528" t="s">
        <v>1604</v>
      </c>
      <c r="G30" s="77" t="s">
        <v>1605</v>
      </c>
    </row>
    <row r="31" spans="1:24">
      <c r="A31" s="51" t="s">
        <v>1606</v>
      </c>
      <c r="B31" s="553" t="s">
        <v>1623</v>
      </c>
      <c r="C31" s="553" t="s">
        <v>1623</v>
      </c>
      <c r="D31" s="553" t="s">
        <v>1623</v>
      </c>
      <c r="E31" s="553" t="s">
        <v>1623</v>
      </c>
      <c r="F31" s="553" t="s">
        <v>1610</v>
      </c>
      <c r="G31" s="553" t="s">
        <v>1616</v>
      </c>
    </row>
    <row r="32" spans="1:24">
      <c r="A32" s="51" t="s">
        <v>1607</v>
      </c>
      <c r="B32" s="553" t="s">
        <v>1623</v>
      </c>
      <c r="C32" s="553" t="s">
        <v>1623</v>
      </c>
      <c r="D32" s="553" t="s">
        <v>1623</v>
      </c>
      <c r="E32" s="553" t="s">
        <v>1623</v>
      </c>
      <c r="F32" s="553" t="s">
        <v>1611</v>
      </c>
      <c r="G32" s="553" t="s">
        <v>1617</v>
      </c>
    </row>
    <row r="33" spans="1:8">
      <c r="A33" s="51" t="s">
        <v>1608</v>
      </c>
      <c r="B33" s="553" t="s">
        <v>1623</v>
      </c>
      <c r="C33" s="553" t="s">
        <v>1623</v>
      </c>
      <c r="D33" s="553" t="s">
        <v>1623</v>
      </c>
      <c r="E33" s="553" t="s">
        <v>1623</v>
      </c>
      <c r="F33" s="553" t="s">
        <v>1612</v>
      </c>
      <c r="G33" s="553" t="s">
        <v>1618</v>
      </c>
    </row>
    <row r="34" spans="1:8">
      <c r="A34" s="51" t="s">
        <v>129</v>
      </c>
      <c r="B34" s="553" t="s">
        <v>1623</v>
      </c>
      <c r="C34" s="553" t="s">
        <v>1623</v>
      </c>
      <c r="D34" s="553" t="s">
        <v>1623</v>
      </c>
      <c r="E34" s="553" t="s">
        <v>1623</v>
      </c>
      <c r="F34" s="553" t="s">
        <v>1613</v>
      </c>
      <c r="G34" s="553" t="s">
        <v>1619</v>
      </c>
    </row>
    <row r="35" spans="1:8">
      <c r="A35" s="51" t="s">
        <v>1116</v>
      </c>
      <c r="B35" s="553" t="s">
        <v>1623</v>
      </c>
      <c r="C35" s="553" t="s">
        <v>1623</v>
      </c>
      <c r="D35" s="553" t="s">
        <v>1623</v>
      </c>
      <c r="E35" s="553" t="s">
        <v>1623</v>
      </c>
      <c r="F35" s="553" t="s">
        <v>1614</v>
      </c>
      <c r="G35" s="553" t="s">
        <v>1620</v>
      </c>
    </row>
    <row r="36" spans="1:8">
      <c r="A36" s="51" t="s">
        <v>1609</v>
      </c>
      <c r="B36" s="553" t="s">
        <v>1623</v>
      </c>
      <c r="C36" s="553" t="s">
        <v>1623</v>
      </c>
      <c r="D36" s="553" t="s">
        <v>1623</v>
      </c>
      <c r="E36" s="553" t="s">
        <v>1623</v>
      </c>
      <c r="F36" s="553" t="s">
        <v>1615</v>
      </c>
      <c r="G36" s="553" t="s">
        <v>1621</v>
      </c>
    </row>
    <row r="37" spans="1:8">
      <c r="A37" s="78" t="s">
        <v>1117</v>
      </c>
      <c r="B37" s="51"/>
      <c r="C37" s="51"/>
      <c r="D37" s="51"/>
      <c r="E37" s="51"/>
      <c r="F37" s="51">
        <f>SUM(F31:F35)</f>
        <v>0</v>
      </c>
      <c r="G37" s="51">
        <f>SUM(G31:G35)</f>
        <v>0</v>
      </c>
    </row>
    <row r="38" spans="1:8">
      <c r="A38" s="68"/>
    </row>
    <row r="39" spans="1:8">
      <c r="A39" s="68"/>
    </row>
    <row r="40" spans="1:8">
      <c r="A40" s="68" t="s">
        <v>1649</v>
      </c>
    </row>
    <row r="41" spans="1:8" ht="26.4">
      <c r="A41" s="75" t="s">
        <v>1650</v>
      </c>
      <c r="B41" s="75" t="s">
        <v>1651</v>
      </c>
      <c r="C41" s="75" t="s">
        <v>1652</v>
      </c>
      <c r="D41" s="75" t="s">
        <v>1626</v>
      </c>
      <c r="E41" s="75" t="s">
        <v>1627</v>
      </c>
      <c r="F41" s="86" t="s">
        <v>1653</v>
      </c>
      <c r="G41" s="86" t="s">
        <v>1654</v>
      </c>
      <c r="H41" s="86" t="s">
        <v>1655</v>
      </c>
    </row>
    <row r="42" spans="1:8">
      <c r="A42" s="51" t="s">
        <v>1656</v>
      </c>
      <c r="B42" s="556"/>
      <c r="C42" s="529" t="s">
        <v>1657</v>
      </c>
      <c r="D42" s="577" t="s">
        <v>1659</v>
      </c>
      <c r="E42" s="578" t="s">
        <v>1659</v>
      </c>
      <c r="F42" s="579" t="s">
        <v>1657</v>
      </c>
      <c r="G42" s="579" t="s">
        <v>1657</v>
      </c>
      <c r="H42" s="579" t="s">
        <v>1657</v>
      </c>
    </row>
    <row r="43" spans="1:8">
      <c r="A43" s="51" t="s">
        <v>1661</v>
      </c>
      <c r="B43" s="556"/>
      <c r="C43" s="529" t="s">
        <v>1657</v>
      </c>
      <c r="D43" s="578" t="s">
        <v>1658</v>
      </c>
      <c r="E43" s="578" t="s">
        <v>1659</v>
      </c>
      <c r="F43" s="579" t="s">
        <v>1657</v>
      </c>
      <c r="G43" s="579" t="s">
        <v>1657</v>
      </c>
      <c r="H43" s="579" t="s">
        <v>1657</v>
      </c>
    </row>
    <row r="44" spans="1:8">
      <c r="A44" s="51" t="s">
        <v>1662</v>
      </c>
      <c r="B44" s="556"/>
      <c r="C44" s="529" t="s">
        <v>1657</v>
      </c>
      <c r="D44" s="578" t="s">
        <v>1659</v>
      </c>
      <c r="E44" s="578" t="s">
        <v>1659</v>
      </c>
      <c r="F44" s="579" t="s">
        <v>1657</v>
      </c>
      <c r="G44" s="579" t="s">
        <v>1657</v>
      </c>
      <c r="H44" s="579" t="s">
        <v>1660</v>
      </c>
    </row>
    <row r="45" spans="1:8">
      <c r="A45" s="51" t="s">
        <v>1663</v>
      </c>
      <c r="B45" s="556"/>
      <c r="C45" s="529" t="s">
        <v>1657</v>
      </c>
      <c r="D45" s="578" t="s">
        <v>1659</v>
      </c>
      <c r="E45" s="578" t="s">
        <v>1659</v>
      </c>
      <c r="F45" s="579" t="s">
        <v>1657</v>
      </c>
      <c r="G45" s="579" t="s">
        <v>1657</v>
      </c>
      <c r="H45" s="579" t="s">
        <v>1657</v>
      </c>
    </row>
    <row r="46" spans="1:8">
      <c r="A46" s="51" t="s">
        <v>1664</v>
      </c>
      <c r="B46" s="456"/>
      <c r="C46" s="529" t="s">
        <v>1657</v>
      </c>
      <c r="D46" s="578" t="s">
        <v>1659</v>
      </c>
      <c r="E46" s="578" t="s">
        <v>1659</v>
      </c>
      <c r="F46" s="579" t="s">
        <v>1660</v>
      </c>
      <c r="G46" s="579" t="s">
        <v>1657</v>
      </c>
      <c r="H46" s="579" t="s">
        <v>1657</v>
      </c>
    </row>
    <row r="47" spans="1:8">
      <c r="A47" s="78" t="s">
        <v>1665</v>
      </c>
      <c r="B47" s="575"/>
      <c r="C47" s="78"/>
      <c r="D47" s="575"/>
      <c r="E47" s="575"/>
      <c r="F47" s="51"/>
      <c r="G47" s="51"/>
      <c r="H47" s="51"/>
    </row>
    <row r="51" spans="1:7" ht="22.8">
      <c r="B51" s="580" t="s">
        <v>1667</v>
      </c>
      <c r="C51" s="580" t="s">
        <v>1668</v>
      </c>
      <c r="D51" t="s">
        <v>979</v>
      </c>
    </row>
    <row r="52" spans="1:7">
      <c r="A52" t="s">
        <v>1666</v>
      </c>
      <c r="B52" s="576"/>
      <c r="C52" s="576"/>
    </row>
    <row r="53" spans="1:7">
      <c r="A53" t="s">
        <v>1624</v>
      </c>
      <c r="B53" s="556" t="s">
        <v>1610</v>
      </c>
      <c r="C53" s="556" t="s">
        <v>1616</v>
      </c>
    </row>
    <row r="54" spans="1:7">
      <c r="A54" t="s">
        <v>1625</v>
      </c>
      <c r="B54" s="545" t="s">
        <v>1676</v>
      </c>
      <c r="C54" s="545" t="s">
        <v>1677</v>
      </c>
    </row>
    <row r="55" spans="1:7">
      <c r="A55" t="s">
        <v>1684</v>
      </c>
      <c r="B55" s="561" t="s">
        <v>1685</v>
      </c>
      <c r="C55" s="561" t="s">
        <v>1686</v>
      </c>
    </row>
    <row r="57" spans="1:7">
      <c r="A57" t="s">
        <v>1631</v>
      </c>
      <c r="E57" t="s">
        <v>1641</v>
      </c>
    </row>
    <row r="58" spans="1:7">
      <c r="A58" s="77" t="s">
        <v>1632</v>
      </c>
      <c r="B58" s="528" t="s">
        <v>1552</v>
      </c>
      <c r="C58" s="528" t="s">
        <v>1634</v>
      </c>
      <c r="E58" s="77" t="s">
        <v>134</v>
      </c>
      <c r="F58" s="528" t="s">
        <v>139</v>
      </c>
      <c r="G58" s="528" t="s">
        <v>140</v>
      </c>
    </row>
    <row r="59" spans="1:7">
      <c r="A59" s="51" t="s">
        <v>135</v>
      </c>
      <c r="B59" s="556" t="str">
        <f>J26</f>
        <v>대출원금잔액(AL)+미수이자(AM)+1안 연체이자 AN</v>
      </c>
      <c r="C59" s="553" t="s">
        <v>1635</v>
      </c>
      <c r="E59" s="51" t="s">
        <v>135</v>
      </c>
      <c r="F59" s="553" t="s">
        <v>1639</v>
      </c>
      <c r="G59" s="553" t="s">
        <v>1681</v>
      </c>
    </row>
    <row r="60" spans="1:7">
      <c r="A60" s="51" t="s">
        <v>136</v>
      </c>
      <c r="B60" s="556" t="str">
        <f>B59</f>
        <v>대출원금잔액(AL)+미수이자(AM)+1안 연체이자 AN</v>
      </c>
      <c r="C60" s="553" t="s">
        <v>1636</v>
      </c>
      <c r="E60" s="51" t="s">
        <v>136</v>
      </c>
      <c r="F60" s="553" t="s">
        <v>1682</v>
      </c>
      <c r="G60" s="553" t="s">
        <v>1640</v>
      </c>
    </row>
    <row r="61" spans="1:7">
      <c r="A61" s="51" t="s">
        <v>137</v>
      </c>
      <c r="B61" s="574" t="s">
        <v>1633</v>
      </c>
      <c r="C61" s="553" t="s">
        <v>1637</v>
      </c>
      <c r="E61" s="51" t="s">
        <v>138</v>
      </c>
      <c r="F61" s="553" t="s">
        <v>1642</v>
      </c>
      <c r="G61" s="553" t="s">
        <v>1643</v>
      </c>
    </row>
    <row r="62" spans="1:7">
      <c r="A62" s="51" t="s">
        <v>138</v>
      </c>
      <c r="B62" s="51">
        <f>SUM(B59:B61)</f>
        <v>0</v>
      </c>
      <c r="C62" s="80">
        <v>1</v>
      </c>
    </row>
    <row r="64" spans="1:7" ht="22.8">
      <c r="B64" s="580" t="s">
        <v>1670</v>
      </c>
      <c r="C64" s="580" t="s">
        <v>1671</v>
      </c>
    </row>
    <row r="65" spans="1:7">
      <c r="A65" t="s">
        <v>1669</v>
      </c>
      <c r="B65" s="561"/>
      <c r="C65" s="561"/>
    </row>
    <row r="66" spans="1:7">
      <c r="A66" t="s">
        <v>1672</v>
      </c>
      <c r="B66" s="561" t="s">
        <v>1689</v>
      </c>
      <c r="C66" s="561" t="s">
        <v>1690</v>
      </c>
    </row>
    <row r="67" spans="1:7">
      <c r="A67" t="s">
        <v>1675</v>
      </c>
      <c r="B67" s="556" t="s">
        <v>1615</v>
      </c>
      <c r="C67" s="556" t="s">
        <v>1621</v>
      </c>
    </row>
    <row r="68" spans="1:7">
      <c r="A68" t="s">
        <v>1687</v>
      </c>
      <c r="B68" s="545" t="s">
        <v>1683</v>
      </c>
      <c r="C68" s="545" t="s">
        <v>1683</v>
      </c>
    </row>
    <row r="69" spans="1:7">
      <c r="A69" t="s">
        <v>1688</v>
      </c>
      <c r="B69" s="561" t="s">
        <v>1678</v>
      </c>
      <c r="C69" s="561" t="s">
        <v>1679</v>
      </c>
    </row>
    <row r="71" spans="1:7">
      <c r="A71" t="s">
        <v>1691</v>
      </c>
      <c r="E71" t="s">
        <v>1692</v>
      </c>
    </row>
    <row r="72" spans="1:7">
      <c r="A72" s="77" t="s">
        <v>1632</v>
      </c>
      <c r="B72" s="528" t="s">
        <v>1552</v>
      </c>
      <c r="C72" s="528" t="s">
        <v>1634</v>
      </c>
      <c r="E72" s="77" t="s">
        <v>134</v>
      </c>
      <c r="F72" s="528" t="s">
        <v>139</v>
      </c>
      <c r="G72" s="528" t="s">
        <v>140</v>
      </c>
    </row>
    <row r="73" spans="1:7">
      <c r="A73" s="51" t="s">
        <v>135</v>
      </c>
      <c r="B73" s="556" t="str">
        <f>J12</f>
        <v>대위변제원금(AD)</v>
      </c>
      <c r="C73" s="553" t="s">
        <v>1635</v>
      </c>
      <c r="E73" s="51" t="s">
        <v>135</v>
      </c>
      <c r="F73" s="553" t="s">
        <v>1639</v>
      </c>
      <c r="G73" s="553" t="s">
        <v>1681</v>
      </c>
    </row>
    <row r="74" spans="1:7">
      <c r="A74" s="51" t="s">
        <v>136</v>
      </c>
      <c r="B74" s="556" t="str">
        <f>B73</f>
        <v>대위변제원금(AD)</v>
      </c>
      <c r="C74" s="553" t="s">
        <v>1636</v>
      </c>
      <c r="E74" s="51" t="s">
        <v>136</v>
      </c>
      <c r="F74" s="553" t="s">
        <v>1680</v>
      </c>
      <c r="G74" s="553" t="s">
        <v>1640</v>
      </c>
    </row>
    <row r="75" spans="1:7">
      <c r="A75" s="51" t="s">
        <v>137</v>
      </c>
      <c r="B75" s="574" t="s">
        <v>1633</v>
      </c>
      <c r="C75" s="553" t="s">
        <v>1637</v>
      </c>
      <c r="E75" s="51" t="s">
        <v>138</v>
      </c>
      <c r="F75" s="553" t="s">
        <v>1693</v>
      </c>
      <c r="G75" s="553" t="s">
        <v>1694</v>
      </c>
    </row>
    <row r="76" spans="1:7">
      <c r="A76" s="51" t="s">
        <v>138</v>
      </c>
      <c r="B76" s="51">
        <f>SUM(B73:B75)</f>
        <v>0</v>
      </c>
      <c r="C76" s="80">
        <v>1</v>
      </c>
    </row>
    <row r="77" spans="1:7">
      <c r="E77" s="68" t="s">
        <v>1118</v>
      </c>
      <c r="F77" s="561" t="s">
        <v>1695</v>
      </c>
      <c r="G77" s="561" t="s">
        <v>1696</v>
      </c>
    </row>
    <row r="79" spans="1:7">
      <c r="A79" s="68" t="s">
        <v>1647</v>
      </c>
      <c r="B79" t="s">
        <v>1648</v>
      </c>
    </row>
    <row r="80" spans="1:7">
      <c r="A80" t="s">
        <v>1165</v>
      </c>
    </row>
    <row r="81" spans="1:8">
      <c r="A81" s="463" t="s">
        <v>1126</v>
      </c>
      <c r="B81" s="463" t="s">
        <v>1140</v>
      </c>
      <c r="C81" s="463" t="s">
        <v>1137</v>
      </c>
      <c r="D81" s="463" t="s">
        <v>1141</v>
      </c>
      <c r="E81" s="461" t="s">
        <v>1154</v>
      </c>
      <c r="F81" s="461" t="s">
        <v>1127</v>
      </c>
    </row>
    <row r="82" spans="1:8">
      <c r="A82" s="682" t="s">
        <v>1138</v>
      </c>
      <c r="B82" s="682" t="s">
        <v>1138</v>
      </c>
      <c r="C82" s="682" t="s">
        <v>1138</v>
      </c>
      <c r="D82" s="682" t="s">
        <v>1138</v>
      </c>
      <c r="E82" s="682" t="s">
        <v>1139</v>
      </c>
      <c r="F82" s="682" t="s">
        <v>1139</v>
      </c>
    </row>
    <row r="83" spans="1:8">
      <c r="A83" s="461" t="s">
        <v>1128</v>
      </c>
      <c r="B83" s="461" t="s">
        <v>1129</v>
      </c>
      <c r="C83" s="461" t="s">
        <v>1130</v>
      </c>
      <c r="D83" s="462" t="s">
        <v>1131</v>
      </c>
    </row>
    <row r="84" spans="1:8">
      <c r="A84" s="685" t="s">
        <v>1142</v>
      </c>
      <c r="B84" s="684" t="s">
        <v>1143</v>
      </c>
      <c r="C84" s="690" t="s">
        <v>1144</v>
      </c>
      <c r="D84" s="683" t="s">
        <v>1145</v>
      </c>
    </row>
    <row r="85" spans="1:8">
      <c r="A85" s="461" t="s">
        <v>1132</v>
      </c>
      <c r="B85" s="461" t="s">
        <v>1133</v>
      </c>
      <c r="C85" s="461" t="s">
        <v>1134</v>
      </c>
      <c r="D85" s="461" t="s">
        <v>1135</v>
      </c>
      <c r="E85" s="461" t="s">
        <v>1136</v>
      </c>
    </row>
    <row r="86" spans="1:8">
      <c r="A86" s="686" t="s">
        <v>1146</v>
      </c>
      <c r="B86" s="687" t="s">
        <v>1147</v>
      </c>
      <c r="C86" s="688" t="s">
        <v>1148</v>
      </c>
      <c r="D86" s="689" t="s">
        <v>1149</v>
      </c>
      <c r="E86" s="690" t="s">
        <v>1150</v>
      </c>
    </row>
    <row r="87" spans="1:8">
      <c r="A87" s="461" t="s">
        <v>1151</v>
      </c>
      <c r="B87" s="461" t="s">
        <v>1153</v>
      </c>
      <c r="C87" s="461" t="s">
        <v>1160</v>
      </c>
      <c r="D87" s="461" t="s">
        <v>1157</v>
      </c>
      <c r="E87" s="461" t="s">
        <v>1158</v>
      </c>
      <c r="F87" s="461" t="s">
        <v>1159</v>
      </c>
    </row>
    <row r="88" spans="1:8">
      <c r="A88" s="691" t="s">
        <v>1152</v>
      </c>
      <c r="B88" s="692" t="s">
        <v>1155</v>
      </c>
      <c r="C88" s="693" t="s">
        <v>1156</v>
      </c>
      <c r="D88" s="694" t="s">
        <v>1161</v>
      </c>
      <c r="E88" s="695" t="s">
        <v>1162</v>
      </c>
      <c r="F88" s="553" t="s">
        <v>1163</v>
      </c>
      <c r="H88" s="68" t="s">
        <v>1164</v>
      </c>
    </row>
    <row r="89" spans="1:8">
      <c r="A89" t="s">
        <v>1166</v>
      </c>
    </row>
    <row r="90" spans="1:8">
      <c r="A90" s="463" t="s">
        <v>1126</v>
      </c>
      <c r="B90" s="463" t="s">
        <v>1140</v>
      </c>
      <c r="C90" s="463" t="s">
        <v>1137</v>
      </c>
      <c r="D90" s="463" t="s">
        <v>1141</v>
      </c>
      <c r="E90" s="461" t="s">
        <v>1154</v>
      </c>
      <c r="F90" s="461" t="s">
        <v>1127</v>
      </c>
    </row>
    <row r="91" spans="1:8">
      <c r="A91" s="682" t="s">
        <v>1138</v>
      </c>
      <c r="B91" s="682" t="s">
        <v>1138</v>
      </c>
      <c r="C91" s="682" t="s">
        <v>1138</v>
      </c>
      <c r="D91" s="682" t="s">
        <v>1138</v>
      </c>
      <c r="E91" s="682" t="s">
        <v>1139</v>
      </c>
      <c r="F91" s="682" t="s">
        <v>1139</v>
      </c>
    </row>
    <row r="92" spans="1:8">
      <c r="A92" s="461" t="s">
        <v>1128</v>
      </c>
      <c r="B92" s="461" t="s">
        <v>1129</v>
      </c>
      <c r="C92" s="461" t="s">
        <v>1130</v>
      </c>
      <c r="D92" s="462" t="s">
        <v>1131</v>
      </c>
    </row>
    <row r="93" spans="1:8">
      <c r="A93" s="685" t="s">
        <v>1142</v>
      </c>
      <c r="B93" s="684" t="s">
        <v>1167</v>
      </c>
      <c r="C93" s="690" t="s">
        <v>1144</v>
      </c>
      <c r="D93" s="683" t="s">
        <v>1145</v>
      </c>
    </row>
    <row r="94" spans="1:8">
      <c r="A94" s="461" t="s">
        <v>1132</v>
      </c>
      <c r="B94" s="461" t="s">
        <v>1133</v>
      </c>
      <c r="C94" s="461" t="s">
        <v>1134</v>
      </c>
      <c r="D94" s="461" t="s">
        <v>1135</v>
      </c>
      <c r="E94" s="461" t="s">
        <v>1136</v>
      </c>
    </row>
    <row r="95" spans="1:8">
      <c r="A95" s="686" t="s">
        <v>1146</v>
      </c>
      <c r="B95" s="687" t="s">
        <v>1147</v>
      </c>
      <c r="C95" s="688" t="s">
        <v>1148</v>
      </c>
      <c r="D95" s="689" t="s">
        <v>1149</v>
      </c>
      <c r="E95" s="690" t="s">
        <v>1150</v>
      </c>
    </row>
    <row r="96" spans="1:8">
      <c r="A96" s="461" t="s">
        <v>1151</v>
      </c>
      <c r="B96" s="461" t="s">
        <v>1153</v>
      </c>
      <c r="C96" s="461" t="s">
        <v>1160</v>
      </c>
      <c r="D96" s="461" t="s">
        <v>1157</v>
      </c>
      <c r="E96" s="461" t="s">
        <v>1158</v>
      </c>
      <c r="F96" s="461" t="s">
        <v>1159</v>
      </c>
    </row>
    <row r="97" spans="1:8">
      <c r="A97" s="691" t="s">
        <v>1168</v>
      </c>
      <c r="B97" s="692" t="s">
        <v>1155</v>
      </c>
      <c r="C97" s="693" t="s">
        <v>1156</v>
      </c>
      <c r="D97" s="694" t="s">
        <v>1161</v>
      </c>
      <c r="E97" s="695" t="s">
        <v>1162</v>
      </c>
      <c r="F97" s="553" t="s">
        <v>1163</v>
      </c>
      <c r="H97" s="68" t="s">
        <v>1169</v>
      </c>
    </row>
  </sheetData>
  <mergeCells count="5">
    <mergeCell ref="W2:Z2"/>
    <mergeCell ref="M20:N20"/>
    <mergeCell ref="P20:Q20"/>
    <mergeCell ref="M21:N27"/>
    <mergeCell ref="P21:Q27"/>
  </mergeCells>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7"/>
  <sheetViews>
    <sheetView zoomScale="85" zoomScaleNormal="85" workbookViewId="0">
      <selection activeCell="K31" sqref="K31:K34"/>
    </sheetView>
  </sheetViews>
  <sheetFormatPr defaultRowHeight="17.399999999999999"/>
  <cols>
    <col min="1" max="1" width="11.19921875" customWidth="1"/>
    <col min="6" max="6" width="19.19921875" customWidth="1"/>
    <col min="7" max="11" width="13.19921875" customWidth="1"/>
  </cols>
  <sheetData>
    <row r="2" spans="1:11">
      <c r="A2" s="62" t="s">
        <v>185</v>
      </c>
      <c r="B2" s="877" t="s">
        <v>186</v>
      </c>
      <c r="C2" s="878"/>
      <c r="D2" s="878"/>
      <c r="E2" s="878"/>
      <c r="F2" s="879"/>
      <c r="G2" s="62" t="s">
        <v>187</v>
      </c>
      <c r="H2" s="62" t="s">
        <v>188</v>
      </c>
      <c r="I2" s="62" t="s">
        <v>189</v>
      </c>
      <c r="J2" s="62" t="s">
        <v>190</v>
      </c>
      <c r="K2" s="797" t="s">
        <v>191</v>
      </c>
    </row>
    <row r="3" spans="1:11">
      <c r="A3" s="89" t="s">
        <v>90</v>
      </c>
      <c r="B3" s="914" t="s">
        <v>184</v>
      </c>
      <c r="C3" s="914"/>
      <c r="D3" s="914"/>
      <c r="E3" s="914"/>
      <c r="F3" s="914"/>
      <c r="G3" s="581"/>
      <c r="H3" s="581"/>
      <c r="I3" s="544"/>
      <c r="J3" s="544"/>
      <c r="K3" s="544"/>
    </row>
    <row r="4" spans="1:11">
      <c r="A4" s="89" t="s">
        <v>175</v>
      </c>
      <c r="B4" s="914" t="s">
        <v>184</v>
      </c>
      <c r="C4" s="914"/>
      <c r="D4" s="914"/>
      <c r="E4" s="914"/>
      <c r="F4" s="914"/>
      <c r="G4" s="581"/>
      <c r="H4" s="581"/>
      <c r="I4" s="544"/>
      <c r="J4" s="544"/>
      <c r="K4" s="544"/>
    </row>
    <row r="5" spans="1:11">
      <c r="A5" s="89" t="s">
        <v>176</v>
      </c>
      <c r="B5" s="914" t="s">
        <v>184</v>
      </c>
      <c r="C5" s="914"/>
      <c r="D5" s="914"/>
      <c r="E5" s="914"/>
      <c r="F5" s="914"/>
      <c r="G5" s="581"/>
      <c r="H5" s="581"/>
      <c r="I5" s="544"/>
      <c r="J5" s="544"/>
      <c r="K5" s="544"/>
    </row>
    <row r="6" spans="1:11">
      <c r="A6" s="89" t="s">
        <v>177</v>
      </c>
      <c r="B6" s="914" t="s">
        <v>184</v>
      </c>
      <c r="C6" s="914"/>
      <c r="D6" s="914"/>
      <c r="E6" s="914"/>
      <c r="F6" s="914"/>
      <c r="G6" s="581"/>
      <c r="H6" s="581"/>
      <c r="I6" s="544"/>
      <c r="J6" s="544"/>
      <c r="K6" s="544"/>
    </row>
    <row r="7" spans="1:11">
      <c r="A7" s="89" t="s">
        <v>178</v>
      </c>
      <c r="B7" s="914" t="s">
        <v>184</v>
      </c>
      <c r="C7" s="914"/>
      <c r="D7" s="914"/>
      <c r="E7" s="914"/>
      <c r="F7" s="914"/>
      <c r="G7" s="581"/>
      <c r="H7" s="581"/>
      <c r="I7" s="544"/>
      <c r="J7" s="544"/>
      <c r="K7" s="544"/>
    </row>
  </sheetData>
  <mergeCells count="6">
    <mergeCell ref="B7:F7"/>
    <mergeCell ref="B2:F2"/>
    <mergeCell ref="B3:F3"/>
    <mergeCell ref="B4:F4"/>
    <mergeCell ref="B5:F5"/>
    <mergeCell ref="B6:F6"/>
  </mergeCells>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2"/>
  <sheetViews>
    <sheetView zoomScale="85" zoomScaleNormal="85" workbookViewId="0">
      <selection activeCell="I26" sqref="I26"/>
    </sheetView>
  </sheetViews>
  <sheetFormatPr defaultRowHeight="17.399999999999999"/>
  <cols>
    <col min="1" max="7" width="17.796875" customWidth="1"/>
    <col min="8" max="9" width="16" customWidth="1"/>
    <col min="10" max="11" width="18.796875" customWidth="1"/>
  </cols>
  <sheetData>
    <row r="1" spans="1:33">
      <c r="A1" s="62" t="s">
        <v>153</v>
      </c>
      <c r="B1" s="89" t="s">
        <v>90</v>
      </c>
      <c r="C1" s="809" t="s">
        <v>154</v>
      </c>
      <c r="D1" s="809"/>
      <c r="E1" s="809"/>
      <c r="F1" s="809"/>
      <c r="G1" s="809"/>
      <c r="H1" s="92"/>
    </row>
    <row r="2" spans="1:33" s="53" customFormat="1" ht="36" customHeight="1">
      <c r="A2" s="62" t="s">
        <v>84</v>
      </c>
      <c r="B2" s="810" t="s">
        <v>155</v>
      </c>
      <c r="C2" s="810"/>
      <c r="D2" s="810"/>
      <c r="E2" s="810" t="s">
        <v>156</v>
      </c>
      <c r="F2" s="810"/>
      <c r="G2" s="810"/>
      <c r="H2" s="90" t="s">
        <v>157</v>
      </c>
      <c r="I2" s="90" t="s">
        <v>101</v>
      </c>
      <c r="J2" s="90" t="s">
        <v>102</v>
      </c>
      <c r="K2" s="90" t="s">
        <v>103</v>
      </c>
      <c r="L2" s="90" t="s">
        <v>85</v>
      </c>
      <c r="M2" s="90" t="s">
        <v>158</v>
      </c>
      <c r="N2" s="90" t="s">
        <v>86</v>
      </c>
      <c r="O2" s="90" t="s">
        <v>97</v>
      </c>
      <c r="P2" s="53" t="s">
        <v>99</v>
      </c>
    </row>
    <row r="3" spans="1:33" s="53" customFormat="1" ht="15.6">
      <c r="A3" s="54" t="s">
        <v>83</v>
      </c>
      <c r="B3" s="915"/>
      <c r="C3" s="915"/>
      <c r="D3" s="915"/>
      <c r="E3" s="850" t="s">
        <v>104</v>
      </c>
      <c r="F3" s="850"/>
      <c r="G3" s="850"/>
      <c r="H3" s="584"/>
      <c r="I3" s="582" t="s">
        <v>100</v>
      </c>
      <c r="J3" s="583" t="s">
        <v>159</v>
      </c>
      <c r="K3" s="583" t="s">
        <v>160</v>
      </c>
      <c r="L3" s="585" t="s">
        <v>161</v>
      </c>
      <c r="M3" s="585"/>
      <c r="N3" s="585"/>
      <c r="O3" s="585"/>
    </row>
    <row r="4" spans="1:33" s="53" customFormat="1" ht="15.6">
      <c r="A4" s="54" t="s">
        <v>87</v>
      </c>
      <c r="B4" s="915"/>
      <c r="C4" s="915"/>
      <c r="D4" s="915"/>
      <c r="E4" s="850"/>
      <c r="F4" s="850"/>
      <c r="G4" s="850"/>
      <c r="H4" s="584"/>
      <c r="I4" s="582"/>
      <c r="J4" s="582"/>
      <c r="K4" s="582"/>
      <c r="L4" s="585"/>
      <c r="M4" s="585"/>
      <c r="N4" s="585"/>
      <c r="O4" s="585"/>
    </row>
    <row r="5" spans="1:33" s="53" customFormat="1" ht="15.6">
      <c r="A5" s="54" t="s">
        <v>88</v>
      </c>
      <c r="B5" s="915"/>
      <c r="C5" s="915"/>
      <c r="D5" s="915"/>
      <c r="E5" s="850"/>
      <c r="F5" s="850"/>
      <c r="G5" s="850"/>
      <c r="H5" s="584"/>
      <c r="I5" s="582"/>
      <c r="J5" s="582"/>
      <c r="K5" s="582"/>
      <c r="L5" s="585"/>
      <c r="M5" s="585"/>
      <c r="N5" s="585"/>
      <c r="O5" s="585"/>
    </row>
    <row r="6" spans="1:33" s="53" customFormat="1" ht="15.6">
      <c r="A6" s="54" t="s">
        <v>89</v>
      </c>
      <c r="B6" s="915"/>
      <c r="C6" s="915"/>
      <c r="D6" s="915"/>
      <c r="E6" s="850"/>
      <c r="F6" s="850"/>
      <c r="G6" s="850"/>
      <c r="H6" s="584"/>
      <c r="I6" s="582"/>
      <c r="J6" s="582"/>
      <c r="K6" s="582"/>
      <c r="L6" s="585"/>
      <c r="M6" s="585"/>
      <c r="N6" s="585"/>
      <c r="O6" s="585"/>
    </row>
    <row r="7" spans="1:33" s="53" customFormat="1" ht="15.6">
      <c r="A7" s="54" t="s">
        <v>98</v>
      </c>
      <c r="B7" s="915"/>
      <c r="C7" s="915"/>
      <c r="D7" s="915"/>
      <c r="E7" s="850"/>
      <c r="F7" s="850"/>
      <c r="G7" s="850"/>
      <c r="H7" s="584"/>
      <c r="I7" s="582"/>
      <c r="J7" s="582"/>
      <c r="K7" s="582"/>
      <c r="L7" s="585"/>
      <c r="M7" s="585"/>
      <c r="N7" s="585"/>
      <c r="O7" s="585"/>
    </row>
    <row r="8" spans="1:33" s="53" customFormat="1" ht="15.6">
      <c r="A8" s="64" t="s">
        <v>162</v>
      </c>
      <c r="D8" s="53" t="s">
        <v>99</v>
      </c>
    </row>
    <row r="9" spans="1:33" s="53" customFormat="1" ht="15.6">
      <c r="A9" s="62" t="s">
        <v>91</v>
      </c>
      <c r="B9" s="62" t="s">
        <v>164</v>
      </c>
      <c r="C9" s="62" t="s">
        <v>92</v>
      </c>
      <c r="D9" s="62" t="s">
        <v>93</v>
      </c>
      <c r="E9" s="62" t="s">
        <v>165</v>
      </c>
      <c r="F9" s="62" t="s">
        <v>94</v>
      </c>
      <c r="G9" s="470" t="s">
        <v>1263</v>
      </c>
      <c r="H9" s="62" t="s">
        <v>95</v>
      </c>
      <c r="I9" s="62" t="s">
        <v>1228</v>
      </c>
      <c r="Q9" s="865" t="s">
        <v>629</v>
      </c>
      <c r="R9" s="866"/>
      <c r="S9" s="866"/>
      <c r="T9" s="866"/>
      <c r="U9" s="867"/>
      <c r="W9" s="865" t="s">
        <v>926</v>
      </c>
      <c r="X9" s="866"/>
      <c r="Y9" s="866"/>
      <c r="Z9" s="866"/>
      <c r="AA9" s="867"/>
      <c r="AC9" s="865" t="s">
        <v>630</v>
      </c>
      <c r="AD9" s="866"/>
      <c r="AE9" s="866"/>
      <c r="AF9" s="866"/>
      <c r="AG9" s="867"/>
    </row>
    <row r="10" spans="1:33" s="53" customFormat="1" ht="15.6" customHeight="1">
      <c r="A10" s="585"/>
      <c r="B10" s="586" t="s">
        <v>5</v>
      </c>
      <c r="C10" s="587">
        <v>45316</v>
      </c>
      <c r="D10" s="588" t="s">
        <v>6</v>
      </c>
      <c r="E10" s="589">
        <v>15161923</v>
      </c>
      <c r="F10" s="94"/>
      <c r="G10" s="94"/>
      <c r="H10" s="587"/>
      <c r="I10" s="592"/>
      <c r="Q10" s="471"/>
      <c r="R10" s="472"/>
      <c r="S10" s="472"/>
      <c r="T10" s="472"/>
      <c r="U10" s="473"/>
      <c r="W10" s="471"/>
      <c r="X10" s="472"/>
      <c r="Y10" s="472"/>
      <c r="Z10" s="472"/>
      <c r="AA10" s="473"/>
      <c r="AC10" s="471"/>
      <c r="AD10" s="472"/>
      <c r="AE10" s="472"/>
      <c r="AF10" s="472"/>
      <c r="AG10" s="473"/>
    </row>
    <row r="11" spans="1:33" s="53" customFormat="1" ht="15.6" customHeight="1">
      <c r="A11" s="585"/>
      <c r="B11" s="586" t="s">
        <v>7</v>
      </c>
      <c r="C11" s="587">
        <v>45682</v>
      </c>
      <c r="D11" s="588" t="s">
        <v>8</v>
      </c>
      <c r="E11" s="589"/>
      <c r="F11" s="58"/>
      <c r="G11" s="58"/>
      <c r="H11" s="587"/>
      <c r="I11" s="590"/>
      <c r="Q11" s="474"/>
      <c r="R11" s="475"/>
      <c r="S11" s="475"/>
      <c r="T11" s="475"/>
      <c r="U11" s="476"/>
      <c r="W11" s="474"/>
      <c r="X11" s="475"/>
      <c r="Y11" s="475"/>
      <c r="Z11" s="475"/>
      <c r="AA11" s="476"/>
      <c r="AC11" s="474"/>
      <c r="AD11" s="475"/>
      <c r="AE11" s="475"/>
      <c r="AF11" s="475"/>
      <c r="AG11" s="476"/>
    </row>
    <row r="12" spans="1:33" s="53" customFormat="1" ht="15.6" customHeight="1">
      <c r="A12" s="585"/>
      <c r="B12" s="586"/>
      <c r="C12" s="587"/>
      <c r="D12" s="588"/>
      <c r="E12" s="589"/>
      <c r="F12" s="94"/>
      <c r="G12" s="94"/>
      <c r="H12" s="587"/>
      <c r="I12" s="592"/>
      <c r="Q12" s="474"/>
      <c r="R12" s="475"/>
      <c r="S12" s="475"/>
      <c r="T12" s="475"/>
      <c r="U12" s="476"/>
      <c r="W12" s="474"/>
      <c r="X12" s="475"/>
      <c r="Y12" s="475"/>
      <c r="Z12" s="475"/>
      <c r="AA12" s="476"/>
      <c r="AC12" s="474"/>
      <c r="AD12" s="475"/>
      <c r="AE12" s="475"/>
      <c r="AF12" s="475"/>
      <c r="AG12" s="476"/>
    </row>
    <row r="13" spans="1:33" s="53" customFormat="1" ht="15.6" customHeight="1">
      <c r="A13" s="585"/>
      <c r="B13" s="586" t="s">
        <v>169</v>
      </c>
      <c r="C13" s="587"/>
      <c r="D13" s="588"/>
      <c r="E13" s="589"/>
      <c r="F13" s="94"/>
      <c r="G13" s="94"/>
      <c r="H13" s="587"/>
      <c r="I13" s="592"/>
      <c r="Q13" s="474"/>
      <c r="R13" s="475"/>
      <c r="S13" s="475"/>
      <c r="T13" s="475"/>
      <c r="U13" s="476"/>
      <c r="W13" s="474"/>
      <c r="X13" s="475"/>
      <c r="Y13" s="475"/>
      <c r="Z13" s="475"/>
      <c r="AA13" s="476"/>
      <c r="AC13" s="474"/>
      <c r="AD13" s="475"/>
      <c r="AE13" s="475"/>
      <c r="AF13" s="475"/>
      <c r="AG13" s="476"/>
    </row>
    <row r="14" spans="1:33" s="53" customFormat="1" ht="15.6" customHeight="1">
      <c r="A14" s="585"/>
      <c r="B14" s="586"/>
      <c r="C14" s="587"/>
      <c r="D14" s="588"/>
      <c r="E14" s="589"/>
      <c r="F14" s="58"/>
      <c r="G14" s="58"/>
      <c r="H14" s="590"/>
      <c r="I14" s="590"/>
      <c r="Q14" s="474"/>
      <c r="R14" s="475"/>
      <c r="S14" s="475"/>
      <c r="T14" s="475"/>
      <c r="U14" s="476"/>
      <c r="W14" s="474"/>
      <c r="X14" s="475"/>
      <c r="Y14" s="475"/>
      <c r="Z14" s="475"/>
      <c r="AA14" s="476"/>
      <c r="AC14" s="474"/>
      <c r="AD14" s="475"/>
      <c r="AE14" s="475"/>
      <c r="AF14" s="475"/>
      <c r="AG14" s="476"/>
    </row>
    <row r="15" spans="1:33" s="53" customFormat="1" ht="15.6" customHeight="1">
      <c r="A15" s="63" t="s">
        <v>105</v>
      </c>
      <c r="D15" s="53" t="s">
        <v>99</v>
      </c>
      <c r="Q15" s="474"/>
      <c r="R15" s="475"/>
      <c r="S15" s="475"/>
      <c r="T15" s="475"/>
      <c r="U15" s="476"/>
      <c r="W15" s="474"/>
      <c r="X15" s="475"/>
      <c r="Y15" s="475"/>
      <c r="Z15" s="475"/>
      <c r="AA15" s="476"/>
      <c r="AC15" s="474"/>
      <c r="AD15" s="475"/>
      <c r="AE15" s="475"/>
      <c r="AF15" s="475"/>
      <c r="AG15" s="476"/>
    </row>
    <row r="16" spans="1:33" s="53" customFormat="1" ht="15.6" customHeight="1">
      <c r="A16" s="62" t="s">
        <v>91</v>
      </c>
      <c r="B16" s="62" t="s">
        <v>164</v>
      </c>
      <c r="C16" s="62" t="s">
        <v>92</v>
      </c>
      <c r="D16" s="62" t="s">
        <v>171</v>
      </c>
      <c r="E16" s="62" t="s">
        <v>172</v>
      </c>
      <c r="F16" s="62" t="s">
        <v>96</v>
      </c>
      <c r="G16" s="470" t="s">
        <v>1226</v>
      </c>
      <c r="H16" s="468" t="s">
        <v>926</v>
      </c>
      <c r="I16" s="62" t="s">
        <v>95</v>
      </c>
      <c r="J16" s="62" t="s">
        <v>1227</v>
      </c>
      <c r="Q16" s="474"/>
      <c r="R16" s="475"/>
      <c r="S16" s="475"/>
      <c r="T16" s="475"/>
      <c r="U16" s="476"/>
      <c r="W16" s="474"/>
      <c r="X16" s="475"/>
      <c r="Y16" s="475"/>
      <c r="Z16" s="475"/>
      <c r="AA16" s="476"/>
      <c r="AC16" s="474"/>
      <c r="AD16" s="475"/>
      <c r="AE16" s="475"/>
      <c r="AF16" s="475"/>
      <c r="AG16" s="476"/>
    </row>
    <row r="17" spans="1:33" s="53" customFormat="1" ht="15.6" customHeight="1">
      <c r="A17" s="585"/>
      <c r="B17" s="586" t="s">
        <v>9</v>
      </c>
      <c r="C17" s="590">
        <v>42901</v>
      </c>
      <c r="D17" s="588" t="s">
        <v>79</v>
      </c>
      <c r="E17" s="589" t="s">
        <v>79</v>
      </c>
      <c r="F17" s="58"/>
      <c r="G17" s="58"/>
      <c r="H17" s="58"/>
      <c r="I17" s="590" t="s">
        <v>79</v>
      </c>
      <c r="J17" s="590"/>
      <c r="Q17" s="474"/>
      <c r="R17" s="475"/>
      <c r="S17" s="475"/>
      <c r="T17" s="475"/>
      <c r="U17" s="476"/>
      <c r="W17" s="474"/>
      <c r="X17" s="475"/>
      <c r="Y17" s="475"/>
      <c r="Z17" s="475"/>
      <c r="AA17" s="476"/>
      <c r="AC17" s="474"/>
      <c r="AD17" s="475"/>
      <c r="AE17" s="475"/>
      <c r="AF17" s="475"/>
      <c r="AG17" s="476"/>
    </row>
    <row r="18" spans="1:33" s="53" customFormat="1" ht="15.6" customHeight="1">
      <c r="A18" s="585"/>
      <c r="B18" s="586"/>
      <c r="C18" s="591"/>
      <c r="D18" s="588" t="s">
        <v>79</v>
      </c>
      <c r="E18" s="589" t="s">
        <v>79</v>
      </c>
      <c r="F18" s="58"/>
      <c r="G18" s="58"/>
      <c r="H18" s="58"/>
      <c r="I18" s="590" t="s">
        <v>79</v>
      </c>
      <c r="J18" s="590"/>
      <c r="Q18" s="474"/>
      <c r="R18" s="475"/>
      <c r="S18" s="475"/>
      <c r="T18" s="475"/>
      <c r="U18" s="476"/>
      <c r="W18" s="474"/>
      <c r="X18" s="475"/>
      <c r="Y18" s="475"/>
      <c r="Z18" s="475"/>
      <c r="AA18" s="476"/>
      <c r="AC18" s="474"/>
      <c r="AD18" s="475"/>
      <c r="AE18" s="475"/>
      <c r="AF18" s="475"/>
      <c r="AG18" s="476"/>
    </row>
    <row r="19" spans="1:33" s="53" customFormat="1" ht="15.6" customHeight="1">
      <c r="A19" s="585"/>
      <c r="B19" s="586"/>
      <c r="C19" s="591"/>
      <c r="D19" s="588" t="s">
        <v>79</v>
      </c>
      <c r="E19" s="589" t="s">
        <v>79</v>
      </c>
      <c r="F19" s="58"/>
      <c r="G19" s="58"/>
      <c r="H19" s="58"/>
      <c r="I19" s="590" t="s">
        <v>79</v>
      </c>
      <c r="J19" s="590"/>
      <c r="Q19" s="474"/>
      <c r="R19" s="475"/>
      <c r="S19" s="475"/>
      <c r="T19" s="475"/>
      <c r="U19" s="476"/>
      <c r="W19" s="474"/>
      <c r="X19" s="475"/>
      <c r="Y19" s="475"/>
      <c r="Z19" s="475"/>
      <c r="AA19" s="476"/>
      <c r="AC19" s="474"/>
      <c r="AD19" s="475"/>
      <c r="AE19" s="475"/>
      <c r="AF19" s="475"/>
      <c r="AG19" s="476"/>
    </row>
    <row r="20" spans="1:33" s="53" customFormat="1" ht="15.6" customHeight="1">
      <c r="A20" s="585"/>
      <c r="B20" s="586"/>
      <c r="C20" s="591"/>
      <c r="D20" s="588" t="s">
        <v>79</v>
      </c>
      <c r="E20" s="589" t="s">
        <v>79</v>
      </c>
      <c r="F20" s="58" t="s">
        <v>79</v>
      </c>
      <c r="G20" s="58"/>
      <c r="H20" s="58" t="s">
        <v>79</v>
      </c>
      <c r="I20" s="590" t="s">
        <v>79</v>
      </c>
      <c r="J20" s="590" t="s">
        <v>79</v>
      </c>
      <c r="Q20" s="474"/>
      <c r="R20" s="475"/>
      <c r="S20" s="475"/>
      <c r="T20" s="475"/>
      <c r="U20" s="476"/>
      <c r="W20" s="474"/>
      <c r="X20" s="475"/>
      <c r="Y20" s="475"/>
      <c r="Z20" s="475"/>
      <c r="AA20" s="476"/>
      <c r="AC20" s="474"/>
      <c r="AD20" s="475"/>
      <c r="AE20" s="475"/>
      <c r="AF20" s="475"/>
      <c r="AG20" s="476"/>
    </row>
    <row r="21" spans="1:33" s="53" customFormat="1">
      <c r="A21" s="585"/>
      <c r="B21" s="586"/>
      <c r="C21" s="591"/>
      <c r="D21" s="588" t="s">
        <v>79</v>
      </c>
      <c r="E21" s="589" t="s">
        <v>79</v>
      </c>
      <c r="F21" s="58" t="s">
        <v>79</v>
      </c>
      <c r="G21" s="58"/>
      <c r="H21" s="58" t="s">
        <v>79</v>
      </c>
      <c r="I21" s="590" t="s">
        <v>79</v>
      </c>
      <c r="J21" s="590" t="s">
        <v>79</v>
      </c>
      <c r="Q21" s="477"/>
      <c r="R21" s="478"/>
      <c r="S21" s="478"/>
      <c r="T21" s="478"/>
      <c r="U21" s="479"/>
      <c r="V21"/>
      <c r="W21" s="477"/>
      <c r="X21" s="478"/>
      <c r="Y21" s="478"/>
      <c r="Z21" s="478"/>
      <c r="AA21" s="479"/>
      <c r="AB21"/>
      <c r="AC21" s="477"/>
      <c r="AD21" s="478"/>
      <c r="AE21" s="478"/>
      <c r="AF21" s="478"/>
      <c r="AG21" s="479"/>
    </row>
    <row r="22" spans="1:33" ht="70.8" customHeight="1">
      <c r="A22" s="880" t="s">
        <v>1722</v>
      </c>
      <c r="B22" s="881"/>
      <c r="C22" s="881"/>
      <c r="D22" s="881"/>
      <c r="E22" s="881"/>
      <c r="F22" s="881"/>
      <c r="G22" s="881"/>
      <c r="H22" s="881"/>
    </row>
  </sheetData>
  <mergeCells count="17">
    <mergeCell ref="A22:H22"/>
    <mergeCell ref="Q9:U9"/>
    <mergeCell ref="W9:AA9"/>
    <mergeCell ref="AC9:AG9"/>
    <mergeCell ref="C1:G1"/>
    <mergeCell ref="B7:D7"/>
    <mergeCell ref="B2:D2"/>
    <mergeCell ref="B3:D3"/>
    <mergeCell ref="B4:D4"/>
    <mergeCell ref="B5:D5"/>
    <mergeCell ref="B6:D6"/>
    <mergeCell ref="E2:G2"/>
    <mergeCell ref="E3:G3"/>
    <mergeCell ref="E4:G4"/>
    <mergeCell ref="E5:G5"/>
    <mergeCell ref="E6:G6"/>
    <mergeCell ref="E7:G7"/>
  </mergeCells>
  <phoneticPr fontId="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7"/>
  <sheetViews>
    <sheetView zoomScale="85" zoomScaleNormal="85" workbookViewId="0">
      <selection activeCell="I30" sqref="I30:I31"/>
    </sheetView>
  </sheetViews>
  <sheetFormatPr defaultRowHeight="17.399999999999999"/>
  <cols>
    <col min="1" max="16" width="14.19921875" customWidth="1"/>
  </cols>
  <sheetData>
    <row r="1" spans="1:12" ht="17.399999999999999" customHeight="1">
      <c r="A1" s="877" t="s">
        <v>1176</v>
      </c>
      <c r="B1" s="878"/>
      <c r="C1" s="879"/>
      <c r="D1" s="877" t="s">
        <v>202</v>
      </c>
      <c r="E1" s="878"/>
      <c r="F1" s="879"/>
      <c r="G1" s="877" t="s">
        <v>192</v>
      </c>
      <c r="H1" s="878"/>
      <c r="I1" s="879"/>
      <c r="J1" s="877" t="s">
        <v>193</v>
      </c>
      <c r="K1" s="878"/>
      <c r="L1" s="879"/>
    </row>
    <row r="2" spans="1:12">
      <c r="A2" s="925"/>
      <c r="B2" s="926"/>
      <c r="C2" s="927"/>
      <c r="D2" s="925"/>
      <c r="E2" s="926"/>
      <c r="F2" s="927"/>
      <c r="G2" s="925"/>
      <c r="H2" s="926"/>
      <c r="I2" s="927"/>
      <c r="J2" s="925"/>
      <c r="K2" s="926"/>
      <c r="L2" s="927"/>
    </row>
    <row r="3" spans="1:12">
      <c r="A3" s="928"/>
      <c r="B3" s="929"/>
      <c r="C3" s="930"/>
      <c r="D3" s="928"/>
      <c r="E3" s="929"/>
      <c r="F3" s="930"/>
      <c r="G3" s="928"/>
      <c r="H3" s="929"/>
      <c r="I3" s="930"/>
      <c r="J3" s="928"/>
      <c r="K3" s="929"/>
      <c r="L3" s="930"/>
    </row>
    <row r="4" spans="1:12">
      <c r="A4" s="928"/>
      <c r="B4" s="929"/>
      <c r="C4" s="930"/>
      <c r="D4" s="928"/>
      <c r="E4" s="929"/>
      <c r="F4" s="930"/>
      <c r="G4" s="928"/>
      <c r="H4" s="929"/>
      <c r="I4" s="930"/>
      <c r="J4" s="928"/>
      <c r="K4" s="929"/>
      <c r="L4" s="930"/>
    </row>
    <row r="5" spans="1:12">
      <c r="A5" s="928"/>
      <c r="B5" s="929"/>
      <c r="C5" s="930"/>
      <c r="D5" s="928"/>
      <c r="E5" s="929"/>
      <c r="F5" s="930"/>
      <c r="G5" s="928"/>
      <c r="H5" s="929"/>
      <c r="I5" s="930"/>
      <c r="J5" s="928"/>
      <c r="K5" s="929"/>
      <c r="L5" s="930"/>
    </row>
    <row r="6" spans="1:12">
      <c r="A6" s="928"/>
      <c r="B6" s="929"/>
      <c r="C6" s="930"/>
      <c r="D6" s="928"/>
      <c r="E6" s="929"/>
      <c r="F6" s="930"/>
      <c r="G6" s="928"/>
      <c r="H6" s="929"/>
      <c r="I6" s="930"/>
      <c r="J6" s="928"/>
      <c r="K6" s="929"/>
      <c r="L6" s="930"/>
    </row>
    <row r="7" spans="1:12">
      <c r="A7" s="928"/>
      <c r="B7" s="929"/>
      <c r="C7" s="930"/>
      <c r="D7" s="928"/>
      <c r="E7" s="929"/>
      <c r="F7" s="930"/>
      <c r="G7" s="928"/>
      <c r="H7" s="929"/>
      <c r="I7" s="930"/>
      <c r="J7" s="928"/>
      <c r="K7" s="929"/>
      <c r="L7" s="930"/>
    </row>
    <row r="8" spans="1:12">
      <c r="A8" s="928"/>
      <c r="B8" s="929"/>
      <c r="C8" s="930"/>
      <c r="D8" s="928"/>
      <c r="E8" s="929"/>
      <c r="F8" s="930"/>
      <c r="G8" s="928"/>
      <c r="H8" s="929"/>
      <c r="I8" s="930"/>
      <c r="J8" s="928"/>
      <c r="K8" s="929"/>
      <c r="L8" s="930"/>
    </row>
    <row r="9" spans="1:12">
      <c r="A9" s="928"/>
      <c r="B9" s="929"/>
      <c r="C9" s="930"/>
      <c r="D9" s="928"/>
      <c r="E9" s="929"/>
      <c r="F9" s="930"/>
      <c r="G9" s="928"/>
      <c r="H9" s="929"/>
      <c r="I9" s="930"/>
      <c r="J9" s="928"/>
      <c r="K9" s="929"/>
      <c r="L9" s="930"/>
    </row>
    <row r="10" spans="1:12">
      <c r="A10" s="928"/>
      <c r="B10" s="929"/>
      <c r="C10" s="930"/>
      <c r="D10" s="928"/>
      <c r="E10" s="929"/>
      <c r="F10" s="930"/>
      <c r="G10" s="928"/>
      <c r="H10" s="929"/>
      <c r="I10" s="930"/>
      <c r="J10" s="928"/>
      <c r="K10" s="929"/>
      <c r="L10" s="930"/>
    </row>
    <row r="11" spans="1:12">
      <c r="A11" s="928"/>
      <c r="B11" s="929"/>
      <c r="C11" s="930"/>
      <c r="D11" s="928"/>
      <c r="E11" s="929"/>
      <c r="F11" s="930"/>
      <c r="G11" s="928"/>
      <c r="H11" s="929"/>
      <c r="I11" s="930"/>
      <c r="J11" s="928"/>
      <c r="K11" s="929"/>
      <c r="L11" s="930"/>
    </row>
    <row r="12" spans="1:12">
      <c r="A12" s="931"/>
      <c r="B12" s="932"/>
      <c r="C12" s="933"/>
      <c r="D12" s="931"/>
      <c r="E12" s="932"/>
      <c r="F12" s="933"/>
      <c r="G12" s="931"/>
      <c r="H12" s="932"/>
      <c r="I12" s="933"/>
      <c r="J12" s="931"/>
      <c r="K12" s="932"/>
      <c r="L12" s="933"/>
    </row>
    <row r="14" spans="1:12">
      <c r="A14" s="68" t="s">
        <v>1170</v>
      </c>
    </row>
    <row r="15" spans="1:12">
      <c r="A15" s="439" t="s">
        <v>194</v>
      </c>
      <c r="B15" s="439" t="s">
        <v>195</v>
      </c>
      <c r="C15" s="439" t="s">
        <v>196</v>
      </c>
      <c r="D15" s="439" t="s">
        <v>197</v>
      </c>
      <c r="E15" s="439" t="s">
        <v>198</v>
      </c>
      <c r="F15" s="439" t="s">
        <v>199</v>
      </c>
      <c r="G15" s="439" t="s">
        <v>145</v>
      </c>
      <c r="H15" s="439" t="s">
        <v>200</v>
      </c>
    </row>
    <row r="16" spans="1:12">
      <c r="A16" s="544"/>
      <c r="B16" s="544"/>
      <c r="C16" s="544"/>
      <c r="D16" s="544"/>
      <c r="E16" s="544"/>
      <c r="F16" s="544"/>
      <c r="G16" s="544"/>
      <c r="H16" s="553"/>
      <c r="I16" t="s">
        <v>1697</v>
      </c>
    </row>
    <row r="18" spans="1:7">
      <c r="A18" t="s">
        <v>211</v>
      </c>
      <c r="B18" s="849" t="s">
        <v>201</v>
      </c>
      <c r="C18" s="849"/>
      <c r="D18" s="849"/>
      <c r="E18" s="439" t="s">
        <v>201</v>
      </c>
      <c r="F18" s="439" t="s">
        <v>212</v>
      </c>
    </row>
    <row r="19" spans="1:7">
      <c r="B19" s="916" t="s">
        <v>1470</v>
      </c>
      <c r="C19" s="917"/>
      <c r="D19" s="918"/>
      <c r="E19" s="544"/>
      <c r="F19" s="456"/>
    </row>
    <row r="20" spans="1:7">
      <c r="B20" s="919"/>
      <c r="C20" s="920"/>
      <c r="D20" s="921"/>
    </row>
    <row r="21" spans="1:7">
      <c r="B21" s="919"/>
      <c r="C21" s="920"/>
      <c r="D21" s="921"/>
    </row>
    <row r="22" spans="1:7">
      <c r="B22" s="919"/>
      <c r="C22" s="920"/>
      <c r="D22" s="921"/>
    </row>
    <row r="23" spans="1:7">
      <c r="B23" s="922"/>
      <c r="C23" s="923"/>
      <c r="D23" s="924"/>
    </row>
    <row r="25" spans="1:7">
      <c r="A25" t="s">
        <v>213</v>
      </c>
      <c r="C25" s="849" t="s">
        <v>212</v>
      </c>
      <c r="D25" s="851" t="s">
        <v>214</v>
      </c>
      <c r="E25" s="851"/>
      <c r="F25" s="851"/>
      <c r="G25" s="851"/>
    </row>
    <row r="26" spans="1:7">
      <c r="C26" s="849"/>
      <c r="D26" s="440" t="s">
        <v>142</v>
      </c>
      <c r="E26" s="440" t="s">
        <v>143</v>
      </c>
      <c r="F26" s="440" t="s">
        <v>133</v>
      </c>
      <c r="G26" s="440" t="s">
        <v>215</v>
      </c>
    </row>
    <row r="27" spans="1:7">
      <c r="C27" s="456"/>
      <c r="D27" s="456"/>
      <c r="E27" s="456"/>
      <c r="F27" s="456"/>
      <c r="G27" s="456"/>
    </row>
  </sheetData>
  <mergeCells count="12">
    <mergeCell ref="B18:D18"/>
    <mergeCell ref="B19:D23"/>
    <mergeCell ref="C25:C26"/>
    <mergeCell ref="D25:G25"/>
    <mergeCell ref="J1:L1"/>
    <mergeCell ref="A2:C12"/>
    <mergeCell ref="D2:F12"/>
    <mergeCell ref="G2:I12"/>
    <mergeCell ref="J2:L12"/>
    <mergeCell ref="A1:C1"/>
    <mergeCell ref="D1:F1"/>
    <mergeCell ref="G1:I1"/>
  </mergeCells>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7"/>
  <sheetViews>
    <sheetView zoomScale="85" zoomScaleNormal="85" workbookViewId="0">
      <selection activeCell="G31" sqref="G31"/>
    </sheetView>
  </sheetViews>
  <sheetFormatPr defaultRowHeight="17.399999999999999"/>
  <cols>
    <col min="1" max="8" width="19.09765625" customWidth="1"/>
    <col min="9" max="16" width="9.19921875" customWidth="1"/>
  </cols>
  <sheetData>
    <row r="1" spans="1:19">
      <c r="A1" s="68" t="s">
        <v>1171</v>
      </c>
    </row>
    <row r="2" spans="1:19">
      <c r="A2" s="441"/>
      <c r="B2" s="98" t="s">
        <v>216</v>
      </c>
      <c r="C2" s="98" t="s">
        <v>217</v>
      </c>
      <c r="D2" s="98" t="s">
        <v>231</v>
      </c>
      <c r="E2" s="593" t="s">
        <v>732</v>
      </c>
      <c r="F2" s="852" t="s">
        <v>262</v>
      </c>
      <c r="G2" s="853"/>
      <c r="H2" s="854"/>
      <c r="K2" s="864" t="s">
        <v>232</v>
      </c>
      <c r="L2" s="864"/>
      <c r="M2" s="864"/>
      <c r="N2" s="852" t="s">
        <v>233</v>
      </c>
      <c r="O2" s="853"/>
      <c r="P2" s="854"/>
      <c r="Q2" s="852" t="s">
        <v>1473</v>
      </c>
      <c r="R2" s="853"/>
      <c r="S2" s="854"/>
    </row>
    <row r="3" spans="1:19">
      <c r="A3" s="441" t="s">
        <v>218</v>
      </c>
      <c r="B3" s="593" t="s">
        <v>732</v>
      </c>
      <c r="C3" s="593" t="s">
        <v>732</v>
      </c>
      <c r="D3" s="441" t="s">
        <v>224</v>
      </c>
      <c r="E3" s="593" t="s">
        <v>732</v>
      </c>
      <c r="F3" s="935" t="s">
        <v>733</v>
      </c>
      <c r="G3" s="936"/>
      <c r="H3" s="937"/>
      <c r="K3" s="935" t="s">
        <v>1474</v>
      </c>
      <c r="L3" s="936"/>
      <c r="M3" s="937"/>
      <c r="N3" s="935" t="s">
        <v>1474</v>
      </c>
      <c r="O3" s="936"/>
      <c r="P3" s="937"/>
      <c r="Q3" s="935" t="s">
        <v>1474</v>
      </c>
      <c r="R3" s="936"/>
      <c r="S3" s="937"/>
    </row>
    <row r="4" spans="1:19">
      <c r="A4" s="441" t="s">
        <v>219</v>
      </c>
      <c r="B4" s="593" t="s">
        <v>732</v>
      </c>
      <c r="C4" s="593" t="s">
        <v>732</v>
      </c>
      <c r="D4" s="441" t="s">
        <v>225</v>
      </c>
      <c r="E4" s="593" t="s">
        <v>732</v>
      </c>
      <c r="F4" s="938"/>
      <c r="G4" s="939"/>
      <c r="H4" s="940"/>
      <c r="K4" s="938"/>
      <c r="L4" s="939"/>
      <c r="M4" s="940"/>
      <c r="N4" s="938"/>
      <c r="O4" s="939"/>
      <c r="P4" s="940"/>
      <c r="Q4" s="938"/>
      <c r="R4" s="939"/>
      <c r="S4" s="940"/>
    </row>
    <row r="5" spans="1:19">
      <c r="A5" s="441" t="s">
        <v>222</v>
      </c>
      <c r="B5" s="593" t="s">
        <v>732</v>
      </c>
      <c r="C5" s="593" t="s">
        <v>732</v>
      </c>
      <c r="D5" s="441" t="s">
        <v>226</v>
      </c>
      <c r="E5" s="593" t="s">
        <v>732</v>
      </c>
      <c r="F5" s="938"/>
      <c r="G5" s="939"/>
      <c r="H5" s="940"/>
      <c r="K5" s="938"/>
      <c r="L5" s="939"/>
      <c r="M5" s="940"/>
      <c r="N5" s="938"/>
      <c r="O5" s="939"/>
      <c r="P5" s="940"/>
      <c r="Q5" s="938"/>
      <c r="R5" s="939"/>
      <c r="S5" s="940"/>
    </row>
    <row r="6" spans="1:19">
      <c r="A6" s="441" t="s">
        <v>220</v>
      </c>
      <c r="B6" s="593" t="s">
        <v>732</v>
      </c>
      <c r="C6" s="593" t="s">
        <v>732</v>
      </c>
      <c r="D6" s="441" t="s">
        <v>227</v>
      </c>
      <c r="E6" s="593" t="s">
        <v>732</v>
      </c>
      <c r="F6" s="938"/>
      <c r="G6" s="939"/>
      <c r="H6" s="940"/>
      <c r="K6" s="938"/>
      <c r="L6" s="939"/>
      <c r="M6" s="940"/>
      <c r="N6" s="938"/>
      <c r="O6" s="939"/>
      <c r="P6" s="940"/>
      <c r="Q6" s="938"/>
      <c r="R6" s="939"/>
      <c r="S6" s="940"/>
    </row>
    <row r="7" spans="1:19">
      <c r="A7" s="441" t="s">
        <v>221</v>
      </c>
      <c r="B7" s="593" t="s">
        <v>732</v>
      </c>
      <c r="C7" s="593" t="s">
        <v>732</v>
      </c>
      <c r="D7" s="441" t="s">
        <v>228</v>
      </c>
      <c r="E7" s="593" t="s">
        <v>732</v>
      </c>
      <c r="F7" s="941"/>
      <c r="G7" s="942"/>
      <c r="H7" s="943"/>
      <c r="K7" s="938"/>
      <c r="L7" s="939"/>
      <c r="M7" s="940"/>
      <c r="N7" s="938"/>
      <c r="O7" s="939"/>
      <c r="P7" s="940"/>
      <c r="Q7" s="938"/>
      <c r="R7" s="939"/>
      <c r="S7" s="940"/>
    </row>
    <row r="8" spans="1:19">
      <c r="A8" s="441" t="s">
        <v>223</v>
      </c>
      <c r="B8" s="593" t="s">
        <v>732</v>
      </c>
      <c r="C8" s="593" t="s">
        <v>732</v>
      </c>
      <c r="D8" s="441" t="s">
        <v>229</v>
      </c>
      <c r="E8" s="593" t="s">
        <v>732</v>
      </c>
      <c r="F8" s="439" t="s">
        <v>259</v>
      </c>
      <c r="G8" s="441" t="s">
        <v>256</v>
      </c>
      <c r="H8" s="178" t="s">
        <v>257</v>
      </c>
      <c r="K8" s="938"/>
      <c r="L8" s="939"/>
      <c r="M8" s="940"/>
      <c r="N8" s="938"/>
      <c r="O8" s="939"/>
      <c r="P8" s="940"/>
      <c r="Q8" s="938"/>
      <c r="R8" s="939"/>
      <c r="S8" s="940"/>
    </row>
    <row r="9" spans="1:19">
      <c r="A9" s="441" t="s">
        <v>165</v>
      </c>
      <c r="B9" s="593" t="s">
        <v>732</v>
      </c>
      <c r="C9" s="593" t="s">
        <v>732</v>
      </c>
      <c r="D9" s="441" t="s">
        <v>230</v>
      </c>
      <c r="E9" s="593" t="s">
        <v>732</v>
      </c>
      <c r="F9" s="594" t="s">
        <v>264</v>
      </c>
      <c r="G9" s="594" t="s">
        <v>264</v>
      </c>
      <c r="H9" s="594" t="s">
        <v>263</v>
      </c>
      <c r="K9" s="938"/>
      <c r="L9" s="939"/>
      <c r="M9" s="940"/>
      <c r="N9" s="938"/>
      <c r="O9" s="939"/>
      <c r="P9" s="940"/>
      <c r="Q9" s="938"/>
      <c r="R9" s="939"/>
      <c r="S9" s="940"/>
    </row>
    <row r="10" spans="1:19">
      <c r="A10" s="442"/>
      <c r="B10" s="95"/>
      <c r="C10" s="95"/>
      <c r="D10" s="96"/>
      <c r="E10" s="95"/>
      <c r="F10" s="95"/>
      <c r="G10" s="95"/>
      <c r="K10" s="938"/>
      <c r="L10" s="939"/>
      <c r="M10" s="940"/>
      <c r="N10" s="938"/>
      <c r="O10" s="939"/>
      <c r="P10" s="940"/>
      <c r="Q10" s="938"/>
      <c r="R10" s="939"/>
      <c r="S10" s="940"/>
    </row>
    <row r="11" spans="1:19">
      <c r="A11" s="444" t="s">
        <v>237</v>
      </c>
      <c r="B11" s="444" t="s">
        <v>285</v>
      </c>
      <c r="C11" s="444" t="s">
        <v>273</v>
      </c>
      <c r="D11" s="444" t="s">
        <v>274</v>
      </c>
      <c r="E11" s="444" t="s">
        <v>297</v>
      </c>
      <c r="F11" s="439" t="s">
        <v>92</v>
      </c>
      <c r="G11" s="439" t="s">
        <v>171</v>
      </c>
      <c r="H11" s="439" t="s">
        <v>172</v>
      </c>
      <c r="K11" s="938"/>
      <c r="L11" s="939"/>
      <c r="M11" s="940"/>
      <c r="N11" s="938"/>
      <c r="O11" s="939"/>
      <c r="P11" s="940"/>
      <c r="Q11" s="938"/>
      <c r="R11" s="939"/>
      <c r="S11" s="940"/>
    </row>
    <row r="12" spans="1:19">
      <c r="A12" s="597" t="s">
        <v>266</v>
      </c>
      <c r="B12" s="595" t="s">
        <v>258</v>
      </c>
      <c r="C12" s="596" t="s">
        <v>275</v>
      </c>
      <c r="D12" s="596" t="s">
        <v>275</v>
      </c>
      <c r="E12" s="597" t="s">
        <v>302</v>
      </c>
      <c r="F12" s="598" t="s">
        <v>276</v>
      </c>
      <c r="G12" s="598" t="s">
        <v>276</v>
      </c>
      <c r="H12" s="598" t="s">
        <v>276</v>
      </c>
      <c r="K12" s="938"/>
      <c r="L12" s="939"/>
      <c r="M12" s="940"/>
      <c r="N12" s="938"/>
      <c r="O12" s="939"/>
      <c r="P12" s="940"/>
      <c r="Q12" s="938"/>
      <c r="R12" s="939"/>
      <c r="S12" s="940"/>
    </row>
    <row r="13" spans="1:19">
      <c r="A13" s="439" t="s">
        <v>260</v>
      </c>
      <c r="B13" s="178" t="s">
        <v>446</v>
      </c>
      <c r="C13" s="470" t="s">
        <v>1239</v>
      </c>
      <c r="D13" s="439" t="s">
        <v>1240</v>
      </c>
      <c r="F13" s="598" t="s">
        <v>276</v>
      </c>
      <c r="G13" s="598" t="s">
        <v>276</v>
      </c>
      <c r="H13" s="598" t="s">
        <v>276</v>
      </c>
      <c r="K13" s="941"/>
      <c r="L13" s="942"/>
      <c r="M13" s="943"/>
      <c r="N13" s="941"/>
      <c r="O13" s="942"/>
      <c r="P13" s="943"/>
      <c r="Q13" s="941"/>
      <c r="R13" s="942"/>
      <c r="S13" s="943"/>
    </row>
    <row r="14" spans="1:19">
      <c r="A14" s="595" t="s">
        <v>258</v>
      </c>
      <c r="B14" s="595" t="s">
        <v>445</v>
      </c>
      <c r="C14" s="595" t="s">
        <v>258</v>
      </c>
      <c r="D14" s="595" t="s">
        <v>258</v>
      </c>
      <c r="F14" s="598" t="s">
        <v>276</v>
      </c>
      <c r="G14" s="598" t="s">
        <v>276</v>
      </c>
      <c r="H14" s="598" t="s">
        <v>276</v>
      </c>
      <c r="K14" s="95"/>
      <c r="M14" s="95"/>
      <c r="N14" s="95"/>
      <c r="O14" s="95"/>
      <c r="P14" s="95"/>
    </row>
    <row r="15" spans="1:19">
      <c r="A15" s="439" t="s">
        <v>261</v>
      </c>
      <c r="B15" s="470" t="s">
        <v>1264</v>
      </c>
      <c r="C15" s="470" t="s">
        <v>1241</v>
      </c>
      <c r="D15" s="444" t="s">
        <v>298</v>
      </c>
      <c r="E15" s="444" t="s">
        <v>299</v>
      </c>
      <c r="F15" s="598" t="s">
        <v>276</v>
      </c>
      <c r="G15" s="598" t="s">
        <v>276</v>
      </c>
      <c r="H15" s="598" t="s">
        <v>276</v>
      </c>
      <c r="K15" s="95"/>
      <c r="M15" s="95"/>
      <c r="N15" s="95"/>
      <c r="O15" s="95"/>
      <c r="P15" s="95"/>
    </row>
    <row r="16" spans="1:19">
      <c r="A16" s="595" t="s">
        <v>258</v>
      </c>
      <c r="B16" s="595" t="s">
        <v>258</v>
      </c>
      <c r="C16" s="595" t="s">
        <v>258</v>
      </c>
      <c r="D16" s="596" t="s">
        <v>301</v>
      </c>
      <c r="E16" s="597" t="s">
        <v>300</v>
      </c>
      <c r="F16" s="598" t="s">
        <v>276</v>
      </c>
      <c r="G16" s="598" t="s">
        <v>276</v>
      </c>
      <c r="H16" s="598" t="s">
        <v>276</v>
      </c>
      <c r="L16" s="95"/>
      <c r="M16" s="95"/>
      <c r="N16" s="95"/>
      <c r="O16" s="95"/>
      <c r="P16" s="95"/>
    </row>
    <row r="17" spans="1:22">
      <c r="A17" s="481" t="s">
        <v>1286</v>
      </c>
      <c r="B17" s="481" t="s">
        <v>1287</v>
      </c>
      <c r="F17" s="598" t="s">
        <v>276</v>
      </c>
      <c r="G17" s="598" t="s">
        <v>276</v>
      </c>
      <c r="H17" s="598" t="s">
        <v>276</v>
      </c>
      <c r="L17" s="95"/>
      <c r="M17" s="95"/>
      <c r="N17" s="95"/>
      <c r="O17" s="95"/>
      <c r="P17" s="95"/>
    </row>
    <row r="18" spans="1:22">
      <c r="A18" s="595" t="s">
        <v>258</v>
      </c>
      <c r="B18" s="595" t="s">
        <v>258</v>
      </c>
      <c r="F18" s="598" t="s">
        <v>276</v>
      </c>
      <c r="G18" s="598" t="s">
        <v>276</v>
      </c>
      <c r="H18" s="598" t="s">
        <v>276</v>
      </c>
      <c r="K18" s="864" t="s">
        <v>238</v>
      </c>
      <c r="L18" s="864"/>
      <c r="M18" s="864"/>
      <c r="N18" s="864" t="s">
        <v>239</v>
      </c>
      <c r="O18" s="864"/>
      <c r="P18" s="864"/>
      <c r="Q18" s="864" t="s">
        <v>980</v>
      </c>
      <c r="R18" s="864"/>
      <c r="S18" s="864"/>
      <c r="T18" s="864" t="s">
        <v>1279</v>
      </c>
      <c r="U18" s="864"/>
      <c r="V18" s="864"/>
    </row>
    <row r="19" spans="1:22">
      <c r="K19" s="944" t="s">
        <v>240</v>
      </c>
      <c r="L19" s="945"/>
      <c r="M19" s="946"/>
      <c r="N19" s="944" t="s">
        <v>241</v>
      </c>
      <c r="O19" s="945"/>
      <c r="P19" s="946"/>
      <c r="Q19" s="935" t="s">
        <v>980</v>
      </c>
      <c r="R19" s="936"/>
      <c r="S19" s="937"/>
      <c r="T19" s="944" t="s">
        <v>1280</v>
      </c>
      <c r="U19" s="945"/>
      <c r="V19" s="946"/>
    </row>
    <row r="20" spans="1:22">
      <c r="A20" s="443" t="s">
        <v>11</v>
      </c>
      <c r="B20" s="443" t="s">
        <v>12</v>
      </c>
      <c r="C20" s="443" t="s">
        <v>13</v>
      </c>
      <c r="D20" s="839" t="s">
        <v>236</v>
      </c>
      <c r="E20" s="839"/>
      <c r="F20" s="839"/>
      <c r="G20" s="839"/>
      <c r="H20" s="839"/>
      <c r="K20" s="947"/>
      <c r="L20" s="948"/>
      <c r="M20" s="949"/>
      <c r="N20" s="947"/>
      <c r="O20" s="948"/>
      <c r="P20" s="949"/>
      <c r="Q20" s="938"/>
      <c r="R20" s="939"/>
      <c r="S20" s="940"/>
      <c r="T20" s="947"/>
      <c r="U20" s="948"/>
      <c r="V20" s="949"/>
    </row>
    <row r="21" spans="1:22">
      <c r="A21" s="443" t="s">
        <v>243</v>
      </c>
      <c r="B21" s="543" t="s">
        <v>235</v>
      </c>
      <c r="C21" s="599" t="str">
        <f>B21</f>
        <v>SheetC-1</v>
      </c>
      <c r="D21" s="934" t="s">
        <v>1698</v>
      </c>
      <c r="E21" s="934"/>
      <c r="F21" s="934"/>
      <c r="G21" s="934"/>
      <c r="H21" s="934"/>
      <c r="K21" s="947"/>
      <c r="L21" s="948"/>
      <c r="M21" s="949"/>
      <c r="N21" s="947"/>
      <c r="O21" s="948"/>
      <c r="P21" s="949"/>
      <c r="Q21" s="938"/>
      <c r="R21" s="939"/>
      <c r="S21" s="940"/>
      <c r="T21" s="947"/>
      <c r="U21" s="948"/>
      <c r="V21" s="949"/>
    </row>
    <row r="22" spans="1:22" ht="16.95" customHeight="1">
      <c r="A22" s="443" t="s">
        <v>234</v>
      </c>
      <c r="B22" s="543" t="s">
        <v>235</v>
      </c>
      <c r="C22" s="599" t="str">
        <f>B22</f>
        <v>SheetC-1</v>
      </c>
      <c r="D22" s="934" t="s">
        <v>1699</v>
      </c>
      <c r="E22" s="934"/>
      <c r="F22" s="934"/>
      <c r="G22" s="934"/>
      <c r="H22" s="934"/>
      <c r="K22" s="947"/>
      <c r="L22" s="948"/>
      <c r="M22" s="949"/>
      <c r="N22" s="947"/>
      <c r="O22" s="948"/>
      <c r="P22" s="949"/>
      <c r="Q22" s="938"/>
      <c r="R22" s="939"/>
      <c r="S22" s="940"/>
      <c r="T22" s="947"/>
      <c r="U22" s="948"/>
      <c r="V22" s="949"/>
    </row>
    <row r="23" spans="1:22">
      <c r="A23" s="443" t="s">
        <v>632</v>
      </c>
      <c r="B23" s="543" t="s">
        <v>235</v>
      </c>
      <c r="C23" s="697"/>
      <c r="D23" s="953"/>
      <c r="E23" s="954"/>
      <c r="F23" s="954"/>
      <c r="G23" s="954"/>
      <c r="H23" s="955"/>
      <c r="K23" s="947"/>
      <c r="L23" s="948"/>
      <c r="M23" s="949"/>
      <c r="N23" s="947"/>
      <c r="O23" s="948"/>
      <c r="P23" s="949"/>
      <c r="Q23" s="938"/>
      <c r="R23" s="939"/>
      <c r="S23" s="940"/>
      <c r="T23" s="947"/>
      <c r="U23" s="948"/>
      <c r="V23" s="949"/>
    </row>
    <row r="24" spans="1:22">
      <c r="A24" s="443" t="s">
        <v>633</v>
      </c>
      <c r="B24" s="543" t="s">
        <v>235</v>
      </c>
      <c r="C24" s="696"/>
      <c r="D24" s="956"/>
      <c r="E24" s="957"/>
      <c r="F24" s="957"/>
      <c r="G24" s="957"/>
      <c r="H24" s="958"/>
      <c r="K24" s="947"/>
      <c r="L24" s="948"/>
      <c r="M24" s="949"/>
      <c r="N24" s="947"/>
      <c r="O24" s="948"/>
      <c r="P24" s="949"/>
      <c r="Q24" s="938"/>
      <c r="R24" s="939"/>
      <c r="S24" s="940"/>
      <c r="T24" s="947"/>
      <c r="U24" s="948"/>
      <c r="V24" s="949"/>
    </row>
    <row r="25" spans="1:22">
      <c r="A25" s="443" t="s">
        <v>14</v>
      </c>
      <c r="B25" s="543" t="s">
        <v>235</v>
      </c>
      <c r="C25" s="696"/>
      <c r="D25" s="934"/>
      <c r="E25" s="934"/>
      <c r="F25" s="934"/>
      <c r="G25" s="934"/>
      <c r="H25" s="934"/>
      <c r="K25" s="947"/>
      <c r="L25" s="948"/>
      <c r="M25" s="949"/>
      <c r="N25" s="947"/>
      <c r="O25" s="948"/>
      <c r="P25" s="949"/>
      <c r="Q25" s="938"/>
      <c r="R25" s="939"/>
      <c r="S25" s="940"/>
      <c r="T25" s="947"/>
      <c r="U25" s="948"/>
      <c r="V25" s="949"/>
    </row>
    <row r="26" spans="1:22">
      <c r="A26" s="443" t="s">
        <v>15</v>
      </c>
      <c r="B26" s="543" t="s">
        <v>235</v>
      </c>
      <c r="C26" s="696"/>
      <c r="D26" s="953"/>
      <c r="E26" s="954"/>
      <c r="F26" s="954"/>
      <c r="G26" s="954"/>
      <c r="H26" s="955"/>
      <c r="K26" s="947"/>
      <c r="L26" s="948"/>
      <c r="M26" s="949"/>
      <c r="N26" s="947"/>
      <c r="O26" s="948"/>
      <c r="P26" s="949"/>
      <c r="Q26" s="938"/>
      <c r="R26" s="939"/>
      <c r="S26" s="940"/>
      <c r="T26" s="947"/>
      <c r="U26" s="948"/>
      <c r="V26" s="949"/>
    </row>
    <row r="27" spans="1:22">
      <c r="A27" s="443" t="s">
        <v>16</v>
      </c>
      <c r="B27" s="543" t="s">
        <v>235</v>
      </c>
      <c r="C27" s="696"/>
      <c r="D27" s="956"/>
      <c r="E27" s="957"/>
      <c r="F27" s="957"/>
      <c r="G27" s="957"/>
      <c r="H27" s="958"/>
      <c r="K27" s="950"/>
      <c r="L27" s="951"/>
      <c r="M27" s="952"/>
      <c r="N27" s="950"/>
      <c r="O27" s="951"/>
      <c r="P27" s="952"/>
      <c r="Q27" s="941"/>
      <c r="R27" s="942"/>
      <c r="S27" s="943"/>
      <c r="T27" s="950"/>
      <c r="U27" s="951"/>
      <c r="V27" s="952"/>
    </row>
    <row r="28" spans="1:22">
      <c r="A28" s="443" t="s">
        <v>133</v>
      </c>
      <c r="B28" s="99">
        <f>SUM(B21:B27)</f>
        <v>0</v>
      </c>
      <c r="C28" s="99">
        <f>SUM(C21:C27)</f>
        <v>0</v>
      </c>
      <c r="D28" s="818"/>
      <c r="E28" s="818"/>
      <c r="F28" s="818"/>
      <c r="G28" s="818"/>
      <c r="H28" s="818"/>
      <c r="I28" s="95"/>
      <c r="J28" s="95"/>
      <c r="K28" s="95"/>
      <c r="L28" s="95"/>
    </row>
    <row r="29" spans="1:22">
      <c r="A29" s="95"/>
      <c r="B29" s="95"/>
      <c r="C29" s="95"/>
      <c r="D29" s="95"/>
      <c r="E29" s="95"/>
      <c r="F29" s="95"/>
      <c r="G29" s="95"/>
      <c r="H29" s="95"/>
      <c r="I29" s="95"/>
      <c r="J29" s="95"/>
      <c r="K29" s="95"/>
      <c r="L29" s="95"/>
      <c r="M29" s="95"/>
    </row>
    <row r="30" spans="1:22">
      <c r="A30" s="95"/>
      <c r="B30" s="95"/>
      <c r="C30" s="95"/>
      <c r="D30" s="95"/>
      <c r="E30" s="95"/>
      <c r="F30" s="95"/>
      <c r="G30" s="95"/>
      <c r="H30" s="95"/>
      <c r="I30" s="95"/>
      <c r="J30" s="95"/>
      <c r="K30" s="95"/>
      <c r="L30" s="95"/>
      <c r="M30" s="95"/>
    </row>
    <row r="31" spans="1:22">
      <c r="A31" s="95"/>
      <c r="B31" s="95"/>
      <c r="C31" s="95"/>
      <c r="D31" s="95"/>
      <c r="E31" s="95"/>
      <c r="F31" s="95"/>
      <c r="G31" s="95"/>
      <c r="H31" s="95"/>
      <c r="I31" s="95"/>
      <c r="J31" s="95"/>
      <c r="K31" s="95"/>
      <c r="L31" s="95"/>
      <c r="M31" s="95"/>
    </row>
    <row r="32" spans="1:22">
      <c r="A32" s="68" t="s">
        <v>1232</v>
      </c>
      <c r="B32" s="95"/>
      <c r="C32" s="95"/>
      <c r="D32" s="95"/>
      <c r="E32" s="95"/>
      <c r="F32" s="95"/>
      <c r="G32" s="95"/>
      <c r="H32" s="95"/>
      <c r="I32" s="95"/>
      <c r="J32" s="95"/>
      <c r="K32" s="95"/>
      <c r="L32" s="95"/>
      <c r="M32" s="95"/>
    </row>
    <row r="33" spans="1:13">
      <c r="A33" s="95"/>
      <c r="B33" s="95"/>
      <c r="C33" s="95"/>
      <c r="D33" s="95"/>
      <c r="E33" s="95"/>
      <c r="F33" s="95"/>
      <c r="H33" s="95"/>
      <c r="I33" s="95"/>
      <c r="J33" s="95"/>
      <c r="K33" s="95"/>
      <c r="L33" s="95"/>
      <c r="M33" s="95"/>
    </row>
    <row r="35" spans="1:13">
      <c r="A35" t="s">
        <v>292</v>
      </c>
      <c r="B35" t="s">
        <v>293</v>
      </c>
    </row>
    <row r="37" spans="1:13">
      <c r="B37" s="492" t="s">
        <v>290</v>
      </c>
      <c r="C37" s="492" t="s">
        <v>268</v>
      </c>
      <c r="D37" s="492" t="s">
        <v>267</v>
      </c>
      <c r="E37" s="492" t="s">
        <v>272</v>
      </c>
      <c r="F37" s="51" t="s">
        <v>270</v>
      </c>
      <c r="G37" s="51" t="s">
        <v>1242</v>
      </c>
      <c r="H37" s="51"/>
      <c r="K37" t="s">
        <v>1247</v>
      </c>
    </row>
    <row r="38" spans="1:13">
      <c r="B38" s="492" t="s">
        <v>290</v>
      </c>
      <c r="C38" s="492" t="s">
        <v>244</v>
      </c>
      <c r="D38" s="492" t="s">
        <v>245</v>
      </c>
      <c r="E38" s="492" t="s">
        <v>269</v>
      </c>
      <c r="F38" s="51" t="s">
        <v>270</v>
      </c>
      <c r="G38" s="51" t="s">
        <v>1243</v>
      </c>
      <c r="H38" s="480" t="s">
        <v>283</v>
      </c>
      <c r="K38" t="s">
        <v>1950</v>
      </c>
    </row>
    <row r="39" spans="1:13">
      <c r="B39" s="492" t="s">
        <v>1952</v>
      </c>
      <c r="C39" s="492" t="s">
        <v>244</v>
      </c>
      <c r="D39" s="492" t="s">
        <v>245</v>
      </c>
      <c r="E39" s="492" t="s">
        <v>269</v>
      </c>
      <c r="F39" s="51" t="s">
        <v>270</v>
      </c>
      <c r="G39" s="51" t="s">
        <v>1243</v>
      </c>
      <c r="H39" s="480" t="s">
        <v>1229</v>
      </c>
      <c r="K39" t="s">
        <v>1951</v>
      </c>
    </row>
    <row r="40" spans="1:13">
      <c r="B40" s="492" t="s">
        <v>290</v>
      </c>
      <c r="C40" s="492" t="s">
        <v>244</v>
      </c>
      <c r="D40" s="492" t="s">
        <v>245</v>
      </c>
      <c r="E40" s="492" t="s">
        <v>269</v>
      </c>
      <c r="F40" s="51" t="s">
        <v>271</v>
      </c>
      <c r="G40" s="51"/>
      <c r="H40" s="51"/>
      <c r="K40" t="s">
        <v>1245</v>
      </c>
    </row>
    <row r="41" spans="1:13">
      <c r="B41" s="492" t="s">
        <v>290</v>
      </c>
      <c r="C41" s="492" t="s">
        <v>244</v>
      </c>
      <c r="D41" s="491" t="s">
        <v>246</v>
      </c>
      <c r="E41" s="491" t="s">
        <v>269</v>
      </c>
      <c r="F41" s="51" t="s">
        <v>270</v>
      </c>
      <c r="G41" s="51" t="s">
        <v>1242</v>
      </c>
      <c r="H41" s="480"/>
      <c r="K41" t="s">
        <v>1246</v>
      </c>
    </row>
    <row r="42" spans="1:13">
      <c r="B42" s="492" t="s">
        <v>290</v>
      </c>
      <c r="C42" s="492" t="s">
        <v>244</v>
      </c>
      <c r="D42" s="491" t="s">
        <v>246</v>
      </c>
      <c r="E42" s="491" t="s">
        <v>269</v>
      </c>
      <c r="F42" s="51" t="s">
        <v>270</v>
      </c>
      <c r="G42" s="51" t="s">
        <v>1243</v>
      </c>
      <c r="H42" s="480" t="s">
        <v>283</v>
      </c>
      <c r="K42" t="s">
        <v>1248</v>
      </c>
    </row>
    <row r="43" spans="1:13">
      <c r="B43" s="492" t="s">
        <v>1952</v>
      </c>
      <c r="C43" s="492" t="s">
        <v>244</v>
      </c>
      <c r="D43" s="491" t="s">
        <v>246</v>
      </c>
      <c r="E43" s="491" t="s">
        <v>269</v>
      </c>
      <c r="F43" s="51" t="s">
        <v>270</v>
      </c>
      <c r="G43" s="51" t="s">
        <v>1243</v>
      </c>
      <c r="H43" s="480" t="s">
        <v>291</v>
      </c>
      <c r="K43" t="s">
        <v>1230</v>
      </c>
    </row>
    <row r="44" spans="1:13">
      <c r="B44" s="492" t="s">
        <v>290</v>
      </c>
      <c r="C44" s="492" t="s">
        <v>244</v>
      </c>
      <c r="D44" s="491" t="s">
        <v>246</v>
      </c>
      <c r="E44" s="491" t="s">
        <v>269</v>
      </c>
      <c r="F44" s="51" t="s">
        <v>271</v>
      </c>
      <c r="G44" s="480"/>
      <c r="H44" s="51"/>
      <c r="K44" t="s">
        <v>1249</v>
      </c>
    </row>
    <row r="45" spans="1:13">
      <c r="B45" s="492" t="s">
        <v>290</v>
      </c>
      <c r="C45" s="492" t="s">
        <v>244</v>
      </c>
      <c r="D45" s="491" t="s">
        <v>246</v>
      </c>
      <c r="E45" s="491" t="s">
        <v>277</v>
      </c>
      <c r="F45" s="491" t="s">
        <v>247</v>
      </c>
      <c r="G45" s="51" t="s">
        <v>284</v>
      </c>
      <c r="H45" s="480" t="s">
        <v>283</v>
      </c>
      <c r="K45" t="s">
        <v>278</v>
      </c>
    </row>
    <row r="46" spans="1:13">
      <c r="B46" s="492" t="s">
        <v>1952</v>
      </c>
      <c r="C46" s="492" t="s">
        <v>244</v>
      </c>
      <c r="D46" s="491" t="s">
        <v>246</v>
      </c>
      <c r="E46" s="491" t="s">
        <v>277</v>
      </c>
      <c r="F46" s="491" t="s">
        <v>247</v>
      </c>
      <c r="G46" s="51" t="s">
        <v>284</v>
      </c>
      <c r="H46" s="480" t="s">
        <v>1229</v>
      </c>
      <c r="K46" t="s">
        <v>1231</v>
      </c>
    </row>
    <row r="47" spans="1:13">
      <c r="B47" s="492" t="s">
        <v>290</v>
      </c>
      <c r="C47" s="492" t="s">
        <v>244</v>
      </c>
      <c r="D47" s="491" t="s">
        <v>246</v>
      </c>
      <c r="E47" s="491" t="s">
        <v>277</v>
      </c>
      <c r="F47" s="491" t="s">
        <v>247</v>
      </c>
      <c r="G47" s="51" t="s">
        <v>250</v>
      </c>
      <c r="H47" s="51"/>
      <c r="K47" t="s">
        <v>279</v>
      </c>
    </row>
    <row r="48" spans="1:13">
      <c r="B48" s="492" t="s">
        <v>290</v>
      </c>
      <c r="C48" s="492" t="s">
        <v>244</v>
      </c>
      <c r="D48" s="491" t="s">
        <v>246</v>
      </c>
      <c r="E48" s="491" t="s">
        <v>277</v>
      </c>
      <c r="F48" s="491" t="s">
        <v>248</v>
      </c>
      <c r="G48" s="51" t="s">
        <v>252</v>
      </c>
      <c r="H48" s="51"/>
      <c r="K48" t="s">
        <v>281</v>
      </c>
    </row>
    <row r="49" spans="1:11">
      <c r="B49" s="492" t="s">
        <v>290</v>
      </c>
      <c r="C49" s="492" t="s">
        <v>244</v>
      </c>
      <c r="D49" s="491" t="s">
        <v>246</v>
      </c>
      <c r="E49" s="491" t="s">
        <v>277</v>
      </c>
      <c r="F49" s="491" t="s">
        <v>248</v>
      </c>
      <c r="G49" s="51" t="s">
        <v>280</v>
      </c>
      <c r="H49" s="51"/>
      <c r="K49" t="s">
        <v>282</v>
      </c>
    </row>
    <row r="50" spans="1:11">
      <c r="B50" s="492" t="s">
        <v>290</v>
      </c>
      <c r="C50" s="491" t="s">
        <v>249</v>
      </c>
      <c r="D50" s="491" t="s">
        <v>247</v>
      </c>
      <c r="E50" s="51" t="s">
        <v>284</v>
      </c>
      <c r="F50" s="480" t="s">
        <v>283</v>
      </c>
      <c r="G50" s="51"/>
      <c r="H50" s="51"/>
      <c r="K50" t="s">
        <v>286</v>
      </c>
    </row>
    <row r="51" spans="1:11">
      <c r="B51" s="492" t="s">
        <v>290</v>
      </c>
      <c r="C51" s="491" t="s">
        <v>249</v>
      </c>
      <c r="D51" s="491" t="s">
        <v>247</v>
      </c>
      <c r="E51" s="51" t="s">
        <v>284</v>
      </c>
      <c r="F51" s="480" t="s">
        <v>291</v>
      </c>
      <c r="G51" s="51"/>
      <c r="H51" s="51"/>
      <c r="K51" t="s">
        <v>1250</v>
      </c>
    </row>
    <row r="52" spans="1:11">
      <c r="B52" s="492" t="s">
        <v>290</v>
      </c>
      <c r="C52" s="491" t="s">
        <v>249</v>
      </c>
      <c r="D52" s="491" t="s">
        <v>247</v>
      </c>
      <c r="E52" s="51" t="s">
        <v>250</v>
      </c>
      <c r="F52" s="51"/>
      <c r="G52" s="51"/>
      <c r="H52" s="51"/>
      <c r="K52" t="s">
        <v>287</v>
      </c>
    </row>
    <row r="53" spans="1:11">
      <c r="B53" s="492" t="s">
        <v>290</v>
      </c>
      <c r="C53" s="491" t="s">
        <v>249</v>
      </c>
      <c r="D53" s="491" t="s">
        <v>248</v>
      </c>
      <c r="E53" s="51" t="s">
        <v>252</v>
      </c>
      <c r="F53" s="51"/>
      <c r="G53" s="51"/>
      <c r="H53" s="51"/>
      <c r="K53" t="s">
        <v>288</v>
      </c>
    </row>
    <row r="54" spans="1:11">
      <c r="B54" s="491" t="s">
        <v>290</v>
      </c>
      <c r="C54" s="491" t="s">
        <v>249</v>
      </c>
      <c r="D54" s="491" t="s">
        <v>248</v>
      </c>
      <c r="E54" s="51" t="s">
        <v>251</v>
      </c>
      <c r="F54" s="51"/>
      <c r="G54" s="51"/>
      <c r="H54" s="51"/>
      <c r="K54" t="s">
        <v>289</v>
      </c>
    </row>
    <row r="56" spans="1:11">
      <c r="A56" t="s">
        <v>292</v>
      </c>
      <c r="B56" t="s">
        <v>142</v>
      </c>
    </row>
    <row r="57" spans="1:11">
      <c r="B57" s="480" t="s">
        <v>290</v>
      </c>
      <c r="C57" s="480" t="s">
        <v>244</v>
      </c>
      <c r="D57" s="480" t="s">
        <v>245</v>
      </c>
      <c r="E57" s="480" t="s">
        <v>269</v>
      </c>
      <c r="F57" s="480"/>
      <c r="G57" s="480"/>
      <c r="H57" s="480"/>
      <c r="K57" t="s">
        <v>1233</v>
      </c>
    </row>
    <row r="58" spans="1:11">
      <c r="B58" s="480" t="s">
        <v>290</v>
      </c>
      <c r="C58" s="480" t="s">
        <v>244</v>
      </c>
      <c r="D58" s="480" t="s">
        <v>246</v>
      </c>
      <c r="E58" s="480" t="s">
        <v>269</v>
      </c>
      <c r="F58" s="480"/>
      <c r="G58" s="480"/>
      <c r="H58" s="480"/>
      <c r="K58" t="s">
        <v>1234</v>
      </c>
    </row>
    <row r="59" spans="1:11">
      <c r="B59" s="480" t="s">
        <v>290</v>
      </c>
      <c r="C59" s="480" t="s">
        <v>244</v>
      </c>
      <c r="D59" s="480" t="s">
        <v>246</v>
      </c>
      <c r="E59" s="480" t="s">
        <v>277</v>
      </c>
      <c r="F59" s="480"/>
      <c r="G59" s="480"/>
      <c r="H59" s="480"/>
      <c r="K59" t="s">
        <v>1235</v>
      </c>
    </row>
    <row r="60" spans="1:11">
      <c r="B60" s="480" t="s">
        <v>290</v>
      </c>
      <c r="C60" s="480" t="s">
        <v>249</v>
      </c>
      <c r="D60" s="480"/>
      <c r="E60" s="480"/>
      <c r="F60" s="480"/>
      <c r="G60" s="480"/>
      <c r="H60" s="480"/>
      <c r="K60" t="s">
        <v>1236</v>
      </c>
    </row>
    <row r="62" spans="1:11">
      <c r="A62" t="s">
        <v>292</v>
      </c>
      <c r="B62" t="s">
        <v>1237</v>
      </c>
    </row>
    <row r="63" spans="1:11">
      <c r="H63" t="s">
        <v>1238</v>
      </c>
    </row>
    <row r="64" spans="1:11">
      <c r="B64" s="492" t="s">
        <v>290</v>
      </c>
      <c r="C64" s="492" t="s">
        <v>244</v>
      </c>
      <c r="D64" s="492" t="s">
        <v>245</v>
      </c>
      <c r="E64" s="492" t="s">
        <v>269</v>
      </c>
      <c r="F64" s="51" t="s">
        <v>270</v>
      </c>
      <c r="G64" s="51" t="s">
        <v>1242</v>
      </c>
      <c r="H64" s="51"/>
      <c r="K64" t="s">
        <v>1247</v>
      </c>
    </row>
    <row r="65" spans="2:11">
      <c r="B65" s="492" t="s">
        <v>290</v>
      </c>
      <c r="C65" s="492" t="s">
        <v>244</v>
      </c>
      <c r="D65" s="492" t="s">
        <v>245</v>
      </c>
      <c r="E65" s="492" t="s">
        <v>269</v>
      </c>
      <c r="F65" s="51" t="s">
        <v>270</v>
      </c>
      <c r="G65" s="51" t="s">
        <v>1243</v>
      </c>
      <c r="H65" s="480" t="s">
        <v>283</v>
      </c>
      <c r="K65" t="s">
        <v>1244</v>
      </c>
    </row>
    <row r="66" spans="2:11">
      <c r="B66" s="492" t="s">
        <v>1952</v>
      </c>
      <c r="C66" s="492" t="s">
        <v>244</v>
      </c>
      <c r="D66" s="492" t="s">
        <v>245</v>
      </c>
      <c r="E66" s="492" t="s">
        <v>269</v>
      </c>
      <c r="F66" s="51" t="s">
        <v>270</v>
      </c>
      <c r="G66" s="51" t="s">
        <v>1243</v>
      </c>
      <c r="H66" s="480" t="s">
        <v>291</v>
      </c>
      <c r="K66" t="s">
        <v>1951</v>
      </c>
    </row>
    <row r="67" spans="2:11">
      <c r="B67" s="492" t="s">
        <v>290</v>
      </c>
      <c r="C67" s="492" t="s">
        <v>244</v>
      </c>
      <c r="D67" s="492" t="s">
        <v>245</v>
      </c>
      <c r="E67" s="492" t="s">
        <v>269</v>
      </c>
      <c r="F67" s="51" t="s">
        <v>271</v>
      </c>
      <c r="G67" s="51"/>
      <c r="H67" s="51"/>
      <c r="K67" t="s">
        <v>1245</v>
      </c>
    </row>
    <row r="68" spans="2:11">
      <c r="B68" s="492" t="s">
        <v>290</v>
      </c>
      <c r="C68" s="492" t="s">
        <v>244</v>
      </c>
      <c r="D68" s="491" t="s">
        <v>246</v>
      </c>
      <c r="E68" s="491" t="s">
        <v>269</v>
      </c>
      <c r="F68" s="51" t="s">
        <v>270</v>
      </c>
      <c r="G68" s="51" t="s">
        <v>1242</v>
      </c>
      <c r="H68" s="480"/>
      <c r="K68" t="s">
        <v>1246</v>
      </c>
    </row>
    <row r="69" spans="2:11">
      <c r="B69" s="492" t="s">
        <v>290</v>
      </c>
      <c r="C69" s="492" t="s">
        <v>244</v>
      </c>
      <c r="D69" s="491" t="s">
        <v>246</v>
      </c>
      <c r="E69" s="491" t="s">
        <v>269</v>
      </c>
      <c r="F69" s="51" t="s">
        <v>270</v>
      </c>
      <c r="G69" s="51" t="s">
        <v>1243</v>
      </c>
      <c r="H69" s="480" t="s">
        <v>283</v>
      </c>
      <c r="K69" t="s">
        <v>1248</v>
      </c>
    </row>
    <row r="70" spans="2:11">
      <c r="B70" s="492" t="s">
        <v>1952</v>
      </c>
      <c r="C70" s="492" t="s">
        <v>244</v>
      </c>
      <c r="D70" s="491" t="s">
        <v>246</v>
      </c>
      <c r="E70" s="491" t="s">
        <v>269</v>
      </c>
      <c r="F70" s="51" t="s">
        <v>270</v>
      </c>
      <c r="G70" s="51" t="s">
        <v>1243</v>
      </c>
      <c r="H70" s="480" t="s">
        <v>1229</v>
      </c>
      <c r="K70" t="s">
        <v>1230</v>
      </c>
    </row>
    <row r="71" spans="2:11">
      <c r="B71" s="492" t="s">
        <v>290</v>
      </c>
      <c r="C71" s="492" t="s">
        <v>244</v>
      </c>
      <c r="D71" s="491" t="s">
        <v>246</v>
      </c>
      <c r="E71" s="491" t="s">
        <v>269</v>
      </c>
      <c r="F71" s="51" t="s">
        <v>271</v>
      </c>
      <c r="G71" s="480"/>
      <c r="H71" s="51"/>
      <c r="K71" t="s">
        <v>1249</v>
      </c>
    </row>
    <row r="72" spans="2:11">
      <c r="B72" s="492" t="s">
        <v>290</v>
      </c>
      <c r="C72" s="492" t="s">
        <v>244</v>
      </c>
      <c r="D72" s="491" t="s">
        <v>246</v>
      </c>
      <c r="E72" s="491" t="s">
        <v>277</v>
      </c>
      <c r="F72" s="491" t="s">
        <v>1251</v>
      </c>
      <c r="G72" s="51" t="s">
        <v>284</v>
      </c>
      <c r="H72" s="480" t="s">
        <v>283</v>
      </c>
      <c r="K72" t="s">
        <v>1253</v>
      </c>
    </row>
    <row r="73" spans="2:11">
      <c r="B73" s="492" t="s">
        <v>1952</v>
      </c>
      <c r="C73" s="492" t="s">
        <v>244</v>
      </c>
      <c r="D73" s="491" t="s">
        <v>246</v>
      </c>
      <c r="E73" s="491" t="s">
        <v>277</v>
      </c>
      <c r="F73" s="491" t="s">
        <v>1251</v>
      </c>
      <c r="G73" s="51" t="s">
        <v>284</v>
      </c>
      <c r="H73" s="480" t="s">
        <v>1229</v>
      </c>
      <c r="K73" t="s">
        <v>1254</v>
      </c>
    </row>
    <row r="74" spans="2:11">
      <c r="B74" s="492" t="s">
        <v>290</v>
      </c>
      <c r="C74" s="492" t="s">
        <v>244</v>
      </c>
      <c r="D74" s="491" t="s">
        <v>246</v>
      </c>
      <c r="E74" s="491" t="s">
        <v>277</v>
      </c>
      <c r="F74" s="491" t="s">
        <v>1251</v>
      </c>
      <c r="G74" s="51" t="s">
        <v>250</v>
      </c>
      <c r="H74" s="51"/>
      <c r="K74" t="s">
        <v>1255</v>
      </c>
    </row>
    <row r="75" spans="2:11">
      <c r="B75" s="492" t="s">
        <v>290</v>
      </c>
      <c r="C75" s="492" t="s">
        <v>244</v>
      </c>
      <c r="D75" s="491" t="s">
        <v>246</v>
      </c>
      <c r="E75" s="491" t="s">
        <v>277</v>
      </c>
      <c r="F75" s="491" t="s">
        <v>1252</v>
      </c>
      <c r="G75" s="51" t="s">
        <v>252</v>
      </c>
      <c r="H75" s="51"/>
      <c r="K75" t="s">
        <v>1256</v>
      </c>
    </row>
    <row r="76" spans="2:11">
      <c r="B76" s="492" t="s">
        <v>290</v>
      </c>
      <c r="C76" s="492" t="s">
        <v>244</v>
      </c>
      <c r="D76" s="491" t="s">
        <v>246</v>
      </c>
      <c r="E76" s="491" t="s">
        <v>277</v>
      </c>
      <c r="F76" s="491" t="s">
        <v>1252</v>
      </c>
      <c r="G76" s="51" t="s">
        <v>251</v>
      </c>
      <c r="H76" s="51"/>
      <c r="K76" t="s">
        <v>1257</v>
      </c>
    </row>
    <row r="77" spans="2:11">
      <c r="B77" s="492" t="s">
        <v>290</v>
      </c>
      <c r="C77" s="491" t="s">
        <v>249</v>
      </c>
      <c r="D77" s="491" t="s">
        <v>247</v>
      </c>
      <c r="E77" s="51" t="s">
        <v>284</v>
      </c>
      <c r="F77" s="480" t="s">
        <v>283</v>
      </c>
      <c r="G77" s="51"/>
      <c r="H77" s="51"/>
      <c r="K77" t="s">
        <v>1259</v>
      </c>
    </row>
    <row r="78" spans="2:11">
      <c r="B78" s="492" t="s">
        <v>290</v>
      </c>
      <c r="C78" s="491" t="s">
        <v>249</v>
      </c>
      <c r="D78" s="491" t="s">
        <v>247</v>
      </c>
      <c r="E78" s="51" t="s">
        <v>250</v>
      </c>
      <c r="F78" s="51"/>
      <c r="G78" s="51"/>
      <c r="H78" s="51"/>
      <c r="K78" t="s">
        <v>1258</v>
      </c>
    </row>
    <row r="79" spans="2:11">
      <c r="B79" s="492" t="s">
        <v>290</v>
      </c>
      <c r="C79" s="491" t="s">
        <v>249</v>
      </c>
      <c r="D79" s="491" t="s">
        <v>248</v>
      </c>
      <c r="E79" s="51" t="s">
        <v>252</v>
      </c>
      <c r="F79" s="51"/>
      <c r="G79" s="51"/>
      <c r="H79" s="51"/>
      <c r="K79" t="s">
        <v>1260</v>
      </c>
    </row>
    <row r="80" spans="2:11">
      <c r="B80" s="491" t="s">
        <v>290</v>
      </c>
      <c r="C80" s="491" t="s">
        <v>249</v>
      </c>
      <c r="D80" s="491" t="s">
        <v>248</v>
      </c>
      <c r="E80" s="51" t="s">
        <v>251</v>
      </c>
      <c r="F80" s="51"/>
      <c r="G80" s="51"/>
      <c r="H80" s="51"/>
      <c r="K80" t="s">
        <v>1261</v>
      </c>
    </row>
    <row r="82" spans="1:11">
      <c r="A82" t="s">
        <v>1262</v>
      </c>
      <c r="B82" t="s">
        <v>1271</v>
      </c>
    </row>
    <row r="83" spans="1:11">
      <c r="B83" s="492" t="s">
        <v>244</v>
      </c>
      <c r="C83" s="492" t="s">
        <v>245</v>
      </c>
      <c r="D83" s="492" t="s">
        <v>269</v>
      </c>
      <c r="E83" s="492" t="s">
        <v>1266</v>
      </c>
      <c r="F83" s="492" t="s">
        <v>1267</v>
      </c>
      <c r="K83" t="s">
        <v>1269</v>
      </c>
    </row>
    <row r="84" spans="1:11">
      <c r="B84" s="492" t="s">
        <v>244</v>
      </c>
      <c r="C84" s="491" t="s">
        <v>246</v>
      </c>
      <c r="D84" s="491" t="s">
        <v>269</v>
      </c>
      <c r="E84" s="51" t="s">
        <v>1265</v>
      </c>
      <c r="K84" t="s">
        <v>1270</v>
      </c>
    </row>
    <row r="85" spans="1:11">
      <c r="B85" s="492" t="s">
        <v>244</v>
      </c>
      <c r="C85" s="491" t="s">
        <v>246</v>
      </c>
      <c r="D85" s="491" t="s">
        <v>277</v>
      </c>
      <c r="E85" s="51" t="s">
        <v>1268</v>
      </c>
      <c r="K85" t="s">
        <v>1954</v>
      </c>
    </row>
    <row r="86" spans="1:11">
      <c r="B86" s="491" t="s">
        <v>249</v>
      </c>
      <c r="K86" t="s">
        <v>1953</v>
      </c>
    </row>
    <row r="88" spans="1:11">
      <c r="B88" t="s">
        <v>1272</v>
      </c>
    </row>
    <row r="89" spans="1:11">
      <c r="B89" s="492" t="s">
        <v>244</v>
      </c>
      <c r="C89" s="493" t="s">
        <v>245</v>
      </c>
      <c r="D89" s="493" t="s">
        <v>1273</v>
      </c>
      <c r="E89" s="53"/>
      <c r="K89" t="s">
        <v>1275</v>
      </c>
    </row>
    <row r="90" spans="1:11">
      <c r="B90" s="492" t="s">
        <v>244</v>
      </c>
      <c r="C90" s="494" t="s">
        <v>245</v>
      </c>
      <c r="D90" s="494" t="s">
        <v>1274</v>
      </c>
      <c r="E90" s="496"/>
      <c r="K90" t="s">
        <v>1269</v>
      </c>
    </row>
    <row r="91" spans="1:11">
      <c r="B91" s="492" t="s">
        <v>244</v>
      </c>
      <c r="C91" s="495" t="s">
        <v>246</v>
      </c>
      <c r="D91" s="494" t="s">
        <v>1273</v>
      </c>
      <c r="E91" s="53"/>
      <c r="K91" t="s">
        <v>1955</v>
      </c>
    </row>
    <row r="92" spans="1:11">
      <c r="B92" s="492" t="s">
        <v>244</v>
      </c>
      <c r="C92" s="495" t="s">
        <v>246</v>
      </c>
      <c r="D92" s="494" t="s">
        <v>1274</v>
      </c>
      <c r="E92" s="495" t="s">
        <v>1276</v>
      </c>
      <c r="K92" t="s">
        <v>1278</v>
      </c>
    </row>
    <row r="93" spans="1:11">
      <c r="B93" s="492" t="s">
        <v>244</v>
      </c>
      <c r="C93" s="495" t="s">
        <v>246</v>
      </c>
      <c r="D93" s="494" t="s">
        <v>1274</v>
      </c>
      <c r="E93" s="495" t="s">
        <v>1277</v>
      </c>
      <c r="F93" s="495" t="s">
        <v>1282</v>
      </c>
      <c r="K93" t="s">
        <v>1956</v>
      </c>
    </row>
    <row r="94" spans="1:11">
      <c r="B94" s="492" t="s">
        <v>244</v>
      </c>
      <c r="C94" s="495" t="s">
        <v>246</v>
      </c>
      <c r="D94" s="495" t="s">
        <v>1274</v>
      </c>
      <c r="E94" s="495" t="s">
        <v>1277</v>
      </c>
      <c r="F94" s="495" t="s">
        <v>1265</v>
      </c>
      <c r="K94" t="s">
        <v>1281</v>
      </c>
    </row>
    <row r="95" spans="1:11">
      <c r="B95" s="491" t="s">
        <v>249</v>
      </c>
      <c r="C95" s="495" t="s">
        <v>1276</v>
      </c>
      <c r="K95" t="s">
        <v>1283</v>
      </c>
    </row>
    <row r="96" spans="1:11">
      <c r="B96" s="491" t="s">
        <v>249</v>
      </c>
      <c r="C96" s="495" t="s">
        <v>1277</v>
      </c>
      <c r="D96" s="495" t="s">
        <v>1282</v>
      </c>
      <c r="K96" t="s">
        <v>1957</v>
      </c>
    </row>
    <row r="97" spans="1:11">
      <c r="B97" s="491" t="s">
        <v>249</v>
      </c>
      <c r="C97" s="495" t="s">
        <v>1277</v>
      </c>
      <c r="D97" s="495" t="s">
        <v>1265</v>
      </c>
      <c r="K97" t="s">
        <v>1284</v>
      </c>
    </row>
    <row r="100" spans="1:11">
      <c r="A100" t="s">
        <v>1285</v>
      </c>
      <c r="B100" s="491" t="s">
        <v>244</v>
      </c>
      <c r="C100" s="497" t="s">
        <v>245</v>
      </c>
      <c r="D100" s="481" t="s">
        <v>1286</v>
      </c>
      <c r="K100" t="s">
        <v>1288</v>
      </c>
    </row>
    <row r="101" spans="1:11">
      <c r="B101" s="491" t="s">
        <v>244</v>
      </c>
      <c r="C101" s="497" t="s">
        <v>245</v>
      </c>
      <c r="D101" s="481" t="s">
        <v>1287</v>
      </c>
      <c r="K101" t="s">
        <v>1289</v>
      </c>
    </row>
    <row r="102" spans="1:11">
      <c r="B102" s="491" t="s">
        <v>244</v>
      </c>
      <c r="C102" s="497" t="s">
        <v>245</v>
      </c>
      <c r="D102" s="481" t="s">
        <v>1286</v>
      </c>
      <c r="E102" s="481" t="s">
        <v>1287</v>
      </c>
      <c r="K102" t="s">
        <v>1290</v>
      </c>
    </row>
    <row r="103" spans="1:11">
      <c r="B103" s="491" t="s">
        <v>244</v>
      </c>
      <c r="C103" s="497" t="s">
        <v>1291</v>
      </c>
      <c r="D103" s="481" t="s">
        <v>1286</v>
      </c>
      <c r="K103" t="s">
        <v>1292</v>
      </c>
    </row>
    <row r="104" spans="1:11">
      <c r="B104" s="491" t="s">
        <v>244</v>
      </c>
      <c r="C104" s="497" t="s">
        <v>1291</v>
      </c>
      <c r="D104" s="481" t="s">
        <v>1287</v>
      </c>
      <c r="K104" t="s">
        <v>1293</v>
      </c>
    </row>
    <row r="105" spans="1:11">
      <c r="B105" s="491" t="s">
        <v>244</v>
      </c>
      <c r="C105" s="497" t="s">
        <v>1291</v>
      </c>
      <c r="D105" s="481" t="s">
        <v>1286</v>
      </c>
      <c r="E105" s="481" t="s">
        <v>1287</v>
      </c>
      <c r="K105" t="s">
        <v>1294</v>
      </c>
    </row>
    <row r="106" spans="1:11">
      <c r="B106" s="491" t="s">
        <v>244</v>
      </c>
      <c r="C106" s="497" t="s">
        <v>1291</v>
      </c>
      <c r="K106" t="s">
        <v>1295</v>
      </c>
    </row>
    <row r="107" spans="1:11">
      <c r="B107" s="491" t="s">
        <v>1296</v>
      </c>
      <c r="K107" t="s">
        <v>1297</v>
      </c>
    </row>
  </sheetData>
  <mergeCells count="23">
    <mergeCell ref="D23:H24"/>
    <mergeCell ref="T18:V18"/>
    <mergeCell ref="T19:V27"/>
    <mergeCell ref="D26:H27"/>
    <mergeCell ref="K18:M18"/>
    <mergeCell ref="N18:P18"/>
    <mergeCell ref="D22:H22"/>
    <mergeCell ref="D28:H28"/>
    <mergeCell ref="D25:H25"/>
    <mergeCell ref="Q2:S2"/>
    <mergeCell ref="F3:H7"/>
    <mergeCell ref="K3:M13"/>
    <mergeCell ref="N3:P13"/>
    <mergeCell ref="Q3:S13"/>
    <mergeCell ref="F2:H2"/>
    <mergeCell ref="K2:M2"/>
    <mergeCell ref="N2:P2"/>
    <mergeCell ref="Q18:S18"/>
    <mergeCell ref="K19:M27"/>
    <mergeCell ref="N19:P27"/>
    <mergeCell ref="Q19:S27"/>
    <mergeCell ref="D20:H20"/>
    <mergeCell ref="D21:H21"/>
  </mergeCells>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6:D70"/>
  <sheetViews>
    <sheetView tabSelected="1" workbookViewId="0">
      <selection activeCell="H22" sqref="H22"/>
    </sheetView>
  </sheetViews>
  <sheetFormatPr defaultRowHeight="17.399999999999999"/>
  <cols>
    <col min="1" max="1" width="15.09765625" customWidth="1"/>
    <col min="2" max="2" width="23.5" customWidth="1"/>
    <col min="3" max="3" width="31.296875" customWidth="1"/>
    <col min="4" max="4" width="27.8984375" customWidth="1"/>
  </cols>
  <sheetData>
    <row r="16" spans="3:3">
      <c r="C16" s="525" t="s">
        <v>1454</v>
      </c>
    </row>
    <row r="17" spans="1:4">
      <c r="A17" t="s">
        <v>1404</v>
      </c>
      <c r="B17" t="s">
        <v>1392</v>
      </c>
      <c r="C17" t="s">
        <v>1449</v>
      </c>
    </row>
    <row r="18" spans="1:4">
      <c r="A18" t="s">
        <v>1404</v>
      </c>
      <c r="B18" t="s">
        <v>1393</v>
      </c>
      <c r="C18" t="s">
        <v>1985</v>
      </c>
    </row>
    <row r="19" spans="1:4">
      <c r="A19" t="s">
        <v>1404</v>
      </c>
      <c r="B19" t="s">
        <v>1394</v>
      </c>
      <c r="C19" t="s">
        <v>1985</v>
      </c>
    </row>
    <row r="20" spans="1:4">
      <c r="A20" t="s">
        <v>1404</v>
      </c>
      <c r="B20" t="s">
        <v>1395</v>
      </c>
      <c r="C20" t="s">
        <v>1984</v>
      </c>
    </row>
    <row r="21" spans="1:4">
      <c r="A21" t="s">
        <v>1404</v>
      </c>
      <c r="B21" t="s">
        <v>1396</v>
      </c>
      <c r="C21" t="s">
        <v>1985</v>
      </c>
    </row>
    <row r="22" spans="1:4">
      <c r="A22" t="s">
        <v>1405</v>
      </c>
      <c r="B22" t="s">
        <v>1397</v>
      </c>
      <c r="C22" t="s">
        <v>1986</v>
      </c>
    </row>
    <row r="23" spans="1:4">
      <c r="A23" t="s">
        <v>1405</v>
      </c>
      <c r="B23" t="s">
        <v>1398</v>
      </c>
      <c r="C23" t="s">
        <v>1985</v>
      </c>
    </row>
    <row r="24" spans="1:4">
      <c r="A24" t="s">
        <v>1405</v>
      </c>
      <c r="B24" t="s">
        <v>1451</v>
      </c>
      <c r="C24" t="s">
        <v>1449</v>
      </c>
    </row>
    <row r="25" spans="1:4">
      <c r="A25" t="s">
        <v>1405</v>
      </c>
      <c r="B25" t="s">
        <v>1399</v>
      </c>
      <c r="C25" t="s">
        <v>1986</v>
      </c>
    </row>
    <row r="26" spans="1:4">
      <c r="A26" t="s">
        <v>1405</v>
      </c>
      <c r="B26" t="s">
        <v>1400</v>
      </c>
      <c r="C26" t="s">
        <v>1987</v>
      </c>
    </row>
    <row r="27" spans="1:4">
      <c r="A27" t="s">
        <v>1405</v>
      </c>
      <c r="B27" t="s">
        <v>1401</v>
      </c>
      <c r="C27" t="s">
        <v>1987</v>
      </c>
    </row>
    <row r="28" spans="1:4">
      <c r="A28" t="s">
        <v>1405</v>
      </c>
      <c r="B28" t="s">
        <v>1402</v>
      </c>
      <c r="C28" t="s">
        <v>1986</v>
      </c>
    </row>
    <row r="29" spans="1:4">
      <c r="A29" t="s">
        <v>1405</v>
      </c>
      <c r="B29" s="530" t="s">
        <v>1403</v>
      </c>
      <c r="C29" s="530" t="s">
        <v>1985</v>
      </c>
      <c r="D29" s="530" t="s">
        <v>1989</v>
      </c>
    </row>
    <row r="30" spans="1:4">
      <c r="A30" t="s">
        <v>1405</v>
      </c>
      <c r="B30" s="530" t="s">
        <v>1406</v>
      </c>
      <c r="C30" s="530" t="s">
        <v>1985</v>
      </c>
      <c r="D30" s="530" t="s">
        <v>1989</v>
      </c>
    </row>
    <row r="31" spans="1:4">
      <c r="A31" t="s">
        <v>1405</v>
      </c>
      <c r="B31" s="530" t="s">
        <v>1407</v>
      </c>
      <c r="C31" s="530" t="s">
        <v>1985</v>
      </c>
      <c r="D31" s="530" t="s">
        <v>1989</v>
      </c>
    </row>
    <row r="32" spans="1:4">
      <c r="A32" t="s">
        <v>1405</v>
      </c>
      <c r="B32" s="530" t="s">
        <v>1408</v>
      </c>
      <c r="C32" s="530" t="s">
        <v>1985</v>
      </c>
      <c r="D32" s="530" t="s">
        <v>1989</v>
      </c>
    </row>
    <row r="33" spans="1:4">
      <c r="A33" t="s">
        <v>1405</v>
      </c>
      <c r="B33" t="s">
        <v>1409</v>
      </c>
      <c r="C33" t="s">
        <v>1987</v>
      </c>
    </row>
    <row r="34" spans="1:4">
      <c r="A34" t="s">
        <v>1405</v>
      </c>
      <c r="B34" s="530" t="s">
        <v>1410</v>
      </c>
      <c r="C34" s="530" t="s">
        <v>1985</v>
      </c>
      <c r="D34" s="530" t="s">
        <v>1989</v>
      </c>
    </row>
    <row r="35" spans="1:4">
      <c r="A35" t="s">
        <v>1405</v>
      </c>
      <c r="B35" t="s">
        <v>1411</v>
      </c>
      <c r="C35" t="s">
        <v>1987</v>
      </c>
    </row>
    <row r="36" spans="1:4">
      <c r="A36" t="s">
        <v>1405</v>
      </c>
      <c r="B36" s="530" t="s">
        <v>1412</v>
      </c>
      <c r="C36" s="530" t="s">
        <v>1985</v>
      </c>
      <c r="D36" s="530" t="s">
        <v>1989</v>
      </c>
    </row>
    <row r="37" spans="1:4">
      <c r="A37" t="s">
        <v>1405</v>
      </c>
      <c r="B37" s="530" t="s">
        <v>1413</v>
      </c>
      <c r="C37" s="530" t="s">
        <v>1985</v>
      </c>
      <c r="D37" s="530" t="s">
        <v>1989</v>
      </c>
    </row>
    <row r="38" spans="1:4">
      <c r="A38" t="s">
        <v>1405</v>
      </c>
      <c r="B38" t="s">
        <v>1414</v>
      </c>
      <c r="C38" t="s">
        <v>1987</v>
      </c>
    </row>
    <row r="39" spans="1:4">
      <c r="A39" t="s">
        <v>1405</v>
      </c>
      <c r="B39" t="s">
        <v>1415</v>
      </c>
      <c r="C39" t="s">
        <v>1987</v>
      </c>
    </row>
    <row r="40" spans="1:4">
      <c r="A40" t="s">
        <v>1405</v>
      </c>
      <c r="B40" t="s">
        <v>1416</v>
      </c>
      <c r="C40" t="s">
        <v>1988</v>
      </c>
    </row>
    <row r="41" spans="1:4">
      <c r="A41" t="s">
        <v>1405</v>
      </c>
      <c r="B41" s="530" t="s">
        <v>1417</v>
      </c>
      <c r="C41" s="530" t="s">
        <v>1988</v>
      </c>
      <c r="D41" s="530" t="s">
        <v>1989</v>
      </c>
    </row>
    <row r="42" spans="1:4">
      <c r="A42" t="s">
        <v>142</v>
      </c>
      <c r="B42" t="s">
        <v>1418</v>
      </c>
      <c r="C42" t="s">
        <v>1988</v>
      </c>
    </row>
    <row r="43" spans="1:4">
      <c r="A43" t="s">
        <v>142</v>
      </c>
      <c r="B43" t="s">
        <v>1419</v>
      </c>
      <c r="C43" t="s">
        <v>1988</v>
      </c>
    </row>
    <row r="44" spans="1:4">
      <c r="A44" t="s">
        <v>142</v>
      </c>
      <c r="B44" t="s">
        <v>1420</v>
      </c>
      <c r="C44" t="s">
        <v>1988</v>
      </c>
    </row>
    <row r="45" spans="1:4">
      <c r="A45" t="s">
        <v>142</v>
      </c>
      <c r="B45" t="s">
        <v>1421</v>
      </c>
      <c r="C45" t="s">
        <v>1988</v>
      </c>
    </row>
    <row r="46" spans="1:4">
      <c r="A46" t="s">
        <v>142</v>
      </c>
      <c r="B46" t="s">
        <v>1422</v>
      </c>
      <c r="C46" t="s">
        <v>1988</v>
      </c>
    </row>
    <row r="47" spans="1:4">
      <c r="A47" t="s">
        <v>142</v>
      </c>
      <c r="B47" t="s">
        <v>1423</v>
      </c>
      <c r="C47" t="s">
        <v>1988</v>
      </c>
    </row>
    <row r="48" spans="1:4">
      <c r="A48" t="s">
        <v>142</v>
      </c>
      <c r="B48" t="s">
        <v>1424</v>
      </c>
      <c r="C48" t="s">
        <v>1988</v>
      </c>
    </row>
    <row r="49" spans="1:3">
      <c r="A49" t="s">
        <v>142</v>
      </c>
      <c r="B49" t="s">
        <v>1425</v>
      </c>
      <c r="C49" t="s">
        <v>1988</v>
      </c>
    </row>
    <row r="50" spans="1:3">
      <c r="A50" t="s">
        <v>142</v>
      </c>
      <c r="B50" t="s">
        <v>1426</v>
      </c>
      <c r="C50" t="s">
        <v>1988</v>
      </c>
    </row>
    <row r="51" spans="1:3">
      <c r="A51" t="s">
        <v>142</v>
      </c>
      <c r="B51" t="s">
        <v>1427</v>
      </c>
      <c r="C51" t="s">
        <v>1988</v>
      </c>
    </row>
    <row r="52" spans="1:3">
      <c r="A52" t="s">
        <v>142</v>
      </c>
      <c r="B52" t="s">
        <v>1428</v>
      </c>
      <c r="C52" t="s">
        <v>1988</v>
      </c>
    </row>
    <row r="53" spans="1:3">
      <c r="A53" t="s">
        <v>142</v>
      </c>
      <c r="B53" t="s">
        <v>1429</v>
      </c>
      <c r="C53" t="s">
        <v>1988</v>
      </c>
    </row>
    <row r="54" spans="1:3">
      <c r="A54" t="s">
        <v>142</v>
      </c>
      <c r="B54" t="s">
        <v>1430</v>
      </c>
      <c r="C54" t="s">
        <v>1988</v>
      </c>
    </row>
    <row r="55" spans="1:3">
      <c r="A55" t="s">
        <v>142</v>
      </c>
      <c r="B55" t="s">
        <v>1431</v>
      </c>
      <c r="C55" t="s">
        <v>1988</v>
      </c>
    </row>
    <row r="56" spans="1:3">
      <c r="A56" t="s">
        <v>142</v>
      </c>
      <c r="B56" t="s">
        <v>1432</v>
      </c>
      <c r="C56" t="s">
        <v>1988</v>
      </c>
    </row>
    <row r="57" spans="1:3">
      <c r="A57" t="s">
        <v>142</v>
      </c>
      <c r="B57" t="s">
        <v>1433</v>
      </c>
      <c r="C57" t="s">
        <v>1988</v>
      </c>
    </row>
    <row r="58" spans="1:3">
      <c r="A58" t="s">
        <v>142</v>
      </c>
      <c r="B58" t="s">
        <v>1434</v>
      </c>
      <c r="C58" t="s">
        <v>1988</v>
      </c>
    </row>
    <row r="59" spans="1:3">
      <c r="A59" t="s">
        <v>142</v>
      </c>
      <c r="B59" t="s">
        <v>1435</v>
      </c>
      <c r="C59" t="s">
        <v>1988</v>
      </c>
    </row>
    <row r="60" spans="1:3">
      <c r="A60" t="s">
        <v>142</v>
      </c>
      <c r="B60" t="s">
        <v>1436</v>
      </c>
      <c r="C60" t="s">
        <v>1988</v>
      </c>
    </row>
    <row r="61" spans="1:3">
      <c r="A61" t="s">
        <v>1437</v>
      </c>
      <c r="B61" t="s">
        <v>1438</v>
      </c>
      <c r="C61" t="s">
        <v>1988</v>
      </c>
    </row>
    <row r="62" spans="1:3">
      <c r="A62" t="s">
        <v>1437</v>
      </c>
      <c r="B62" t="s">
        <v>1439</v>
      </c>
      <c r="C62" t="s">
        <v>1988</v>
      </c>
    </row>
    <row r="63" spans="1:3">
      <c r="A63" t="s">
        <v>1437</v>
      </c>
      <c r="B63" t="s">
        <v>1440</v>
      </c>
      <c r="C63" t="s">
        <v>1988</v>
      </c>
    </row>
    <row r="64" spans="1:3">
      <c r="A64" t="s">
        <v>1437</v>
      </c>
      <c r="B64" t="s">
        <v>1441</v>
      </c>
      <c r="C64" t="s">
        <v>1988</v>
      </c>
    </row>
    <row r="65" spans="1:3">
      <c r="A65" t="s">
        <v>1437</v>
      </c>
      <c r="B65" t="s">
        <v>1442</v>
      </c>
      <c r="C65" t="s">
        <v>1988</v>
      </c>
    </row>
    <row r="66" spans="1:3">
      <c r="A66" t="s">
        <v>1443</v>
      </c>
      <c r="B66" t="s">
        <v>1444</v>
      </c>
      <c r="C66" t="s">
        <v>1988</v>
      </c>
    </row>
    <row r="67" spans="1:3">
      <c r="A67" t="s">
        <v>1443</v>
      </c>
      <c r="B67" t="s">
        <v>1445</v>
      </c>
      <c r="C67" t="s">
        <v>1988</v>
      </c>
    </row>
    <row r="68" spans="1:3">
      <c r="A68" t="s">
        <v>1443</v>
      </c>
      <c r="B68" t="s">
        <v>1446</v>
      </c>
      <c r="C68" t="s">
        <v>1988</v>
      </c>
    </row>
    <row r="69" spans="1:3">
      <c r="A69" t="s">
        <v>1443</v>
      </c>
      <c r="B69" t="s">
        <v>1447</v>
      </c>
      <c r="C69" t="s">
        <v>1988</v>
      </c>
    </row>
    <row r="70" spans="1:3">
      <c r="A70" t="s">
        <v>1443</v>
      </c>
      <c r="B70" t="s">
        <v>1448</v>
      </c>
      <c r="C70" t="s">
        <v>1988</v>
      </c>
    </row>
  </sheetData>
  <autoFilter ref="A16:D70"/>
  <phoneticPr fontId="1"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7"/>
  <sheetViews>
    <sheetView zoomScale="85" zoomScaleNormal="85" workbookViewId="0">
      <selection activeCell="I36" sqref="I36"/>
    </sheetView>
  </sheetViews>
  <sheetFormatPr defaultRowHeight="17.399999999999999"/>
  <cols>
    <col min="1" max="1" width="18" customWidth="1"/>
    <col min="2" max="7" width="14.796875" customWidth="1"/>
    <col min="8" max="8" width="15.296875" customWidth="1"/>
    <col min="12" max="12" width="16.09765625" customWidth="1"/>
  </cols>
  <sheetData>
    <row r="1" spans="1:13">
      <c r="A1" s="68" t="s">
        <v>1459</v>
      </c>
    </row>
    <row r="2" spans="1:13">
      <c r="A2" s="490" t="s">
        <v>1455</v>
      </c>
      <c r="B2" s="555" t="s">
        <v>1458</v>
      </c>
      <c r="C2" s="490" t="s">
        <v>1452</v>
      </c>
      <c r="D2" s="456" t="s">
        <v>1458</v>
      </c>
      <c r="E2" s="490" t="s">
        <v>1456</v>
      </c>
      <c r="F2" s="456" t="s">
        <v>1458</v>
      </c>
      <c r="G2" s="490" t="s">
        <v>1457</v>
      </c>
      <c r="H2" s="456" t="s">
        <v>1458</v>
      </c>
    </row>
    <row r="4" spans="1:13">
      <c r="A4" s="68" t="s">
        <v>1460</v>
      </c>
    </row>
    <row r="5" spans="1:13">
      <c r="A5" s="819" t="s">
        <v>1181</v>
      </c>
      <c r="B5" s="820"/>
      <c r="C5" s="820"/>
      <c r="D5" s="821"/>
      <c r="E5" s="68" t="s">
        <v>1726</v>
      </c>
    </row>
    <row r="6" spans="1:13">
      <c r="A6" s="822" t="s">
        <v>359</v>
      </c>
      <c r="B6" s="823"/>
      <c r="C6" s="823"/>
      <c r="D6" s="824"/>
      <c r="E6" s="105" t="s">
        <v>351</v>
      </c>
      <c r="F6" s="105" t="s">
        <v>352</v>
      </c>
      <c r="G6" s="105" t="s">
        <v>353</v>
      </c>
      <c r="H6" s="105" t="s">
        <v>354</v>
      </c>
      <c r="I6" s="105" t="s">
        <v>355</v>
      </c>
      <c r="J6" s="526" t="s">
        <v>1472</v>
      </c>
      <c r="K6" s="109" t="s">
        <v>357</v>
      </c>
      <c r="M6" t="s">
        <v>358</v>
      </c>
    </row>
    <row r="7" spans="1:13">
      <c r="A7" s="825"/>
      <c r="B7" s="826"/>
      <c r="C7" s="826"/>
      <c r="D7" s="827"/>
      <c r="E7" s="557" t="s">
        <v>1725</v>
      </c>
      <c r="F7" s="557"/>
      <c r="G7" s="557"/>
      <c r="H7" s="557"/>
      <c r="I7" s="557"/>
      <c r="J7" s="456"/>
    </row>
    <row r="8" spans="1:13">
      <c r="A8" s="825"/>
      <c r="B8" s="826"/>
      <c r="C8" s="826"/>
      <c r="D8" s="827"/>
      <c r="E8" s="557"/>
      <c r="F8" s="557"/>
      <c r="G8" s="557"/>
      <c r="H8" s="557"/>
      <c r="I8" s="557"/>
      <c r="J8" s="456"/>
      <c r="K8" t="s">
        <v>1723</v>
      </c>
    </row>
    <row r="9" spans="1:13">
      <c r="A9" s="825"/>
      <c r="B9" s="826"/>
      <c r="C9" s="826"/>
      <c r="D9" s="827"/>
      <c r="E9" s="557"/>
      <c r="F9" s="557"/>
      <c r="G9" s="557"/>
      <c r="H9" s="557"/>
      <c r="I9" s="557"/>
      <c r="J9" s="456"/>
      <c r="K9" t="s">
        <v>1727</v>
      </c>
    </row>
    <row r="10" spans="1:13">
      <c r="A10" s="825"/>
      <c r="B10" s="826"/>
      <c r="C10" s="826"/>
      <c r="D10" s="827"/>
      <c r="E10" s="557"/>
      <c r="F10" s="557"/>
      <c r="G10" s="557"/>
      <c r="H10" s="557"/>
      <c r="I10" s="557"/>
      <c r="J10" s="456"/>
    </row>
    <row r="11" spans="1:13">
      <c r="A11" s="825"/>
      <c r="B11" s="826"/>
      <c r="C11" s="826"/>
      <c r="D11" s="827"/>
      <c r="E11" s="557"/>
      <c r="F11" s="557"/>
      <c r="G11" s="557"/>
      <c r="H11" s="557"/>
      <c r="I11" s="557"/>
      <c r="J11" s="456"/>
    </row>
    <row r="12" spans="1:13">
      <c r="A12" s="825"/>
      <c r="B12" s="826"/>
      <c r="C12" s="826"/>
      <c r="D12" s="827"/>
      <c r="E12" s="557"/>
      <c r="F12" s="557"/>
      <c r="G12" s="557"/>
      <c r="H12" s="557"/>
      <c r="I12" s="557"/>
      <c r="J12" s="456"/>
    </row>
    <row r="13" spans="1:13">
      <c r="A13" s="825"/>
      <c r="B13" s="826"/>
      <c r="C13" s="826"/>
      <c r="D13" s="827"/>
      <c r="E13" s="557"/>
      <c r="F13" s="557"/>
      <c r="G13" s="557"/>
      <c r="H13" s="557"/>
      <c r="I13" s="557"/>
      <c r="J13" s="456"/>
    </row>
    <row r="14" spans="1:13">
      <c r="A14" s="825"/>
      <c r="B14" s="826"/>
      <c r="C14" s="826"/>
      <c r="D14" s="827"/>
      <c r="E14" s="557"/>
      <c r="F14" s="557"/>
      <c r="G14" s="557"/>
      <c r="H14" s="557"/>
      <c r="I14" s="557"/>
      <c r="J14" s="456"/>
    </row>
    <row r="15" spans="1:13">
      <c r="A15" s="825"/>
      <c r="B15" s="826"/>
      <c r="C15" s="826"/>
      <c r="D15" s="827"/>
      <c r="E15" s="557"/>
      <c r="F15" s="557"/>
      <c r="G15" s="557"/>
      <c r="H15" s="557"/>
      <c r="I15" s="557"/>
      <c r="J15" s="456"/>
    </row>
    <row r="16" spans="1:13">
      <c r="A16" s="825"/>
      <c r="B16" s="826"/>
      <c r="C16" s="826"/>
      <c r="D16" s="827"/>
      <c r="E16" s="557"/>
      <c r="F16" s="557"/>
      <c r="G16" s="557"/>
      <c r="H16" s="557"/>
      <c r="I16" s="557"/>
      <c r="J16" s="456"/>
    </row>
    <row r="17" spans="1:17">
      <c r="A17" s="825"/>
      <c r="B17" s="826"/>
      <c r="C17" s="826"/>
      <c r="D17" s="827"/>
      <c r="E17" s="557"/>
      <c r="F17" s="557"/>
      <c r="G17" s="557"/>
      <c r="H17" s="557"/>
      <c r="I17" s="557"/>
      <c r="J17" s="456"/>
    </row>
    <row r="18" spans="1:17">
      <c r="A18" s="828"/>
      <c r="B18" s="829"/>
      <c r="C18" s="829"/>
      <c r="D18" s="830"/>
      <c r="E18" s="557"/>
      <c r="F18" s="557"/>
      <c r="G18" s="557"/>
      <c r="H18" s="557"/>
      <c r="I18" s="557"/>
      <c r="J18" s="456"/>
    </row>
    <row r="19" spans="1:17">
      <c r="A19" s="68" t="s">
        <v>356</v>
      </c>
    </row>
    <row r="20" spans="1:17">
      <c r="A20" s="104" t="s">
        <v>17</v>
      </c>
      <c r="B20" s="105" t="s">
        <v>18</v>
      </c>
      <c r="C20" s="105" t="s">
        <v>348</v>
      </c>
      <c r="D20" s="105" t="s">
        <v>20</v>
      </c>
      <c r="E20" s="105" t="s">
        <v>345</v>
      </c>
      <c r="F20" s="105" t="s">
        <v>346</v>
      </c>
      <c r="J20" s="68" t="s">
        <v>1389</v>
      </c>
    </row>
    <row r="21" spans="1:17">
      <c r="A21" s="107" t="s">
        <v>349</v>
      </c>
      <c r="B21" s="106"/>
      <c r="C21" s="632" t="s">
        <v>350</v>
      </c>
      <c r="D21" s="632" t="s">
        <v>350</v>
      </c>
      <c r="E21" s="632" t="s">
        <v>350</v>
      </c>
      <c r="F21" s="632" t="s">
        <v>350</v>
      </c>
      <c r="J21" s="851" t="s">
        <v>1390</v>
      </c>
      <c r="K21" s="851"/>
      <c r="L21" s="851"/>
      <c r="M21" s="851"/>
      <c r="N21" s="851" t="s">
        <v>1391</v>
      </c>
      <c r="O21" s="851"/>
      <c r="P21" s="851"/>
      <c r="Q21" s="851"/>
    </row>
    <row r="22" spans="1:17">
      <c r="A22" s="5" t="s">
        <v>10</v>
      </c>
      <c r="B22" s="6" t="e">
        <f>#REF!</f>
        <v>#REF!</v>
      </c>
      <c r="C22" s="608" t="s">
        <v>347</v>
      </c>
      <c r="D22" s="608" t="s">
        <v>347</v>
      </c>
      <c r="E22" s="7"/>
      <c r="F22" s="7"/>
      <c r="J22" s="892"/>
      <c r="K22" s="892"/>
      <c r="L22" s="892"/>
      <c r="M22" s="892"/>
      <c r="N22" s="892"/>
      <c r="O22" s="892"/>
      <c r="P22" s="892"/>
      <c r="Q22" s="892"/>
    </row>
    <row r="23" spans="1:17">
      <c r="A23" s="5" t="s">
        <v>21</v>
      </c>
      <c r="B23" s="8"/>
      <c r="C23" s="609">
        <v>45712</v>
      </c>
      <c r="D23" s="609">
        <v>45594</v>
      </c>
      <c r="E23" s="609">
        <v>45712</v>
      </c>
      <c r="F23" s="609">
        <v>45594</v>
      </c>
      <c r="J23" s="892"/>
      <c r="K23" s="892"/>
      <c r="L23" s="892"/>
      <c r="M23" s="892"/>
      <c r="N23" s="892"/>
      <c r="O23" s="892"/>
      <c r="P23" s="892"/>
      <c r="Q23" s="892"/>
    </row>
    <row r="24" spans="1:17">
      <c r="A24" s="5" t="s">
        <v>22</v>
      </c>
      <c r="B24" s="9" t="e">
        <f>#REF!</f>
        <v>#REF!</v>
      </c>
      <c r="C24" s="610" t="s">
        <v>23</v>
      </c>
      <c r="D24" s="610" t="s">
        <v>23</v>
      </c>
      <c r="E24" s="610" t="s">
        <v>23</v>
      </c>
      <c r="F24" s="610" t="s">
        <v>23</v>
      </c>
      <c r="J24" s="892"/>
      <c r="K24" s="892"/>
      <c r="L24" s="892"/>
      <c r="M24" s="892"/>
      <c r="N24" s="892"/>
      <c r="O24" s="892"/>
      <c r="P24" s="892"/>
      <c r="Q24" s="892"/>
    </row>
    <row r="25" spans="1:17" ht="39.6">
      <c r="A25" s="5" t="s">
        <v>24</v>
      </c>
      <c r="B25" s="10" t="e">
        <f>#REF!&amp;" "&amp;#REF!</f>
        <v>#REF!</v>
      </c>
      <c r="C25" s="611" t="s">
        <v>25</v>
      </c>
      <c r="D25" s="611" t="s">
        <v>26</v>
      </c>
      <c r="E25" s="611" t="s">
        <v>25</v>
      </c>
      <c r="F25" s="611" t="s">
        <v>26</v>
      </c>
      <c r="J25" s="892"/>
      <c r="K25" s="892"/>
      <c r="L25" s="892"/>
      <c r="M25" s="892"/>
      <c r="N25" s="892"/>
      <c r="O25" s="892"/>
      <c r="P25" s="892"/>
      <c r="Q25" s="892"/>
    </row>
    <row r="26" spans="1:17">
      <c r="A26" s="117" t="s">
        <v>27</v>
      </c>
      <c r="B26" s="118" t="e">
        <f>#REF!</f>
        <v>#REF!</v>
      </c>
      <c r="C26" s="612">
        <v>9.49</v>
      </c>
      <c r="D26" s="612">
        <v>15.11</v>
      </c>
      <c r="E26" s="606"/>
      <c r="F26" s="606"/>
      <c r="J26" s="892"/>
      <c r="K26" s="892"/>
      <c r="L26" s="892"/>
      <c r="M26" s="892"/>
      <c r="N26" s="892"/>
      <c r="O26" s="892"/>
      <c r="P26" s="892"/>
      <c r="Q26" s="892"/>
    </row>
    <row r="27" spans="1:17">
      <c r="A27" s="117" t="s">
        <v>28</v>
      </c>
      <c r="B27" s="119" t="e">
        <f>#REF!</f>
        <v>#REF!</v>
      </c>
      <c r="C27" s="613">
        <v>25.693999999999999</v>
      </c>
      <c r="D27" s="612">
        <v>40.83</v>
      </c>
      <c r="E27" s="613">
        <v>25.693999999999999</v>
      </c>
      <c r="F27" s="612">
        <v>40.83</v>
      </c>
      <c r="J27" s="892"/>
      <c r="K27" s="892"/>
      <c r="L27" s="892"/>
      <c r="M27" s="892"/>
      <c r="N27" s="892"/>
      <c r="O27" s="892"/>
      <c r="P27" s="892"/>
      <c r="Q27" s="892"/>
    </row>
    <row r="28" spans="1:17">
      <c r="A28" s="112" t="s">
        <v>1461</v>
      </c>
      <c r="B28" s="113">
        <v>35698</v>
      </c>
      <c r="C28" s="614">
        <v>36875</v>
      </c>
      <c r="D28" s="614">
        <v>36875</v>
      </c>
      <c r="E28" s="113"/>
      <c r="F28" s="113"/>
      <c r="J28" s="892"/>
      <c r="K28" s="892"/>
      <c r="L28" s="892"/>
      <c r="M28" s="892"/>
      <c r="N28" s="892"/>
      <c r="O28" s="892"/>
      <c r="P28" s="892"/>
      <c r="Q28" s="892"/>
    </row>
    <row r="29" spans="1:17">
      <c r="A29" s="112" t="s">
        <v>1462</v>
      </c>
      <c r="B29" s="605"/>
      <c r="C29" s="605"/>
      <c r="D29" s="605"/>
      <c r="E29" s="605"/>
      <c r="F29" s="605"/>
      <c r="G29" t="s">
        <v>1701</v>
      </c>
      <c r="J29" s="892"/>
      <c r="K29" s="892"/>
      <c r="L29" s="892"/>
      <c r="M29" s="892"/>
      <c r="N29" s="892"/>
      <c r="O29" s="892"/>
      <c r="P29" s="892"/>
      <c r="Q29" s="892"/>
    </row>
    <row r="30" spans="1:17">
      <c r="A30" s="5" t="s">
        <v>29</v>
      </c>
      <c r="B30" s="13" t="e">
        <f>SUM(B31:B32)</f>
        <v>#REF!</v>
      </c>
      <c r="C30" s="615">
        <f>SUM(C31:C32)</f>
        <v>246000000</v>
      </c>
      <c r="D30" s="615">
        <f>SUM(D31:D32)</f>
        <v>302000000</v>
      </c>
      <c r="E30" s="13"/>
      <c r="F30" s="13"/>
      <c r="J30" s="892"/>
      <c r="K30" s="892"/>
      <c r="L30" s="892"/>
      <c r="M30" s="892"/>
      <c r="N30" s="892"/>
      <c r="O30" s="892"/>
      <c r="P30" s="892"/>
      <c r="Q30" s="892"/>
    </row>
    <row r="31" spans="1:17">
      <c r="A31" s="14" t="s">
        <v>30</v>
      </c>
      <c r="B31" s="13" t="e">
        <f>#REF!</f>
        <v>#REF!</v>
      </c>
      <c r="C31" s="615">
        <v>98000000</v>
      </c>
      <c r="D31" s="615">
        <v>120800000</v>
      </c>
      <c r="E31" s="13"/>
      <c r="F31" s="13"/>
      <c r="J31" s="892"/>
      <c r="K31" s="892"/>
      <c r="L31" s="892"/>
      <c r="M31" s="892"/>
      <c r="N31" s="892"/>
      <c r="O31" s="892"/>
      <c r="P31" s="892"/>
      <c r="Q31" s="892"/>
    </row>
    <row r="32" spans="1:17">
      <c r="A32" s="14" t="s">
        <v>31</v>
      </c>
      <c r="B32" s="13" t="e">
        <f>IF(#REF!=0,#REF!,#REF!)</f>
        <v>#REF!</v>
      </c>
      <c r="C32" s="615">
        <v>148000000</v>
      </c>
      <c r="D32" s="615">
        <v>181200000</v>
      </c>
      <c r="E32" s="13"/>
      <c r="F32" s="13"/>
      <c r="J32" s="892"/>
      <c r="K32" s="892"/>
      <c r="L32" s="892"/>
      <c r="M32" s="892"/>
      <c r="N32" s="892"/>
      <c r="O32" s="892"/>
      <c r="P32" s="892"/>
      <c r="Q32" s="892"/>
    </row>
    <row r="33" spans="1:17">
      <c r="A33" s="114" t="s">
        <v>32</v>
      </c>
      <c r="B33" s="115" t="e">
        <f>#REF!</f>
        <v>#REF!</v>
      </c>
      <c r="C33" s="616">
        <v>45226</v>
      </c>
      <c r="D33" s="616">
        <v>45146</v>
      </c>
      <c r="E33" s="115"/>
      <c r="F33" s="115"/>
      <c r="J33" s="892"/>
      <c r="K33" s="892"/>
      <c r="L33" s="892"/>
      <c r="M33" s="892"/>
      <c r="N33" s="892"/>
      <c r="O33" s="892"/>
      <c r="P33" s="892"/>
      <c r="Q33" s="892"/>
    </row>
    <row r="34" spans="1:17">
      <c r="A34" s="117" t="s">
        <v>33</v>
      </c>
      <c r="B34" s="120">
        <f t="shared" ref="B34:F35" si="0">IFERROR(B31/B26,0)</f>
        <v>0</v>
      </c>
      <c r="C34" s="619">
        <f t="shared" si="0"/>
        <v>10326659.641728135</v>
      </c>
      <c r="D34" s="619">
        <f t="shared" si="0"/>
        <v>7994705.4930509599</v>
      </c>
      <c r="E34" s="120">
        <f t="shared" si="0"/>
        <v>0</v>
      </c>
      <c r="F34" s="120">
        <f t="shared" si="0"/>
        <v>0</v>
      </c>
      <c r="J34" s="892"/>
      <c r="K34" s="892"/>
      <c r="L34" s="892"/>
      <c r="M34" s="892"/>
      <c r="N34" s="892"/>
      <c r="O34" s="892"/>
      <c r="P34" s="892"/>
      <c r="Q34" s="892"/>
    </row>
    <row r="35" spans="1:17">
      <c r="A35" s="117" t="s">
        <v>34</v>
      </c>
      <c r="B35" s="120">
        <f t="shared" si="0"/>
        <v>0</v>
      </c>
      <c r="C35" s="619">
        <f t="shared" si="0"/>
        <v>5760099.6341558341</v>
      </c>
      <c r="D35" s="619">
        <f t="shared" si="0"/>
        <v>4437913.2990448205</v>
      </c>
      <c r="E35" s="120">
        <f t="shared" si="0"/>
        <v>0</v>
      </c>
      <c r="F35" s="120">
        <f t="shared" si="0"/>
        <v>0</v>
      </c>
      <c r="J35" s="892"/>
      <c r="K35" s="892"/>
      <c r="L35" s="892"/>
      <c r="M35" s="892"/>
      <c r="N35" s="892"/>
      <c r="O35" s="892"/>
      <c r="P35" s="892"/>
      <c r="Q35" s="892"/>
    </row>
    <row r="36" spans="1:17">
      <c r="A36" s="5" t="s">
        <v>35</v>
      </c>
      <c r="B36" s="15">
        <f>IFERROR(B30/B26,0)</f>
        <v>0</v>
      </c>
      <c r="C36" s="619">
        <f>IFERROR(C30/C26,0)</f>
        <v>25922023.182297155</v>
      </c>
      <c r="D36" s="619">
        <f>IFERROR(D30/D26,0)</f>
        <v>19986763.732627399</v>
      </c>
      <c r="E36" s="15">
        <f>IFERROR(E30/E26,0)</f>
        <v>0</v>
      </c>
      <c r="F36" s="15">
        <f>IFERROR(F30/F26,0)</f>
        <v>0</v>
      </c>
      <c r="J36" s="892"/>
      <c r="K36" s="892"/>
      <c r="L36" s="892"/>
      <c r="M36" s="892"/>
      <c r="N36" s="892"/>
      <c r="O36" s="892"/>
      <c r="P36" s="892"/>
      <c r="Q36" s="892"/>
    </row>
    <row r="37" spans="1:17">
      <c r="A37" s="16" t="s">
        <v>36</v>
      </c>
      <c r="B37" s="17">
        <f>IFERROR(B30/B27,0)</f>
        <v>0</v>
      </c>
      <c r="C37" s="620">
        <f>IFERROR(C30/C27,0)</f>
        <v>9574219.6621779408</v>
      </c>
      <c r="D37" s="620">
        <f>IFERROR(D30/D27,0)</f>
        <v>7396522.1650747005</v>
      </c>
      <c r="E37" s="17">
        <f>IFERROR(E30/E27,0)</f>
        <v>0</v>
      </c>
      <c r="F37" s="17">
        <f>IFERROR(F30/F27,0)</f>
        <v>0</v>
      </c>
      <c r="J37" s="892"/>
      <c r="K37" s="892"/>
      <c r="L37" s="892"/>
      <c r="M37" s="892"/>
      <c r="N37" s="892"/>
      <c r="O37" s="892"/>
      <c r="P37" s="892"/>
      <c r="Q37" s="892"/>
    </row>
    <row r="38" spans="1:17">
      <c r="A38" s="117" t="s">
        <v>37</v>
      </c>
      <c r="B38" s="121">
        <f>B60</f>
        <v>280000000</v>
      </c>
      <c r="C38" s="617">
        <v>175100000</v>
      </c>
      <c r="D38" s="617">
        <v>193288888</v>
      </c>
      <c r="E38" s="617">
        <v>175100000</v>
      </c>
      <c r="F38" s="617">
        <v>193288888</v>
      </c>
      <c r="J38" s="892"/>
      <c r="K38" s="892"/>
      <c r="L38" s="892"/>
      <c r="M38" s="892"/>
      <c r="N38" s="892"/>
      <c r="O38" s="892"/>
      <c r="P38" s="892"/>
      <c r="Q38" s="892"/>
    </row>
    <row r="39" spans="1:17">
      <c r="A39" s="117" t="s">
        <v>38</v>
      </c>
      <c r="B39" s="122" t="e">
        <f>B38/B30</f>
        <v>#REF!</v>
      </c>
      <c r="C39" s="621">
        <f>C38/C30</f>
        <v>0.71178861788617886</v>
      </c>
      <c r="D39" s="621">
        <f>D38/D30</f>
        <v>0.64002943046357619</v>
      </c>
      <c r="E39" s="122"/>
      <c r="F39" s="122"/>
      <c r="J39" s="892"/>
      <c r="K39" s="892"/>
      <c r="L39" s="892"/>
      <c r="M39" s="892"/>
      <c r="N39" s="892"/>
      <c r="O39" s="892"/>
      <c r="P39" s="892"/>
      <c r="Q39" s="892"/>
    </row>
    <row r="40" spans="1:17">
      <c r="A40" s="117" t="s">
        <v>39</v>
      </c>
      <c r="B40" s="123">
        <f>B107</f>
        <v>0</v>
      </c>
      <c r="C40" s="618">
        <v>3</v>
      </c>
      <c r="D40" s="618">
        <v>3</v>
      </c>
      <c r="E40" s="123"/>
      <c r="F40" s="123"/>
      <c r="J40" s="892"/>
      <c r="K40" s="892"/>
      <c r="L40" s="892"/>
      <c r="M40" s="892"/>
      <c r="N40" s="892"/>
      <c r="O40" s="892"/>
      <c r="P40" s="892"/>
      <c r="Q40" s="892"/>
    </row>
    <row r="41" spans="1:17">
      <c r="A41" s="5" t="s">
        <v>40</v>
      </c>
      <c r="B41" s="15">
        <f>IFERROR((B31*B39)/B26,0)</f>
        <v>0</v>
      </c>
      <c r="C41" s="619">
        <f>IFERROR((C31*C39)/C26,0)</f>
        <v>7350398.7937666513</v>
      </c>
      <c r="D41" s="619">
        <f>IFERROR((D31*D39)/D26,0)</f>
        <v>5116846.8034414295</v>
      </c>
      <c r="E41" s="15">
        <f>IFERROR((E31*E39)/E26,0)</f>
        <v>0</v>
      </c>
      <c r="F41" s="15">
        <f>IFERROR((F31*F39)/F26,0)</f>
        <v>0</v>
      </c>
      <c r="J41" s="892"/>
      <c r="K41" s="892"/>
      <c r="L41" s="892"/>
      <c r="M41" s="892"/>
      <c r="N41" s="892"/>
      <c r="O41" s="892"/>
      <c r="P41" s="892"/>
      <c r="Q41" s="892"/>
    </row>
    <row r="42" spans="1:17">
      <c r="A42" s="5" t="s">
        <v>41</v>
      </c>
      <c r="B42" s="15">
        <f>IFERROR((B32*B39)/B27,0)</f>
        <v>0</v>
      </c>
      <c r="C42" s="619">
        <f>IFERROR((C32*C39)/C27,0)</f>
        <v>4099973.3574824659</v>
      </c>
      <c r="D42" s="619">
        <f>IFERROR((D32*D39)/D27,0)</f>
        <v>2840395.1212343867</v>
      </c>
      <c r="E42" s="15">
        <f>IFERROR((E32*E39)/E27,0)</f>
        <v>0</v>
      </c>
      <c r="F42" s="15">
        <f>IFERROR((F32*F39)/F27,0)</f>
        <v>0</v>
      </c>
      <c r="J42" s="892"/>
      <c r="K42" s="892"/>
      <c r="L42" s="892"/>
      <c r="M42" s="892"/>
      <c r="N42" s="892"/>
      <c r="O42" s="892"/>
      <c r="P42" s="892"/>
      <c r="Q42" s="892"/>
    </row>
    <row r="43" spans="1:17">
      <c r="A43" s="5" t="s">
        <v>42</v>
      </c>
      <c r="B43" s="15">
        <f>IFERROR(B38/B26,0)</f>
        <v>0</v>
      </c>
      <c r="C43" s="619">
        <f>IFERROR(C38/C26,0)</f>
        <v>18451001.053740781</v>
      </c>
      <c r="D43" s="619">
        <f>IFERROR(D38/D26,0)</f>
        <v>12792117.008603575</v>
      </c>
      <c r="E43" s="15">
        <f>IFERROR(E38/E26,0)</f>
        <v>0</v>
      </c>
      <c r="F43" s="15">
        <f>IFERROR(F38/F26,0)</f>
        <v>0</v>
      </c>
      <c r="J43" s="892"/>
      <c r="K43" s="892"/>
      <c r="L43" s="892"/>
      <c r="M43" s="892"/>
      <c r="N43" s="892"/>
      <c r="O43" s="892"/>
      <c r="P43" s="892"/>
      <c r="Q43" s="892"/>
    </row>
    <row r="44" spans="1:17">
      <c r="A44" s="623" t="s">
        <v>43</v>
      </c>
      <c r="B44" s="622">
        <f>IFERROR(B38/B27,0)</f>
        <v>0</v>
      </c>
      <c r="C44" s="622">
        <f>IFERROR(C38/C27,0)</f>
        <v>6814820.5806803145</v>
      </c>
      <c r="D44" s="622">
        <f>IFERROR(D38/D27,0)</f>
        <v>4733991.8687239774</v>
      </c>
      <c r="E44" s="622">
        <f>IFERROR(E38/E27,0)</f>
        <v>6814820.5806803145</v>
      </c>
      <c r="F44" s="622">
        <f>IFERROR(F38/F27,0)</f>
        <v>4733991.8687239774</v>
      </c>
      <c r="J44" s="892"/>
      <c r="K44" s="892"/>
      <c r="L44" s="892"/>
      <c r="M44" s="892"/>
      <c r="N44" s="892"/>
      <c r="O44" s="892"/>
      <c r="P44" s="892"/>
      <c r="Q44" s="892"/>
    </row>
    <row r="45" spans="1:17">
      <c r="A45" s="5" t="s">
        <v>47</v>
      </c>
      <c r="B45" s="20"/>
      <c r="C45" s="20"/>
      <c r="D45" s="20"/>
      <c r="E45" s="20"/>
      <c r="F45" s="20"/>
      <c r="J45" s="892"/>
      <c r="K45" s="892"/>
      <c r="L45" s="892"/>
      <c r="M45" s="892"/>
      <c r="N45" s="892"/>
      <c r="O45" s="892"/>
      <c r="P45" s="892"/>
      <c r="Q45" s="892"/>
    </row>
    <row r="46" spans="1:17">
      <c r="A46" s="624" t="s">
        <v>38</v>
      </c>
      <c r="B46" s="625" t="e">
        <f>B38/(B31+B32)</f>
        <v>#REF!</v>
      </c>
      <c r="C46" s="625">
        <f>C38/(C31+C32)</f>
        <v>0.71178861788617886</v>
      </c>
      <c r="D46" s="625">
        <f>D38/(D31+D32)</f>
        <v>0.64002943046357619</v>
      </c>
      <c r="E46" s="21"/>
      <c r="F46" s="21"/>
      <c r="J46" s="892"/>
      <c r="K46" s="892"/>
      <c r="L46" s="892"/>
      <c r="M46" s="892"/>
      <c r="N46" s="892"/>
      <c r="O46" s="892"/>
      <c r="P46" s="892"/>
      <c r="Q46" s="892"/>
    </row>
    <row r="47" spans="1:17">
      <c r="A47" s="626" t="s">
        <v>48</v>
      </c>
      <c r="B47" s="627" t="e">
        <f>B27/B26</f>
        <v>#REF!</v>
      </c>
      <c r="C47" s="627">
        <f>C27/C26</f>
        <v>2.7074815595363537</v>
      </c>
      <c r="D47" s="627">
        <f>D27/D26</f>
        <v>2.7021839841164792</v>
      </c>
      <c r="E47" s="22"/>
      <c r="F47" s="22"/>
      <c r="J47" s="892"/>
      <c r="K47" s="892"/>
      <c r="L47" s="892"/>
      <c r="M47" s="892"/>
      <c r="N47" s="892"/>
      <c r="O47" s="892"/>
      <c r="P47" s="892"/>
      <c r="Q47" s="892"/>
    </row>
    <row r="48" spans="1:17">
      <c r="A48" s="116" t="s">
        <v>49</v>
      </c>
      <c r="B48" s="22"/>
      <c r="C48" s="640">
        <v>161000000</v>
      </c>
      <c r="D48" s="640"/>
      <c r="E48" s="23"/>
      <c r="F48" s="23"/>
      <c r="J48" s="892"/>
      <c r="K48" s="892"/>
      <c r="L48" s="892"/>
      <c r="M48" s="892"/>
      <c r="N48" s="892"/>
      <c r="O48" s="892"/>
      <c r="P48" s="892"/>
      <c r="Q48" s="892"/>
    </row>
    <row r="49" spans="1:17">
      <c r="A49" s="116" t="s">
        <v>50</v>
      </c>
      <c r="B49" s="24"/>
      <c r="C49" s="25"/>
      <c r="D49" s="24"/>
      <c r="E49" s="25"/>
      <c r="F49" s="24"/>
      <c r="J49" s="892"/>
      <c r="K49" s="892"/>
      <c r="L49" s="892"/>
      <c r="M49" s="892"/>
      <c r="N49" s="892"/>
      <c r="O49" s="892"/>
      <c r="P49" s="892"/>
      <c r="Q49" s="892"/>
    </row>
    <row r="50" spans="1:17">
      <c r="J50" s="892"/>
      <c r="K50" s="892"/>
      <c r="L50" s="892"/>
      <c r="M50" s="892"/>
      <c r="N50" s="892"/>
      <c r="O50" s="892"/>
      <c r="P50" s="892"/>
      <c r="Q50" s="892"/>
    </row>
    <row r="51" spans="1:17">
      <c r="A51" s="831" t="s">
        <v>360</v>
      </c>
      <c r="B51" s="831"/>
      <c r="C51" s="831"/>
      <c r="D51" s="831"/>
      <c r="E51" s="831"/>
      <c r="F51" s="831"/>
      <c r="G51" s="831"/>
      <c r="H51" s="831"/>
    </row>
    <row r="52" spans="1:17">
      <c r="A52" s="832" t="s">
        <v>361</v>
      </c>
      <c r="B52" s="832" t="s">
        <v>362</v>
      </c>
      <c r="C52" s="832"/>
      <c r="D52" s="832" t="s">
        <v>362</v>
      </c>
      <c r="E52" s="832"/>
      <c r="F52" s="832" t="s">
        <v>362</v>
      </c>
      <c r="G52" s="832"/>
      <c r="H52" s="464" t="s">
        <v>1179</v>
      </c>
    </row>
    <row r="53" spans="1:17">
      <c r="A53" s="832"/>
      <c r="B53" s="111" t="s">
        <v>366</v>
      </c>
      <c r="C53" s="111" t="s">
        <v>367</v>
      </c>
      <c r="D53" s="111" t="s">
        <v>366</v>
      </c>
      <c r="E53" s="111" t="s">
        <v>367</v>
      </c>
      <c r="F53" s="111" t="s">
        <v>366</v>
      </c>
      <c r="G53" s="111" t="s">
        <v>367</v>
      </c>
      <c r="H53" s="555" t="s">
        <v>1729</v>
      </c>
    </row>
    <row r="54" spans="1:17">
      <c r="A54" s="110" t="s">
        <v>365</v>
      </c>
      <c r="B54" s="585"/>
      <c r="C54" s="585"/>
      <c r="D54" s="585"/>
      <c r="E54" s="585"/>
      <c r="F54" s="585"/>
      <c r="G54" s="585"/>
      <c r="H54" s="555" t="s">
        <v>1728</v>
      </c>
    </row>
    <row r="55" spans="1:17">
      <c r="A55" s="110" t="s">
        <v>363</v>
      </c>
      <c r="B55" s="585"/>
      <c r="C55" s="585"/>
      <c r="D55" s="585"/>
      <c r="E55" s="585"/>
      <c r="F55" s="585"/>
      <c r="G55" s="585"/>
      <c r="H55" s="464" t="s">
        <v>1180</v>
      </c>
    </row>
    <row r="56" spans="1:17">
      <c r="A56" s="110" t="s">
        <v>364</v>
      </c>
      <c r="B56" s="585"/>
      <c r="C56" s="585"/>
      <c r="D56" s="585"/>
      <c r="E56" s="585"/>
      <c r="F56" s="585"/>
      <c r="G56" s="585"/>
      <c r="H56" s="557"/>
    </row>
    <row r="58" spans="1:17">
      <c r="A58" s="831" t="s">
        <v>368</v>
      </c>
      <c r="B58" s="831"/>
      <c r="C58" s="831"/>
      <c r="D58" s="831"/>
      <c r="E58" s="831"/>
      <c r="F58" s="831"/>
    </row>
    <row r="59" spans="1:17">
      <c r="A59" s="124" t="s">
        <v>17</v>
      </c>
      <c r="B59" s="124" t="s">
        <v>37</v>
      </c>
      <c r="C59" s="125" t="s">
        <v>38</v>
      </c>
      <c r="D59" s="124" t="s">
        <v>51</v>
      </c>
      <c r="E59" s="126" t="s">
        <v>52</v>
      </c>
      <c r="F59" s="124" t="s">
        <v>53</v>
      </c>
    </row>
    <row r="60" spans="1:17">
      <c r="A60" s="127" t="s">
        <v>3</v>
      </c>
      <c r="B60" s="628">
        <v>280000000</v>
      </c>
      <c r="C60" s="629" t="e">
        <f>B60/$B$201</f>
        <v>#DIV/0!</v>
      </c>
      <c r="D60" s="630" t="e">
        <f>B60/B26</f>
        <v>#REF!</v>
      </c>
      <c r="E60" s="631" t="e">
        <f>B60/B27</f>
        <v>#REF!</v>
      </c>
      <c r="F60" s="628" t="s">
        <v>54</v>
      </c>
    </row>
    <row r="61" spans="1:17">
      <c r="A61" s="127" t="s">
        <v>4</v>
      </c>
      <c r="B61" s="628">
        <v>290000000</v>
      </c>
      <c r="C61" s="629" t="e">
        <f>B61/$B$201</f>
        <v>#DIV/0!</v>
      </c>
      <c r="D61" s="630" t="e">
        <f>B61/B26</f>
        <v>#REF!</v>
      </c>
      <c r="E61" s="631" t="e">
        <f>B61/B27</f>
        <v>#REF!</v>
      </c>
      <c r="F61" s="628" t="s">
        <v>55</v>
      </c>
    </row>
    <row r="63" spans="1:17" ht="18" thickBot="1">
      <c r="A63" t="s">
        <v>1092</v>
      </c>
    </row>
    <row r="64" spans="1:17" ht="18" thickBot="1">
      <c r="A64" s="833" t="s">
        <v>1062</v>
      </c>
      <c r="B64" s="834"/>
      <c r="C64" s="834"/>
      <c r="D64" s="834"/>
      <c r="E64" s="834"/>
      <c r="F64" s="834"/>
      <c r="G64" s="834"/>
      <c r="H64" s="835"/>
    </row>
    <row r="65" spans="1:19">
      <c r="A65" s="503" t="s">
        <v>3</v>
      </c>
      <c r="C65" s="504" t="s">
        <v>1068</v>
      </c>
      <c r="D65" s="701" t="str">
        <f>IF(C119=B116,"Loan Cap",IF(C119=B118,"Mortgage Cap","해당사항 없음"))</f>
        <v>Loan Cap</v>
      </c>
      <c r="E65" s="503" t="s">
        <v>1074</v>
      </c>
      <c r="G65" s="504" t="s">
        <v>1076</v>
      </c>
      <c r="H65" s="701" t="str">
        <f>IF(C166=B163,"Loan Cap",IF(C166=B165,"Mortgage Cap","해당사항 없음"))</f>
        <v>Loan Cap</v>
      </c>
      <c r="J65" t="s">
        <v>1093</v>
      </c>
      <c r="M65" t="s">
        <v>1811</v>
      </c>
    </row>
    <row r="66" spans="1:19">
      <c r="A66" s="448" t="s">
        <v>1063</v>
      </c>
      <c r="B66" s="2"/>
      <c r="C66" s="2"/>
      <c r="D66" s="3"/>
      <c r="E66" s="448" t="s">
        <v>1075</v>
      </c>
      <c r="F66" s="2"/>
      <c r="G66" s="2"/>
      <c r="H66" s="3"/>
      <c r="J66" t="s">
        <v>1087</v>
      </c>
      <c r="M66" s="51" t="s">
        <v>1734</v>
      </c>
      <c r="N66" s="51" t="s">
        <v>1735</v>
      </c>
      <c r="O66" s="51" t="s">
        <v>1736</v>
      </c>
      <c r="P66" s="51" t="s">
        <v>1737</v>
      </c>
      <c r="Q66" s="51" t="s">
        <v>1812</v>
      </c>
      <c r="R66" s="51" t="s">
        <v>1743</v>
      </c>
      <c r="S66" s="51" t="s">
        <v>1755</v>
      </c>
    </row>
    <row r="67" spans="1:19">
      <c r="A67" s="449" t="s">
        <v>1064</v>
      </c>
      <c r="B67" s="450" t="s">
        <v>1065</v>
      </c>
      <c r="C67" s="450" t="s">
        <v>1066</v>
      </c>
      <c r="D67" s="498" t="s">
        <v>1067</v>
      </c>
      <c r="E67" s="449" t="s">
        <v>1064</v>
      </c>
      <c r="F67" s="450" t="s">
        <v>1065</v>
      </c>
      <c r="G67" s="450" t="s">
        <v>1066</v>
      </c>
      <c r="H67" s="498" t="s">
        <v>1067</v>
      </c>
      <c r="J67" t="s">
        <v>1088</v>
      </c>
      <c r="M67" s="51"/>
      <c r="N67" s="51"/>
      <c r="O67" s="51"/>
      <c r="P67" s="51"/>
      <c r="Q67" s="51"/>
      <c r="R67" s="51"/>
      <c r="S67" s="51"/>
    </row>
    <row r="68" spans="1:19">
      <c r="A68" s="451" t="s">
        <v>1741</v>
      </c>
      <c r="B68" s="452" t="s">
        <v>1077</v>
      </c>
      <c r="C68" s="698"/>
      <c r="D68" s="704" t="e">
        <f>C68/$C$266</f>
        <v>#DIV/0!</v>
      </c>
      <c r="E68" s="451" t="s">
        <v>1078</v>
      </c>
      <c r="F68" s="452" t="s">
        <v>1077</v>
      </c>
      <c r="G68" s="698"/>
      <c r="H68" s="499" t="e">
        <f>G68/$C$266</f>
        <v>#DIV/0!</v>
      </c>
      <c r="J68" t="s">
        <v>1089</v>
      </c>
      <c r="M68" s="51"/>
      <c r="N68" s="51"/>
      <c r="O68" s="51"/>
      <c r="P68" s="51"/>
      <c r="Q68" s="51"/>
      <c r="R68" s="51"/>
      <c r="S68" s="51"/>
    </row>
    <row r="69" spans="1:19">
      <c r="A69" s="451" t="s">
        <v>1069</v>
      </c>
      <c r="B69" s="452" t="s">
        <v>1077</v>
      </c>
      <c r="C69" s="698"/>
      <c r="D69" s="704" t="e">
        <f>C69/$C$266</f>
        <v>#DIV/0!</v>
      </c>
      <c r="E69" s="451" t="s">
        <v>1069</v>
      </c>
      <c r="F69" s="452" t="s">
        <v>1077</v>
      </c>
      <c r="G69" s="698"/>
      <c r="H69" s="499" t="e">
        <f>G69/$C$266</f>
        <v>#DIV/0!</v>
      </c>
      <c r="J69" t="s">
        <v>1090</v>
      </c>
      <c r="M69" s="51"/>
      <c r="N69" s="51"/>
      <c r="O69" s="51"/>
      <c r="P69" s="51"/>
      <c r="Q69" s="51"/>
      <c r="R69" s="51"/>
      <c r="S69" s="51"/>
    </row>
    <row r="70" spans="1:19">
      <c r="A70" s="451" t="s">
        <v>1079</v>
      </c>
      <c r="B70" s="700" t="s">
        <v>1744</v>
      </c>
      <c r="C70" s="698">
        <f>IFERROR(IF(F79="경매개시결정",0,G81),0)</f>
        <v>0</v>
      </c>
      <c r="D70" s="704" t="e">
        <f>C70/$C$266</f>
        <v>#DIV/0!</v>
      </c>
      <c r="E70" s="451" t="s">
        <v>1079</v>
      </c>
      <c r="F70" s="700" t="s">
        <v>1091</v>
      </c>
      <c r="G70" s="698">
        <f>IFERROR(IF(B119="경매개시결정",0,C121),0)</f>
        <v>0</v>
      </c>
      <c r="H70" s="499" t="e">
        <f>G70/$C$266</f>
        <v>#DIV/0!</v>
      </c>
      <c r="M70" s="51"/>
      <c r="N70" s="51"/>
      <c r="O70" s="51"/>
      <c r="P70" s="51"/>
      <c r="Q70" s="51"/>
      <c r="R70" s="51"/>
      <c r="S70" s="51"/>
    </row>
    <row r="71" spans="1:19">
      <c r="A71" s="451" t="s">
        <v>1079</v>
      </c>
      <c r="B71" s="700" t="s">
        <v>1745</v>
      </c>
      <c r="C71" s="698"/>
      <c r="D71" s="704"/>
      <c r="E71" s="451" t="s">
        <v>1079</v>
      </c>
      <c r="F71" s="700" t="s">
        <v>1091</v>
      </c>
      <c r="G71" s="698"/>
      <c r="H71" s="499"/>
      <c r="M71" s="51"/>
      <c r="N71" s="51"/>
      <c r="O71" s="51"/>
      <c r="P71" s="51"/>
      <c r="Q71" s="51"/>
      <c r="R71" s="51"/>
      <c r="S71" s="51"/>
    </row>
    <row r="72" spans="1:19">
      <c r="A72" s="451" t="s">
        <v>1079</v>
      </c>
      <c r="B72" s="700" t="s">
        <v>1746</v>
      </c>
      <c r="C72" s="698"/>
      <c r="D72" s="704"/>
      <c r="E72" s="451" t="s">
        <v>1079</v>
      </c>
      <c r="F72" s="700" t="s">
        <v>1091</v>
      </c>
      <c r="G72" s="698"/>
      <c r="H72" s="499"/>
      <c r="M72" s="51"/>
      <c r="N72" s="51"/>
      <c r="O72" s="51"/>
      <c r="P72" s="51"/>
      <c r="Q72" s="51"/>
      <c r="R72" s="51"/>
      <c r="S72" s="51"/>
    </row>
    <row r="73" spans="1:19">
      <c r="A73" s="451" t="s">
        <v>1079</v>
      </c>
      <c r="B73" s="700" t="s">
        <v>1747</v>
      </c>
      <c r="C73" s="698"/>
      <c r="D73" s="704"/>
      <c r="E73" s="451" t="s">
        <v>1079</v>
      </c>
      <c r="F73" s="700" t="s">
        <v>1091</v>
      </c>
      <c r="G73" s="698"/>
      <c r="H73" s="499"/>
      <c r="M73" s="51"/>
      <c r="N73" s="51"/>
      <c r="O73" s="51"/>
      <c r="P73" s="51"/>
      <c r="Q73" s="51"/>
      <c r="R73" s="51"/>
      <c r="S73" s="51"/>
    </row>
    <row r="74" spans="1:19">
      <c r="A74" s="451" t="s">
        <v>1079</v>
      </c>
      <c r="B74" s="700" t="s">
        <v>1748</v>
      </c>
      <c r="C74" s="698"/>
      <c r="D74" s="704"/>
      <c r="E74" s="451" t="s">
        <v>1079</v>
      </c>
      <c r="F74" s="700" t="s">
        <v>1091</v>
      </c>
      <c r="G74" s="698"/>
      <c r="H74" s="499"/>
    </row>
    <row r="75" spans="1:19">
      <c r="A75" s="453" t="s">
        <v>1080</v>
      </c>
      <c r="B75" s="700" t="s">
        <v>1749</v>
      </c>
      <c r="C75" s="698" t="s">
        <v>1086</v>
      </c>
      <c r="D75" s="704" t="e">
        <f>C75/$C$266</f>
        <v>#VALUE!</v>
      </c>
      <c r="E75" s="453" t="s">
        <v>1080</v>
      </c>
      <c r="F75" s="700" t="s">
        <v>1085</v>
      </c>
      <c r="G75" s="698" t="s">
        <v>1086</v>
      </c>
      <c r="H75" s="499" t="e">
        <f>G75/$C$266</f>
        <v>#VALUE!</v>
      </c>
    </row>
    <row r="76" spans="1:19">
      <c r="A76" s="453" t="s">
        <v>1081</v>
      </c>
      <c r="B76" s="700" t="s">
        <v>1750</v>
      </c>
      <c r="C76" s="698" t="s">
        <v>1086</v>
      </c>
      <c r="D76" s="704"/>
      <c r="E76" s="453" t="s">
        <v>1081</v>
      </c>
      <c r="F76" s="700" t="s">
        <v>1085</v>
      </c>
      <c r="G76" s="698" t="s">
        <v>1086</v>
      </c>
      <c r="H76" s="499"/>
    </row>
    <row r="77" spans="1:19">
      <c r="A77" s="453" t="s">
        <v>1082</v>
      </c>
      <c r="B77" s="700" t="s">
        <v>1751</v>
      </c>
      <c r="C77" s="698" t="s">
        <v>1086</v>
      </c>
      <c r="D77" s="704"/>
      <c r="E77" s="453" t="s">
        <v>1082</v>
      </c>
      <c r="F77" s="700" t="s">
        <v>1085</v>
      </c>
      <c r="G77" s="698" t="s">
        <v>1086</v>
      </c>
      <c r="H77" s="499"/>
    </row>
    <row r="78" spans="1:19">
      <c r="A78" s="453" t="s">
        <v>1083</v>
      </c>
      <c r="B78" s="700" t="s">
        <v>1752</v>
      </c>
      <c r="C78" s="698" t="s">
        <v>1086</v>
      </c>
      <c r="D78" s="704"/>
      <c r="E78" s="453" t="s">
        <v>1083</v>
      </c>
      <c r="F78" s="700" t="s">
        <v>1085</v>
      </c>
      <c r="G78" s="698" t="s">
        <v>1086</v>
      </c>
      <c r="H78" s="499"/>
    </row>
    <row r="79" spans="1:19">
      <c r="A79" s="453" t="s">
        <v>1084</v>
      </c>
      <c r="B79" s="700" t="s">
        <v>1753</v>
      </c>
      <c r="C79" s="698" t="s">
        <v>1086</v>
      </c>
      <c r="D79" s="704"/>
      <c r="E79" s="453" t="s">
        <v>1084</v>
      </c>
      <c r="F79" s="700" t="s">
        <v>1085</v>
      </c>
      <c r="G79" s="698" t="s">
        <v>1086</v>
      </c>
      <c r="H79" s="499"/>
    </row>
    <row r="80" spans="1:19">
      <c r="A80" s="453" t="s">
        <v>1070</v>
      </c>
      <c r="B80" s="699" t="s">
        <v>1754</v>
      </c>
      <c r="C80" s="698" t="e">
        <f>#REF!</f>
        <v>#REF!</v>
      </c>
      <c r="D80" s="704" t="e">
        <f>C80/$C$266</f>
        <v>#REF!</v>
      </c>
      <c r="E80" s="453" t="s">
        <v>1070</v>
      </c>
      <c r="F80" s="699" t="s">
        <v>1754</v>
      </c>
      <c r="G80" s="698" t="e">
        <f>#REF!</f>
        <v>#REF!</v>
      </c>
      <c r="H80" s="499" t="e">
        <f>G80/$C$266</f>
        <v>#REF!</v>
      </c>
    </row>
    <row r="81" spans="1:8">
      <c r="A81" s="454" t="s">
        <v>1071</v>
      </c>
      <c r="B81" s="455"/>
      <c r="C81" s="703" t="e">
        <f>SUM(C68:C80)</f>
        <v>#REF!</v>
      </c>
      <c r="D81" s="704" t="e">
        <f>C81/$C$266</f>
        <v>#REF!</v>
      </c>
      <c r="E81" s="454" t="s">
        <v>1071</v>
      </c>
      <c r="F81" s="455"/>
      <c r="G81" s="703" t="e">
        <f>SUM(G68:G80)</f>
        <v>#REF!</v>
      </c>
      <c r="H81" s="704" t="e">
        <f>G81/$C$266</f>
        <v>#REF!</v>
      </c>
    </row>
    <row r="82" spans="1:8">
      <c r="A82" s="454" t="s">
        <v>1072</v>
      </c>
      <c r="B82" s="702" t="e">
        <f>IF(G74=C82,"1,2안 동일",IF(G74&gt;C82,"","2안 초과"))</f>
        <v>#VALUE!</v>
      </c>
      <c r="C82" s="703" t="e">
        <v>#VALUE!</v>
      </c>
      <c r="D82" s="704" t="e">
        <f>C82/$C$266</f>
        <v>#VALUE!</v>
      </c>
      <c r="E82" s="454" t="s">
        <v>1072</v>
      </c>
      <c r="F82" s="702" t="e">
        <f>IF(C114=G82,"1,2안 동일",IF(C114&gt;G82,"","2안 초과"))</f>
        <v>#VALUE!</v>
      </c>
      <c r="G82" s="703" t="e">
        <v>#VALUE!</v>
      </c>
      <c r="H82" s="704" t="e">
        <f>G82/$C$266</f>
        <v>#VALUE!</v>
      </c>
    </row>
    <row r="83" spans="1:8" ht="18" thickBot="1">
      <c r="A83" s="500" t="s">
        <v>1073</v>
      </c>
      <c r="B83" s="501"/>
      <c r="C83" s="705" t="e">
        <f>#REF!</f>
        <v>#REF!</v>
      </c>
      <c r="D83" s="502"/>
      <c r="E83" s="500" t="s">
        <v>1073</v>
      </c>
      <c r="F83" s="501"/>
      <c r="G83" s="705" t="e">
        <f>#REF!</f>
        <v>#REF!</v>
      </c>
      <c r="H83" s="502"/>
    </row>
    <row r="84" spans="1:8">
      <c r="A84" s="1"/>
      <c r="B84" s="2"/>
      <c r="C84" s="2"/>
      <c r="D84" s="2"/>
      <c r="E84" s="2"/>
    </row>
    <row r="85" spans="1:8">
      <c r="A85" t="s">
        <v>1738</v>
      </c>
    </row>
    <row r="86" spans="1:8">
      <c r="A86" t="s">
        <v>1742</v>
      </c>
    </row>
    <row r="87" spans="1:8">
      <c r="A87" t="s">
        <v>1740</v>
      </c>
    </row>
  </sheetData>
  <mergeCells count="13">
    <mergeCell ref="A5:D5"/>
    <mergeCell ref="A6:D18"/>
    <mergeCell ref="A58:F58"/>
    <mergeCell ref="A52:A53"/>
    <mergeCell ref="B52:C52"/>
    <mergeCell ref="D52:E52"/>
    <mergeCell ref="F52:G52"/>
    <mergeCell ref="J21:M21"/>
    <mergeCell ref="N21:Q21"/>
    <mergeCell ref="J22:M50"/>
    <mergeCell ref="N22:Q50"/>
    <mergeCell ref="A64:H64"/>
    <mergeCell ref="A51:H51"/>
  </mergeCells>
  <phoneticPr fontId="1" type="noConversion"/>
  <conditionalFormatting sqref="B82">
    <cfRule type="containsText" dxfId="1" priority="3" operator="containsText" text="초과">
      <formula>NOT(ISERROR(SEARCH("초과",B82)))</formula>
    </cfRule>
  </conditionalFormatting>
  <conditionalFormatting sqref="F82">
    <cfRule type="containsText" dxfId="0" priority="1" operator="containsText" text="초과">
      <formula>NOT(ISERROR(SEARCH("초과",F82)))</formula>
    </cfRule>
  </conditionalFormatting>
  <hyperlinks>
    <hyperlink ref="K6" r:id="rId1"/>
  </hyperlinks>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1"/>
  <sheetViews>
    <sheetView zoomScale="85" zoomScaleNormal="85" workbookViewId="0">
      <selection activeCell="P14" sqref="P14"/>
    </sheetView>
  </sheetViews>
  <sheetFormatPr defaultRowHeight="17.399999999999999"/>
  <cols>
    <col min="1" max="1" width="18" customWidth="1"/>
    <col min="2" max="7" width="14.796875" customWidth="1"/>
    <col min="8" max="8" width="15.296875" customWidth="1"/>
    <col min="12" max="12" width="16.09765625" customWidth="1"/>
  </cols>
  <sheetData>
    <row r="1" spans="1:14">
      <c r="A1" s="68" t="s">
        <v>1459</v>
      </c>
    </row>
    <row r="2" spans="1:14">
      <c r="A2" s="532" t="s">
        <v>1449</v>
      </c>
      <c r="B2" s="555" t="s">
        <v>147</v>
      </c>
      <c r="C2" s="532" t="s">
        <v>1452</v>
      </c>
      <c r="D2" s="456" t="s">
        <v>147</v>
      </c>
      <c r="E2" s="532" t="s">
        <v>1450</v>
      </c>
      <c r="F2" s="456" t="s">
        <v>147</v>
      </c>
      <c r="G2" s="532" t="s">
        <v>1453</v>
      </c>
      <c r="H2" s="456" t="s">
        <v>147</v>
      </c>
    </row>
    <row r="4" spans="1:14">
      <c r="A4" s="68" t="s">
        <v>1460</v>
      </c>
    </row>
    <row r="5" spans="1:14">
      <c r="A5" s="819" t="s">
        <v>1181</v>
      </c>
      <c r="B5" s="820"/>
      <c r="C5" s="820"/>
      <c r="D5" s="821"/>
      <c r="E5" s="959" t="s">
        <v>1183</v>
      </c>
      <c r="F5" s="959"/>
      <c r="G5" s="959"/>
      <c r="H5" s="959"/>
    </row>
    <row r="6" spans="1:14">
      <c r="A6" s="822" t="s">
        <v>359</v>
      </c>
      <c r="B6" s="823"/>
      <c r="C6" s="823"/>
      <c r="D6" s="824"/>
      <c r="E6" s="892" t="s">
        <v>369</v>
      </c>
      <c r="F6" s="892"/>
      <c r="G6" s="892"/>
      <c r="H6" s="892"/>
      <c r="I6" t="s">
        <v>1724</v>
      </c>
      <c r="L6" s="109" t="s">
        <v>357</v>
      </c>
      <c r="N6" t="s">
        <v>358</v>
      </c>
    </row>
    <row r="7" spans="1:14">
      <c r="A7" s="825"/>
      <c r="B7" s="826"/>
      <c r="C7" s="826"/>
      <c r="D7" s="827"/>
      <c r="E7" s="892"/>
      <c r="F7" s="892"/>
      <c r="G7" s="892"/>
      <c r="H7" s="892"/>
    </row>
    <row r="8" spans="1:14">
      <c r="A8" s="825"/>
      <c r="B8" s="826"/>
      <c r="C8" s="826"/>
      <c r="D8" s="827"/>
      <c r="E8" s="892"/>
      <c r="F8" s="892"/>
      <c r="G8" s="892"/>
      <c r="H8" s="892"/>
    </row>
    <row r="9" spans="1:14">
      <c r="A9" s="825"/>
      <c r="B9" s="826"/>
      <c r="C9" s="826"/>
      <c r="D9" s="827"/>
      <c r="E9" s="892"/>
      <c r="F9" s="892"/>
      <c r="G9" s="892"/>
      <c r="H9" s="892"/>
    </row>
    <row r="10" spans="1:14">
      <c r="A10" s="825"/>
      <c r="B10" s="826"/>
      <c r="C10" s="826"/>
      <c r="D10" s="827"/>
      <c r="E10" s="892"/>
      <c r="F10" s="892"/>
      <c r="G10" s="892"/>
      <c r="H10" s="892"/>
    </row>
    <row r="11" spans="1:14">
      <c r="A11" s="825"/>
      <c r="B11" s="826"/>
      <c r="C11" s="826"/>
      <c r="D11" s="827"/>
      <c r="E11" s="892"/>
      <c r="F11" s="892"/>
      <c r="G11" s="892"/>
      <c r="H11" s="892"/>
    </row>
    <row r="12" spans="1:14">
      <c r="A12" s="825"/>
      <c r="B12" s="826"/>
      <c r="C12" s="826"/>
      <c r="D12" s="827"/>
      <c r="E12" s="892"/>
      <c r="F12" s="892"/>
      <c r="G12" s="892"/>
      <c r="H12" s="892"/>
    </row>
    <row r="13" spans="1:14">
      <c r="A13" s="825"/>
      <c r="B13" s="826"/>
      <c r="C13" s="826"/>
      <c r="D13" s="827"/>
      <c r="E13" s="892"/>
      <c r="F13" s="892"/>
      <c r="G13" s="892"/>
      <c r="H13" s="892"/>
    </row>
    <row r="14" spans="1:14">
      <c r="A14" s="825"/>
      <c r="B14" s="826"/>
      <c r="C14" s="826"/>
      <c r="D14" s="827"/>
      <c r="E14" s="892"/>
      <c r="F14" s="892"/>
      <c r="G14" s="892"/>
      <c r="H14" s="892"/>
    </row>
    <row r="15" spans="1:14">
      <c r="A15" s="825"/>
      <c r="B15" s="826"/>
      <c r="C15" s="826"/>
      <c r="D15" s="827"/>
      <c r="E15" s="892"/>
      <c r="F15" s="892"/>
      <c r="G15" s="892"/>
      <c r="H15" s="892"/>
    </row>
    <row r="16" spans="1:14">
      <c r="A16" s="825"/>
      <c r="B16" s="826"/>
      <c r="C16" s="826"/>
      <c r="D16" s="827"/>
      <c r="E16" s="892"/>
      <c r="F16" s="892"/>
      <c r="G16" s="892"/>
      <c r="H16" s="892"/>
    </row>
    <row r="17" spans="1:17">
      <c r="A17" s="825"/>
      <c r="B17" s="826"/>
      <c r="C17" s="826"/>
      <c r="D17" s="827"/>
      <c r="E17" s="892"/>
      <c r="F17" s="892"/>
      <c r="G17" s="892"/>
      <c r="H17" s="892"/>
    </row>
    <row r="18" spans="1:17">
      <c r="A18" s="828"/>
      <c r="B18" s="829"/>
      <c r="C18" s="829"/>
      <c r="D18" s="830"/>
      <c r="E18" s="892"/>
      <c r="F18" s="892"/>
      <c r="G18" s="892"/>
      <c r="H18" s="892"/>
    </row>
    <row r="19" spans="1:17">
      <c r="A19" s="68" t="s">
        <v>356</v>
      </c>
    </row>
    <row r="20" spans="1:17">
      <c r="A20" s="104" t="s">
        <v>17</v>
      </c>
      <c r="B20" s="532" t="s">
        <v>18</v>
      </c>
      <c r="C20" s="532" t="s">
        <v>19</v>
      </c>
      <c r="D20" s="532" t="s">
        <v>20</v>
      </c>
      <c r="E20" s="532" t="s">
        <v>345</v>
      </c>
      <c r="F20" s="532" t="s">
        <v>346</v>
      </c>
      <c r="J20" s="68" t="s">
        <v>232</v>
      </c>
    </row>
    <row r="21" spans="1:17">
      <c r="A21" s="107" t="s">
        <v>349</v>
      </c>
      <c r="B21" s="106"/>
      <c r="C21" s="632" t="s">
        <v>350</v>
      </c>
      <c r="D21" s="632" t="s">
        <v>350</v>
      </c>
      <c r="E21" s="632" t="s">
        <v>350</v>
      </c>
      <c r="F21" s="632" t="s">
        <v>350</v>
      </c>
      <c r="J21" s="851" t="s">
        <v>425</v>
      </c>
      <c r="K21" s="851"/>
      <c r="L21" s="851"/>
      <c r="M21" s="851"/>
      <c r="N21" s="851" t="s">
        <v>426</v>
      </c>
      <c r="O21" s="851"/>
      <c r="P21" s="851"/>
      <c r="Q21" s="851"/>
    </row>
    <row r="22" spans="1:17">
      <c r="A22" s="5" t="s">
        <v>10</v>
      </c>
      <c r="B22" s="6" t="e">
        <f>#REF!</f>
        <v>#REF!</v>
      </c>
      <c r="C22" s="608" t="s">
        <v>347</v>
      </c>
      <c r="D22" s="608" t="s">
        <v>347</v>
      </c>
      <c r="E22" s="7"/>
      <c r="F22" s="7"/>
      <c r="J22" s="892"/>
      <c r="K22" s="892"/>
      <c r="L22" s="892"/>
      <c r="M22" s="892"/>
      <c r="N22" s="892"/>
      <c r="O22" s="892"/>
      <c r="P22" s="892"/>
      <c r="Q22" s="892"/>
    </row>
    <row r="23" spans="1:17">
      <c r="A23" s="5" t="s">
        <v>21</v>
      </c>
      <c r="B23" s="8"/>
      <c r="C23" s="609">
        <v>45712</v>
      </c>
      <c r="D23" s="609">
        <v>45594</v>
      </c>
      <c r="E23" s="609">
        <v>45712</v>
      </c>
      <c r="F23" s="609">
        <v>45594</v>
      </c>
      <c r="J23" s="892"/>
      <c r="K23" s="892"/>
      <c r="L23" s="892"/>
      <c r="M23" s="892"/>
      <c r="N23" s="892"/>
      <c r="O23" s="892"/>
      <c r="P23" s="892"/>
      <c r="Q23" s="892"/>
    </row>
    <row r="24" spans="1:17">
      <c r="A24" s="5" t="s">
        <v>22</v>
      </c>
      <c r="B24" s="9" t="e">
        <f>#REF!</f>
        <v>#REF!</v>
      </c>
      <c r="C24" s="610" t="s">
        <v>23</v>
      </c>
      <c r="D24" s="610" t="s">
        <v>23</v>
      </c>
      <c r="E24" s="610" t="s">
        <v>23</v>
      </c>
      <c r="F24" s="610" t="s">
        <v>23</v>
      </c>
      <c r="J24" s="892"/>
      <c r="K24" s="892"/>
      <c r="L24" s="892"/>
      <c r="M24" s="892"/>
      <c r="N24" s="892"/>
      <c r="O24" s="892"/>
      <c r="P24" s="892"/>
      <c r="Q24" s="892"/>
    </row>
    <row r="25" spans="1:17" ht="39.6">
      <c r="A25" s="5" t="s">
        <v>24</v>
      </c>
      <c r="B25" s="10" t="e">
        <f>#REF!&amp;" "&amp;#REF!</f>
        <v>#REF!</v>
      </c>
      <c r="C25" s="611" t="s">
        <v>25</v>
      </c>
      <c r="D25" s="611" t="s">
        <v>26</v>
      </c>
      <c r="E25" s="611" t="s">
        <v>25</v>
      </c>
      <c r="F25" s="611" t="s">
        <v>26</v>
      </c>
      <c r="J25" s="892"/>
      <c r="K25" s="892"/>
      <c r="L25" s="892"/>
      <c r="M25" s="892"/>
      <c r="N25" s="892"/>
      <c r="O25" s="892"/>
      <c r="P25" s="892"/>
      <c r="Q25" s="892"/>
    </row>
    <row r="26" spans="1:17">
      <c r="A26" s="117" t="s">
        <v>27</v>
      </c>
      <c r="B26" s="118" t="e">
        <f>#REF!</f>
        <v>#REF!</v>
      </c>
      <c r="C26" s="612">
        <v>9.49</v>
      </c>
      <c r="D26" s="612">
        <v>15.11</v>
      </c>
      <c r="E26" s="606"/>
      <c r="F26" s="606"/>
      <c r="J26" s="892"/>
      <c r="K26" s="892"/>
      <c r="L26" s="892"/>
      <c r="M26" s="892"/>
      <c r="N26" s="892"/>
      <c r="O26" s="892"/>
      <c r="P26" s="892"/>
      <c r="Q26" s="892"/>
    </row>
    <row r="27" spans="1:17">
      <c r="A27" s="117" t="s">
        <v>28</v>
      </c>
      <c r="B27" s="119" t="e">
        <f>#REF!</f>
        <v>#REF!</v>
      </c>
      <c r="C27" s="613">
        <v>25.693999999999999</v>
      </c>
      <c r="D27" s="612">
        <v>40.83</v>
      </c>
      <c r="E27" s="613">
        <v>25.693999999999999</v>
      </c>
      <c r="F27" s="612">
        <v>40.83</v>
      </c>
      <c r="J27" s="892"/>
      <c r="K27" s="892"/>
      <c r="L27" s="892"/>
      <c r="M27" s="892"/>
      <c r="N27" s="892"/>
      <c r="O27" s="892"/>
      <c r="P27" s="892"/>
      <c r="Q27" s="892"/>
    </row>
    <row r="28" spans="1:17">
      <c r="A28" s="112" t="s">
        <v>1461</v>
      </c>
      <c r="B28" s="113">
        <v>35698</v>
      </c>
      <c r="C28" s="614">
        <v>36875</v>
      </c>
      <c r="D28" s="614">
        <v>36875</v>
      </c>
      <c r="E28" s="113"/>
      <c r="F28" s="113"/>
      <c r="J28" s="892"/>
      <c r="K28" s="892"/>
      <c r="L28" s="892"/>
      <c r="M28" s="892"/>
      <c r="N28" s="892"/>
      <c r="O28" s="892"/>
      <c r="P28" s="892"/>
      <c r="Q28" s="892"/>
    </row>
    <row r="29" spans="1:17">
      <c r="A29" s="112" t="s">
        <v>1462</v>
      </c>
      <c r="B29" s="605"/>
      <c r="C29" s="605"/>
      <c r="D29" s="605"/>
      <c r="E29" s="605"/>
      <c r="F29" s="605"/>
      <c r="G29" t="s">
        <v>1701</v>
      </c>
      <c r="J29" s="892"/>
      <c r="K29" s="892"/>
      <c r="L29" s="892"/>
      <c r="M29" s="892"/>
      <c r="N29" s="892"/>
      <c r="O29" s="892"/>
      <c r="P29" s="892"/>
      <c r="Q29" s="892"/>
    </row>
    <row r="30" spans="1:17">
      <c r="A30" s="5" t="s">
        <v>29</v>
      </c>
      <c r="B30" s="13" t="e">
        <f>SUM(B31:B32)</f>
        <v>#REF!</v>
      </c>
      <c r="C30" s="615">
        <f>SUM(C31:C32)</f>
        <v>246000000</v>
      </c>
      <c r="D30" s="615">
        <f>SUM(D31:D32)</f>
        <v>302000000</v>
      </c>
      <c r="E30" s="13"/>
      <c r="F30" s="13"/>
      <c r="J30" s="892"/>
      <c r="K30" s="892"/>
      <c r="L30" s="892"/>
      <c r="M30" s="892"/>
      <c r="N30" s="892"/>
      <c r="O30" s="892"/>
      <c r="P30" s="892"/>
      <c r="Q30" s="892"/>
    </row>
    <row r="31" spans="1:17">
      <c r="A31" s="14" t="s">
        <v>30</v>
      </c>
      <c r="B31" s="13" t="e">
        <f>#REF!</f>
        <v>#REF!</v>
      </c>
      <c r="C31" s="615">
        <v>98000000</v>
      </c>
      <c r="D31" s="615">
        <v>120800000</v>
      </c>
      <c r="E31" s="13"/>
      <c r="F31" s="13"/>
      <c r="J31" s="892"/>
      <c r="K31" s="892"/>
      <c r="L31" s="892"/>
      <c r="M31" s="892"/>
      <c r="N31" s="892"/>
      <c r="O31" s="892"/>
      <c r="P31" s="892"/>
      <c r="Q31" s="892"/>
    </row>
    <row r="32" spans="1:17">
      <c r="A32" s="14" t="s">
        <v>31</v>
      </c>
      <c r="B32" s="13" t="e">
        <f>IF(#REF!=0,#REF!,#REF!)</f>
        <v>#REF!</v>
      </c>
      <c r="C32" s="615">
        <v>148000000</v>
      </c>
      <c r="D32" s="615">
        <v>181200000</v>
      </c>
      <c r="E32" s="13"/>
      <c r="F32" s="13"/>
      <c r="J32" s="892"/>
      <c r="K32" s="892"/>
      <c r="L32" s="892"/>
      <c r="M32" s="892"/>
      <c r="N32" s="892"/>
      <c r="O32" s="892"/>
      <c r="P32" s="892"/>
      <c r="Q32" s="892"/>
    </row>
    <row r="33" spans="1:17">
      <c r="A33" s="114" t="s">
        <v>32</v>
      </c>
      <c r="B33" s="115" t="e">
        <f>#REF!</f>
        <v>#REF!</v>
      </c>
      <c r="C33" s="616">
        <v>45226</v>
      </c>
      <c r="D33" s="616">
        <v>45146</v>
      </c>
      <c r="E33" s="115"/>
      <c r="F33" s="115"/>
      <c r="J33" s="892"/>
      <c r="K33" s="892"/>
      <c r="L33" s="892"/>
      <c r="M33" s="892"/>
      <c r="N33" s="892"/>
      <c r="O33" s="892"/>
      <c r="P33" s="892"/>
      <c r="Q33" s="892"/>
    </row>
    <row r="34" spans="1:17">
      <c r="A34" s="117" t="s">
        <v>33</v>
      </c>
      <c r="B34" s="120">
        <f t="shared" ref="B34:F35" si="0">IFERROR(B31/B26,0)</f>
        <v>0</v>
      </c>
      <c r="C34" s="619">
        <f t="shared" si="0"/>
        <v>10326659.641728135</v>
      </c>
      <c r="D34" s="619">
        <f t="shared" si="0"/>
        <v>7994705.4930509599</v>
      </c>
      <c r="E34" s="120">
        <f t="shared" si="0"/>
        <v>0</v>
      </c>
      <c r="F34" s="120">
        <f t="shared" si="0"/>
        <v>0</v>
      </c>
      <c r="J34" s="892"/>
      <c r="K34" s="892"/>
      <c r="L34" s="892"/>
      <c r="M34" s="892"/>
      <c r="N34" s="892"/>
      <c r="O34" s="892"/>
      <c r="P34" s="892"/>
      <c r="Q34" s="892"/>
    </row>
    <row r="35" spans="1:17">
      <c r="A35" s="117" t="s">
        <v>34</v>
      </c>
      <c r="B35" s="120">
        <f t="shared" si="0"/>
        <v>0</v>
      </c>
      <c r="C35" s="619">
        <f t="shared" si="0"/>
        <v>5760099.6341558341</v>
      </c>
      <c r="D35" s="619">
        <f t="shared" si="0"/>
        <v>4437913.2990448205</v>
      </c>
      <c r="E35" s="120">
        <f t="shared" si="0"/>
        <v>0</v>
      </c>
      <c r="F35" s="120">
        <f t="shared" si="0"/>
        <v>0</v>
      </c>
      <c r="J35" s="892"/>
      <c r="K35" s="892"/>
      <c r="L35" s="892"/>
      <c r="M35" s="892"/>
      <c r="N35" s="892"/>
      <c r="O35" s="892"/>
      <c r="P35" s="892"/>
      <c r="Q35" s="892"/>
    </row>
    <row r="36" spans="1:17">
      <c r="A36" s="5" t="s">
        <v>35</v>
      </c>
      <c r="B36" s="15">
        <f>IFERROR(B30/B26,0)</f>
        <v>0</v>
      </c>
      <c r="C36" s="619">
        <f>IFERROR(C30/C26,0)</f>
        <v>25922023.182297155</v>
      </c>
      <c r="D36" s="619">
        <f>IFERROR(D30/D26,0)</f>
        <v>19986763.732627399</v>
      </c>
      <c r="E36" s="15">
        <f>IFERROR(E30/E26,0)</f>
        <v>0</v>
      </c>
      <c r="F36" s="15">
        <f>IFERROR(F30/F26,0)</f>
        <v>0</v>
      </c>
      <c r="J36" s="892"/>
      <c r="K36" s="892"/>
      <c r="L36" s="892"/>
      <c r="M36" s="892"/>
      <c r="N36" s="892"/>
      <c r="O36" s="892"/>
      <c r="P36" s="892"/>
      <c r="Q36" s="892"/>
    </row>
    <row r="37" spans="1:17">
      <c r="A37" s="16" t="s">
        <v>36</v>
      </c>
      <c r="B37" s="17">
        <f>IFERROR(B30/B27,0)</f>
        <v>0</v>
      </c>
      <c r="C37" s="620">
        <f>IFERROR(C30/C27,0)</f>
        <v>9574219.6621779408</v>
      </c>
      <c r="D37" s="620">
        <f>IFERROR(D30/D27,0)</f>
        <v>7396522.1650747005</v>
      </c>
      <c r="E37" s="17">
        <f>IFERROR(E30/E27,0)</f>
        <v>0</v>
      </c>
      <c r="F37" s="17">
        <f>IFERROR(F30/F27,0)</f>
        <v>0</v>
      </c>
      <c r="J37" s="892"/>
      <c r="K37" s="892"/>
      <c r="L37" s="892"/>
      <c r="M37" s="892"/>
      <c r="N37" s="892"/>
      <c r="O37" s="892"/>
      <c r="P37" s="892"/>
      <c r="Q37" s="892"/>
    </row>
    <row r="38" spans="1:17">
      <c r="A38" s="117" t="s">
        <v>37</v>
      </c>
      <c r="B38" s="121">
        <f>B60</f>
        <v>280000000</v>
      </c>
      <c r="C38" s="617">
        <v>175100000</v>
      </c>
      <c r="D38" s="617">
        <v>193288888</v>
      </c>
      <c r="E38" s="617">
        <v>175100000</v>
      </c>
      <c r="F38" s="617">
        <v>193288888</v>
      </c>
      <c r="J38" s="892"/>
      <c r="K38" s="892"/>
      <c r="L38" s="892"/>
      <c r="M38" s="892"/>
      <c r="N38" s="892"/>
      <c r="O38" s="892"/>
      <c r="P38" s="892"/>
      <c r="Q38" s="892"/>
    </row>
    <row r="39" spans="1:17">
      <c r="A39" s="117" t="s">
        <v>38</v>
      </c>
      <c r="B39" s="122" t="e">
        <f>B38/B30</f>
        <v>#REF!</v>
      </c>
      <c r="C39" s="621">
        <f>C38/C30</f>
        <v>0.71178861788617886</v>
      </c>
      <c r="D39" s="621">
        <f>D38/D30</f>
        <v>0.64002943046357619</v>
      </c>
      <c r="E39" s="122"/>
      <c r="F39" s="122"/>
      <c r="J39" s="892"/>
      <c r="K39" s="892"/>
      <c r="L39" s="892"/>
      <c r="M39" s="892"/>
      <c r="N39" s="892"/>
      <c r="O39" s="892"/>
      <c r="P39" s="892"/>
      <c r="Q39" s="892"/>
    </row>
    <row r="40" spans="1:17">
      <c r="A40" s="117" t="s">
        <v>39</v>
      </c>
      <c r="B40" s="123">
        <f>B107</f>
        <v>0</v>
      </c>
      <c r="C40" s="618">
        <v>3</v>
      </c>
      <c r="D40" s="618">
        <v>3</v>
      </c>
      <c r="E40" s="123"/>
      <c r="F40" s="123"/>
      <c r="J40" s="892"/>
      <c r="K40" s="892"/>
      <c r="L40" s="892"/>
      <c r="M40" s="892"/>
      <c r="N40" s="892"/>
      <c r="O40" s="892"/>
      <c r="P40" s="892"/>
      <c r="Q40" s="892"/>
    </row>
    <row r="41" spans="1:17">
      <c r="A41" s="5" t="s">
        <v>40</v>
      </c>
      <c r="B41" s="15">
        <f>IFERROR((B31*B39)/B26,0)</f>
        <v>0</v>
      </c>
      <c r="C41" s="619">
        <f>IFERROR((C31*C39)/C26,0)</f>
        <v>7350398.7937666513</v>
      </c>
      <c r="D41" s="619">
        <f>IFERROR((D31*D39)/D26,0)</f>
        <v>5116846.8034414295</v>
      </c>
      <c r="E41" s="15">
        <f>IFERROR((E31*E39)/E26,0)</f>
        <v>0</v>
      </c>
      <c r="F41" s="15">
        <f>IFERROR((F31*F39)/F26,0)</f>
        <v>0</v>
      </c>
      <c r="J41" s="892"/>
      <c r="K41" s="892"/>
      <c r="L41" s="892"/>
      <c r="M41" s="892"/>
      <c r="N41" s="892"/>
      <c r="O41" s="892"/>
      <c r="P41" s="892"/>
      <c r="Q41" s="892"/>
    </row>
    <row r="42" spans="1:17">
      <c r="A42" s="5" t="s">
        <v>41</v>
      </c>
      <c r="B42" s="15">
        <f>IFERROR((B32*B39)/B27,0)</f>
        <v>0</v>
      </c>
      <c r="C42" s="619">
        <f>IFERROR((C32*C39)/C27,0)</f>
        <v>4099973.3574824659</v>
      </c>
      <c r="D42" s="619">
        <f>IFERROR((D32*D39)/D27,0)</f>
        <v>2840395.1212343867</v>
      </c>
      <c r="E42" s="15">
        <f>IFERROR((E32*E39)/E27,0)</f>
        <v>0</v>
      </c>
      <c r="F42" s="15">
        <f>IFERROR((F32*F39)/F27,0)</f>
        <v>0</v>
      </c>
      <c r="J42" s="892"/>
      <c r="K42" s="892"/>
      <c r="L42" s="892"/>
      <c r="M42" s="892"/>
      <c r="N42" s="892"/>
      <c r="O42" s="892"/>
      <c r="P42" s="892"/>
      <c r="Q42" s="892"/>
    </row>
    <row r="43" spans="1:17">
      <c r="A43" s="5" t="s">
        <v>42</v>
      </c>
      <c r="B43" s="15">
        <f>IFERROR(B38/B26,0)</f>
        <v>0</v>
      </c>
      <c r="C43" s="619">
        <f>IFERROR(C38/C26,0)</f>
        <v>18451001.053740781</v>
      </c>
      <c r="D43" s="619">
        <f>IFERROR(D38/D26,0)</f>
        <v>12792117.008603575</v>
      </c>
      <c r="E43" s="15">
        <f>IFERROR(E38/E26,0)</f>
        <v>0</v>
      </c>
      <c r="F43" s="15">
        <f>IFERROR(F38/F26,0)</f>
        <v>0</v>
      </c>
      <c r="J43" s="892"/>
      <c r="K43" s="892"/>
      <c r="L43" s="892"/>
      <c r="M43" s="892"/>
      <c r="N43" s="892"/>
      <c r="O43" s="892"/>
      <c r="P43" s="892"/>
      <c r="Q43" s="892"/>
    </row>
    <row r="44" spans="1:17">
      <c r="A44" s="623" t="s">
        <v>43</v>
      </c>
      <c r="B44" s="622">
        <f>IFERROR(B38/B27,0)</f>
        <v>0</v>
      </c>
      <c r="C44" s="622">
        <f>IFERROR(C38/C27,0)</f>
        <v>6814820.5806803145</v>
      </c>
      <c r="D44" s="622">
        <f>IFERROR(D38/D27,0)</f>
        <v>4733991.8687239774</v>
      </c>
      <c r="E44" s="622">
        <f>IFERROR(E38/E27,0)</f>
        <v>6814820.5806803145</v>
      </c>
      <c r="F44" s="622">
        <f>IFERROR(F38/F27,0)</f>
        <v>4733991.8687239774</v>
      </c>
      <c r="J44" s="892"/>
      <c r="K44" s="892"/>
      <c r="L44" s="892"/>
      <c r="M44" s="892"/>
      <c r="N44" s="892"/>
      <c r="O44" s="892"/>
      <c r="P44" s="892"/>
      <c r="Q44" s="892"/>
    </row>
    <row r="45" spans="1:17">
      <c r="A45" s="5" t="s">
        <v>47</v>
      </c>
      <c r="B45" s="20"/>
      <c r="C45" s="20"/>
      <c r="D45" s="20"/>
      <c r="E45" s="20"/>
      <c r="F45" s="20"/>
      <c r="J45" s="892"/>
      <c r="K45" s="892"/>
      <c r="L45" s="892"/>
      <c r="M45" s="892"/>
      <c r="N45" s="892"/>
      <c r="O45" s="892"/>
      <c r="P45" s="892"/>
      <c r="Q45" s="892"/>
    </row>
    <row r="46" spans="1:17">
      <c r="A46" s="624" t="s">
        <v>38</v>
      </c>
      <c r="B46" s="625" t="e">
        <f>B38/(B31+B32)</f>
        <v>#REF!</v>
      </c>
      <c r="C46" s="625">
        <f>C38/(C31+C32)</f>
        <v>0.71178861788617886</v>
      </c>
      <c r="D46" s="625">
        <f>D38/(D31+D32)</f>
        <v>0.64002943046357619</v>
      </c>
      <c r="E46" s="21"/>
      <c r="F46" s="21"/>
      <c r="J46" s="892"/>
      <c r="K46" s="892"/>
      <c r="L46" s="892"/>
      <c r="M46" s="892"/>
      <c r="N46" s="892"/>
      <c r="O46" s="892"/>
      <c r="P46" s="892"/>
      <c r="Q46" s="892"/>
    </row>
    <row r="47" spans="1:17">
      <c r="A47" s="626" t="s">
        <v>48</v>
      </c>
      <c r="B47" s="627" t="e">
        <f>B27/B26</f>
        <v>#REF!</v>
      </c>
      <c r="C47" s="627">
        <f>C27/C26</f>
        <v>2.7074815595363537</v>
      </c>
      <c r="D47" s="627">
        <f>D27/D26</f>
        <v>2.7021839841164792</v>
      </c>
      <c r="E47" s="22"/>
      <c r="F47" s="22"/>
      <c r="J47" s="892"/>
      <c r="K47" s="892"/>
      <c r="L47" s="892"/>
      <c r="M47" s="892"/>
      <c r="N47" s="892"/>
      <c r="O47" s="892"/>
      <c r="P47" s="892"/>
      <c r="Q47" s="892"/>
    </row>
    <row r="48" spans="1:17">
      <c r="A48" s="116" t="s">
        <v>49</v>
      </c>
      <c r="B48" s="22"/>
      <c r="C48" s="640">
        <v>161000000</v>
      </c>
      <c r="D48" s="640"/>
      <c r="E48" s="23"/>
      <c r="F48" s="23"/>
      <c r="J48" s="892"/>
      <c r="K48" s="892"/>
      <c r="L48" s="892"/>
      <c r="M48" s="892"/>
      <c r="N48" s="892"/>
      <c r="O48" s="892"/>
      <c r="P48" s="892"/>
      <c r="Q48" s="892"/>
    </row>
    <row r="49" spans="1:17">
      <c r="A49" s="116" t="s">
        <v>50</v>
      </c>
      <c r="B49" s="24"/>
      <c r="C49" s="25"/>
      <c r="D49" s="24"/>
      <c r="E49" s="25"/>
      <c r="F49" s="24"/>
      <c r="J49" s="892"/>
      <c r="K49" s="892"/>
      <c r="L49" s="892"/>
      <c r="M49" s="892"/>
      <c r="N49" s="892"/>
      <c r="O49" s="892"/>
      <c r="P49" s="892"/>
      <c r="Q49" s="892"/>
    </row>
    <row r="50" spans="1:17">
      <c r="J50" s="892"/>
      <c r="K50" s="892"/>
      <c r="L50" s="892"/>
      <c r="M50" s="892"/>
      <c r="N50" s="892"/>
      <c r="O50" s="892"/>
      <c r="P50" s="892"/>
      <c r="Q50" s="892"/>
    </row>
    <row r="51" spans="1:17">
      <c r="A51" s="831" t="s">
        <v>360</v>
      </c>
      <c r="B51" s="831"/>
      <c r="C51" s="831"/>
      <c r="D51" s="831"/>
      <c r="E51" s="831"/>
      <c r="F51" s="831"/>
      <c r="G51" s="831"/>
      <c r="H51" s="831"/>
    </row>
    <row r="52" spans="1:17">
      <c r="A52" s="832" t="s">
        <v>361</v>
      </c>
      <c r="B52" s="832" t="s">
        <v>362</v>
      </c>
      <c r="C52" s="832"/>
      <c r="D52" s="832" t="s">
        <v>362</v>
      </c>
      <c r="E52" s="832"/>
      <c r="F52" s="832" t="s">
        <v>362</v>
      </c>
      <c r="G52" s="832"/>
      <c r="H52" s="464" t="s">
        <v>1179</v>
      </c>
    </row>
    <row r="53" spans="1:17">
      <c r="A53" s="832"/>
      <c r="B53" s="531" t="s">
        <v>366</v>
      </c>
      <c r="C53" s="531" t="s">
        <v>367</v>
      </c>
      <c r="D53" s="531" t="s">
        <v>366</v>
      </c>
      <c r="E53" s="531" t="s">
        <v>367</v>
      </c>
      <c r="F53" s="531" t="s">
        <v>366</v>
      </c>
      <c r="G53" s="531" t="s">
        <v>367</v>
      </c>
      <c r="H53" s="555"/>
    </row>
    <row r="54" spans="1:17">
      <c r="A54" s="110" t="s">
        <v>365</v>
      </c>
      <c r="B54" s="585"/>
      <c r="C54" s="585"/>
      <c r="D54" s="585"/>
      <c r="E54" s="585"/>
      <c r="F54" s="585"/>
      <c r="G54" s="585"/>
      <c r="H54" s="555"/>
    </row>
    <row r="55" spans="1:17">
      <c r="A55" s="110" t="s">
        <v>363</v>
      </c>
      <c r="B55" s="585"/>
      <c r="C55" s="585"/>
      <c r="D55" s="585"/>
      <c r="E55" s="585"/>
      <c r="F55" s="585"/>
      <c r="G55" s="585"/>
      <c r="H55" s="464" t="s">
        <v>1180</v>
      </c>
    </row>
    <row r="56" spans="1:17">
      <c r="A56" s="110" t="s">
        <v>364</v>
      </c>
      <c r="B56" s="585"/>
      <c r="C56" s="585"/>
      <c r="D56" s="585"/>
      <c r="E56" s="585"/>
      <c r="F56" s="585"/>
      <c r="G56" s="585"/>
      <c r="H56" s="557"/>
    </row>
    <row r="58" spans="1:17">
      <c r="A58" s="831" t="s">
        <v>368</v>
      </c>
      <c r="B58" s="831"/>
      <c r="C58" s="831"/>
      <c r="D58" s="831"/>
      <c r="E58" s="831"/>
      <c r="F58" s="831"/>
    </row>
    <row r="59" spans="1:17">
      <c r="A59" s="124" t="s">
        <v>17</v>
      </c>
      <c r="B59" s="124" t="s">
        <v>37</v>
      </c>
      <c r="C59" s="125" t="s">
        <v>38</v>
      </c>
      <c r="D59" s="124" t="s">
        <v>51</v>
      </c>
      <c r="E59" s="126" t="s">
        <v>52</v>
      </c>
      <c r="F59" s="124" t="s">
        <v>53</v>
      </c>
    </row>
    <row r="60" spans="1:17">
      <c r="A60" s="127" t="s">
        <v>3</v>
      </c>
      <c r="B60" s="628">
        <v>280000000</v>
      </c>
      <c r="C60" s="629" t="e">
        <f>B60/$B$201</f>
        <v>#DIV/0!</v>
      </c>
      <c r="D60" s="630" t="e">
        <f>B60/B26</f>
        <v>#REF!</v>
      </c>
      <c r="E60" s="631" t="e">
        <f>B60/B27</f>
        <v>#REF!</v>
      </c>
      <c r="F60" s="628" t="s">
        <v>54</v>
      </c>
    </row>
    <row r="61" spans="1:17">
      <c r="A61" s="127" t="s">
        <v>4</v>
      </c>
      <c r="B61" s="628">
        <v>290000000</v>
      </c>
      <c r="C61" s="629" t="e">
        <f>B61/$B$201</f>
        <v>#DIV/0!</v>
      </c>
      <c r="D61" s="630" t="e">
        <f>B61/B26</f>
        <v>#REF!</v>
      </c>
      <c r="E61" s="631" t="e">
        <f>B61/B27</f>
        <v>#REF!</v>
      </c>
      <c r="F61" s="628" t="s">
        <v>55</v>
      </c>
    </row>
  </sheetData>
  <mergeCells count="14">
    <mergeCell ref="A58:F58"/>
    <mergeCell ref="A5:D5"/>
    <mergeCell ref="A6:D18"/>
    <mergeCell ref="J21:M21"/>
    <mergeCell ref="N21:Q21"/>
    <mergeCell ref="J22:M50"/>
    <mergeCell ref="N22:Q50"/>
    <mergeCell ref="E5:H5"/>
    <mergeCell ref="E6:H18"/>
    <mergeCell ref="A51:H51"/>
    <mergeCell ref="A52:A53"/>
    <mergeCell ref="B52:C52"/>
    <mergeCell ref="D52:E52"/>
    <mergeCell ref="F52:G52"/>
  </mergeCells>
  <phoneticPr fontId="1" type="noConversion"/>
  <hyperlinks>
    <hyperlink ref="L6" r:id="rId1"/>
  </hyperlinks>
  <pageMargins left="0.7" right="0.7" top="0.75" bottom="0.75" header="0.3" footer="0.3"/>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89"/>
  <sheetViews>
    <sheetView zoomScale="85" zoomScaleNormal="85" workbookViewId="0">
      <selection activeCell="H37" sqref="H37"/>
    </sheetView>
  </sheetViews>
  <sheetFormatPr defaultRowHeight="17.399999999999999"/>
  <cols>
    <col min="1" max="1" width="16.69921875" customWidth="1"/>
    <col min="2" max="7" width="14.796875" customWidth="1"/>
    <col min="8" max="8" width="15.5" customWidth="1"/>
    <col min="9" max="9" width="14.5" customWidth="1"/>
  </cols>
  <sheetData>
    <row r="1" spans="1:10">
      <c r="A1" s="68" t="s">
        <v>1459</v>
      </c>
    </row>
    <row r="2" spans="1:10">
      <c r="A2" s="490" t="s">
        <v>1455</v>
      </c>
      <c r="B2" s="456" t="s">
        <v>1458</v>
      </c>
      <c r="C2" s="490" t="s">
        <v>1452</v>
      </c>
      <c r="D2" s="555" t="s">
        <v>1458</v>
      </c>
      <c r="E2" s="490" t="s">
        <v>1456</v>
      </c>
      <c r="F2" s="456" t="s">
        <v>1458</v>
      </c>
      <c r="G2" s="490" t="s">
        <v>1457</v>
      </c>
      <c r="H2" s="456" t="s">
        <v>1458</v>
      </c>
    </row>
    <row r="4" spans="1:10">
      <c r="A4" s="68" t="s">
        <v>1460</v>
      </c>
    </row>
    <row r="5" spans="1:10" ht="16.8" customHeight="1">
      <c r="A5" s="819" t="s">
        <v>1182</v>
      </c>
      <c r="B5" s="820"/>
      <c r="C5" s="820"/>
      <c r="D5" s="821"/>
      <c r="E5" s="959" t="s">
        <v>1183</v>
      </c>
      <c r="F5" s="959"/>
      <c r="G5" s="959"/>
      <c r="H5" s="959"/>
    </row>
    <row r="6" spans="1:10" ht="17.399999999999999" customHeight="1">
      <c r="A6" s="822" t="s">
        <v>359</v>
      </c>
      <c r="B6" s="823"/>
      <c r="C6" s="823"/>
      <c r="D6" s="824"/>
      <c r="E6" s="892" t="s">
        <v>369</v>
      </c>
      <c r="F6" s="892"/>
      <c r="G6" s="892"/>
      <c r="H6" s="892"/>
      <c r="I6" t="s">
        <v>1732</v>
      </c>
      <c r="J6" t="s">
        <v>1705</v>
      </c>
    </row>
    <row r="7" spans="1:10">
      <c r="A7" s="825"/>
      <c r="B7" s="826"/>
      <c r="C7" s="826"/>
      <c r="D7" s="827"/>
      <c r="E7" s="892"/>
      <c r="F7" s="892"/>
      <c r="G7" s="892"/>
      <c r="H7" s="892"/>
      <c r="I7" t="s">
        <v>1733</v>
      </c>
      <c r="J7" t="s">
        <v>1704</v>
      </c>
    </row>
    <row r="8" spans="1:10">
      <c r="A8" s="825"/>
      <c r="B8" s="826"/>
      <c r="C8" s="826"/>
      <c r="D8" s="827"/>
      <c r="E8" s="892"/>
      <c r="F8" s="892"/>
      <c r="G8" s="892"/>
      <c r="H8" s="892"/>
      <c r="J8" t="s">
        <v>1706</v>
      </c>
    </row>
    <row r="9" spans="1:10">
      <c r="A9" s="825"/>
      <c r="B9" s="826"/>
      <c r="C9" s="826"/>
      <c r="D9" s="827"/>
      <c r="E9" s="892"/>
      <c r="F9" s="892"/>
      <c r="G9" s="892"/>
      <c r="H9" s="892"/>
    </row>
    <row r="10" spans="1:10">
      <c r="A10" s="825"/>
      <c r="B10" s="826"/>
      <c r="C10" s="826"/>
      <c r="D10" s="827"/>
      <c r="E10" s="892"/>
      <c r="F10" s="892"/>
      <c r="G10" s="892"/>
      <c r="H10" s="892"/>
    </row>
    <row r="11" spans="1:10">
      <c r="A11" s="825"/>
      <c r="B11" s="826"/>
      <c r="C11" s="826"/>
      <c r="D11" s="827"/>
      <c r="E11" s="892"/>
      <c r="F11" s="892"/>
      <c r="G11" s="892"/>
      <c r="H11" s="892"/>
    </row>
    <row r="12" spans="1:10">
      <c r="A12" s="825"/>
      <c r="B12" s="826"/>
      <c r="C12" s="826"/>
      <c r="D12" s="827"/>
      <c r="E12" s="892"/>
      <c r="F12" s="892"/>
      <c r="G12" s="892"/>
      <c r="H12" s="892"/>
    </row>
    <row r="13" spans="1:10">
      <c r="A13" s="825"/>
      <c r="B13" s="826"/>
      <c r="C13" s="826"/>
      <c r="D13" s="827"/>
      <c r="E13" s="892"/>
      <c r="F13" s="892"/>
      <c r="G13" s="892"/>
      <c r="H13" s="892"/>
    </row>
    <row r="14" spans="1:10">
      <c r="A14" s="825"/>
      <c r="B14" s="826"/>
      <c r="C14" s="826"/>
      <c r="D14" s="827"/>
      <c r="E14" s="892"/>
      <c r="F14" s="892"/>
      <c r="G14" s="892"/>
      <c r="H14" s="892"/>
    </row>
    <row r="15" spans="1:10">
      <c r="A15" s="825"/>
      <c r="B15" s="826"/>
      <c r="C15" s="826"/>
      <c r="D15" s="827"/>
      <c r="E15" s="892"/>
      <c r="F15" s="892"/>
      <c r="G15" s="892"/>
      <c r="H15" s="892"/>
    </row>
    <row r="16" spans="1:10">
      <c r="A16" s="825"/>
      <c r="B16" s="826"/>
      <c r="C16" s="826"/>
      <c r="D16" s="827"/>
      <c r="E16" s="892"/>
      <c r="F16" s="892"/>
      <c r="G16" s="892"/>
      <c r="H16" s="892"/>
    </row>
    <row r="17" spans="1:25">
      <c r="A17" s="825"/>
      <c r="B17" s="826"/>
      <c r="C17" s="826"/>
      <c r="D17" s="827"/>
      <c r="E17" s="892"/>
      <c r="F17" s="892"/>
      <c r="G17" s="892"/>
      <c r="H17" s="892"/>
    </row>
    <row r="18" spans="1:25">
      <c r="A18" s="828"/>
      <c r="B18" s="829"/>
      <c r="C18" s="829"/>
      <c r="D18" s="830"/>
      <c r="E18" s="892"/>
      <c r="F18" s="892"/>
      <c r="G18" s="892"/>
      <c r="H18" s="892"/>
    </row>
    <row r="19" spans="1:25">
      <c r="A19" s="68" t="s">
        <v>356</v>
      </c>
    </row>
    <row r="20" spans="1:25">
      <c r="A20" s="104" t="s">
        <v>17</v>
      </c>
      <c r="B20" s="105" t="s">
        <v>18</v>
      </c>
      <c r="C20" s="105" t="s">
        <v>19</v>
      </c>
      <c r="D20" s="105" t="s">
        <v>20</v>
      </c>
      <c r="E20" s="105" t="s">
        <v>345</v>
      </c>
      <c r="F20" s="105" t="s">
        <v>346</v>
      </c>
      <c r="J20" s="68" t="s">
        <v>424</v>
      </c>
      <c r="K20" s="128"/>
      <c r="L20" s="128"/>
      <c r="M20" s="128"/>
      <c r="N20" s="128"/>
      <c r="R20" s="68" t="s">
        <v>1389</v>
      </c>
    </row>
    <row r="21" spans="1:25">
      <c r="A21" s="107" t="s">
        <v>349</v>
      </c>
      <c r="B21" s="106"/>
      <c r="C21" s="632" t="s">
        <v>350</v>
      </c>
      <c r="D21" s="632" t="s">
        <v>350</v>
      </c>
      <c r="E21" s="632" t="s">
        <v>350</v>
      </c>
      <c r="F21" s="632" t="s">
        <v>350</v>
      </c>
      <c r="J21" s="960" t="s">
        <v>425</v>
      </c>
      <c r="K21" s="960"/>
      <c r="L21" s="960"/>
      <c r="M21" s="960" t="s">
        <v>426</v>
      </c>
      <c r="N21" s="960"/>
      <c r="O21" s="960"/>
      <c r="R21" s="851" t="s">
        <v>1390</v>
      </c>
      <c r="S21" s="851"/>
      <c r="T21" s="851"/>
      <c r="U21" s="851"/>
      <c r="V21" s="851" t="s">
        <v>1391</v>
      </c>
      <c r="W21" s="851"/>
      <c r="X21" s="851"/>
      <c r="Y21" s="851"/>
    </row>
    <row r="22" spans="1:25">
      <c r="A22" s="5" t="s">
        <v>10</v>
      </c>
      <c r="B22" s="6" t="e">
        <f>#REF!</f>
        <v>#REF!</v>
      </c>
      <c r="C22" s="608" t="s">
        <v>347</v>
      </c>
      <c r="D22" s="608" t="s">
        <v>347</v>
      </c>
      <c r="E22" s="7"/>
      <c r="F22" s="7"/>
      <c r="J22" s="892"/>
      <c r="K22" s="892"/>
      <c r="L22" s="892"/>
      <c r="M22" s="892"/>
      <c r="N22" s="892"/>
      <c r="O22" s="892"/>
      <c r="R22" s="892"/>
      <c r="S22" s="892"/>
      <c r="T22" s="892"/>
      <c r="U22" s="892"/>
      <c r="V22" s="892"/>
      <c r="W22" s="892"/>
      <c r="X22" s="892"/>
      <c r="Y22" s="892"/>
    </row>
    <row r="23" spans="1:25">
      <c r="A23" s="5" t="s">
        <v>21</v>
      </c>
      <c r="B23" s="8"/>
      <c r="C23" s="609">
        <v>45712</v>
      </c>
      <c r="D23" s="609">
        <v>45594</v>
      </c>
      <c r="E23" s="600">
        <v>45712</v>
      </c>
      <c r="F23" s="600">
        <v>45594</v>
      </c>
      <c r="J23" s="892"/>
      <c r="K23" s="892"/>
      <c r="L23" s="892"/>
      <c r="M23" s="892"/>
      <c r="N23" s="892"/>
      <c r="O23" s="892"/>
      <c r="R23" s="892"/>
      <c r="S23" s="892"/>
      <c r="T23" s="892"/>
      <c r="U23" s="892"/>
      <c r="V23" s="892"/>
      <c r="W23" s="892"/>
      <c r="X23" s="892"/>
      <c r="Y23" s="892"/>
    </row>
    <row r="24" spans="1:25">
      <c r="A24" s="5" t="s">
        <v>22</v>
      </c>
      <c r="B24" s="9" t="e">
        <f>#REF!</f>
        <v>#REF!</v>
      </c>
      <c r="C24" s="610" t="s">
        <v>23</v>
      </c>
      <c r="D24" s="610" t="s">
        <v>23</v>
      </c>
      <c r="E24" s="601" t="s">
        <v>23</v>
      </c>
      <c r="F24" s="601" t="s">
        <v>23</v>
      </c>
      <c r="J24" s="892"/>
      <c r="K24" s="892"/>
      <c r="L24" s="892"/>
      <c r="M24" s="892"/>
      <c r="N24" s="892"/>
      <c r="O24" s="892"/>
      <c r="R24" s="892"/>
      <c r="S24" s="892"/>
      <c r="T24" s="892"/>
      <c r="U24" s="892"/>
      <c r="V24" s="892"/>
      <c r="W24" s="892"/>
      <c r="X24" s="892"/>
      <c r="Y24" s="892"/>
    </row>
    <row r="25" spans="1:25" ht="39.6">
      <c r="A25" s="5" t="s">
        <v>24</v>
      </c>
      <c r="B25" s="10" t="e">
        <f>#REF!&amp;" "&amp;#REF!</f>
        <v>#REF!</v>
      </c>
      <c r="C25" s="611" t="s">
        <v>25</v>
      </c>
      <c r="D25" s="611" t="s">
        <v>26</v>
      </c>
      <c r="E25" s="602" t="s">
        <v>25</v>
      </c>
      <c r="F25" s="602" t="s">
        <v>26</v>
      </c>
      <c r="J25" s="892"/>
      <c r="K25" s="892"/>
      <c r="L25" s="892"/>
      <c r="M25" s="892"/>
      <c r="N25" s="892"/>
      <c r="O25" s="892"/>
      <c r="R25" s="892"/>
      <c r="S25" s="892"/>
      <c r="T25" s="892"/>
      <c r="U25" s="892"/>
      <c r="V25" s="892"/>
      <c r="W25" s="892"/>
      <c r="X25" s="892"/>
      <c r="Y25" s="892"/>
    </row>
    <row r="26" spans="1:25">
      <c r="A26" s="117" t="s">
        <v>27</v>
      </c>
      <c r="B26" s="118" t="e">
        <f>#REF!</f>
        <v>#REF!</v>
      </c>
      <c r="C26" s="612">
        <v>9.49</v>
      </c>
      <c r="D26" s="612">
        <v>15.11</v>
      </c>
      <c r="E26" s="603">
        <v>9.49</v>
      </c>
      <c r="F26" s="603">
        <v>15.11</v>
      </c>
      <c r="J26" s="892"/>
      <c r="K26" s="892"/>
      <c r="L26" s="892"/>
      <c r="M26" s="892"/>
      <c r="N26" s="892"/>
      <c r="O26" s="892"/>
      <c r="R26" s="892"/>
      <c r="S26" s="892"/>
      <c r="T26" s="892"/>
      <c r="U26" s="892"/>
      <c r="V26" s="892"/>
      <c r="W26" s="892"/>
      <c r="X26" s="892"/>
      <c r="Y26" s="892"/>
    </row>
    <row r="27" spans="1:25">
      <c r="A27" s="117" t="s">
        <v>28</v>
      </c>
      <c r="B27" s="119" t="e">
        <f>#REF!</f>
        <v>#REF!</v>
      </c>
      <c r="C27" s="613">
        <v>25.693999999999999</v>
      </c>
      <c r="D27" s="612">
        <v>40.83</v>
      </c>
      <c r="E27" s="604">
        <v>25.693999999999999</v>
      </c>
      <c r="F27" s="603">
        <v>40.83</v>
      </c>
      <c r="J27" s="892"/>
      <c r="K27" s="892"/>
      <c r="L27" s="892"/>
      <c r="M27" s="892"/>
      <c r="N27" s="892"/>
      <c r="O27" s="892"/>
      <c r="R27" s="892"/>
      <c r="S27" s="892"/>
      <c r="T27" s="892"/>
      <c r="U27" s="892"/>
      <c r="V27" s="892"/>
      <c r="W27" s="892"/>
      <c r="X27" s="892"/>
      <c r="Y27" s="892"/>
    </row>
    <row r="28" spans="1:25">
      <c r="A28" s="117" t="s">
        <v>370</v>
      </c>
      <c r="B28" s="119"/>
      <c r="C28" s="523"/>
      <c r="D28" s="522"/>
      <c r="E28" s="119"/>
      <c r="F28" s="118"/>
      <c r="J28" s="892"/>
      <c r="K28" s="892"/>
      <c r="L28" s="892"/>
      <c r="M28" s="892"/>
      <c r="N28" s="892"/>
      <c r="O28" s="892"/>
      <c r="R28" s="892"/>
      <c r="S28" s="892"/>
      <c r="T28" s="892"/>
      <c r="U28" s="892"/>
      <c r="V28" s="892"/>
      <c r="W28" s="892"/>
      <c r="X28" s="892"/>
      <c r="Y28" s="892"/>
    </row>
    <row r="29" spans="1:25">
      <c r="A29" s="112" t="s">
        <v>1461</v>
      </c>
      <c r="B29" s="113">
        <v>35698</v>
      </c>
      <c r="C29" s="614">
        <v>36875</v>
      </c>
      <c r="D29" s="614">
        <v>36875</v>
      </c>
      <c r="E29" s="13"/>
      <c r="F29" s="13"/>
      <c r="J29" s="960" t="s">
        <v>427</v>
      </c>
      <c r="K29" s="960"/>
      <c r="L29" s="960"/>
      <c r="M29" s="960" t="s">
        <v>428</v>
      </c>
      <c r="N29" s="960"/>
      <c r="O29" s="960"/>
      <c r="R29" s="892"/>
      <c r="S29" s="892"/>
      <c r="T29" s="892"/>
      <c r="U29" s="892"/>
      <c r="V29" s="892"/>
      <c r="W29" s="892"/>
      <c r="X29" s="892"/>
      <c r="Y29" s="892"/>
    </row>
    <row r="30" spans="1:25">
      <c r="A30" s="112" t="s">
        <v>1462</v>
      </c>
      <c r="B30" s="113"/>
      <c r="C30" s="605"/>
      <c r="D30" s="605"/>
      <c r="E30" s="605"/>
      <c r="F30" s="605"/>
      <c r="G30" t="s">
        <v>1700</v>
      </c>
      <c r="J30" s="892"/>
      <c r="K30" s="892"/>
      <c r="L30" s="892"/>
      <c r="M30" s="892"/>
      <c r="N30" s="892"/>
      <c r="O30" s="892"/>
      <c r="R30" s="892"/>
      <c r="S30" s="892"/>
      <c r="T30" s="892"/>
      <c r="U30" s="892"/>
      <c r="V30" s="892"/>
      <c r="W30" s="892"/>
      <c r="X30" s="892"/>
      <c r="Y30" s="892"/>
    </row>
    <row r="31" spans="1:25">
      <c r="A31" s="5" t="s">
        <v>29</v>
      </c>
      <c r="B31" s="13" t="e">
        <f>SUM(B32:B33)</f>
        <v>#REF!</v>
      </c>
      <c r="C31" s="615">
        <f>SUM(C32:C33)</f>
        <v>246000000</v>
      </c>
      <c r="D31" s="615">
        <f>SUM(D32:D33)</f>
        <v>302000000</v>
      </c>
      <c r="E31" s="13"/>
      <c r="F31" s="13"/>
      <c r="J31" s="892"/>
      <c r="K31" s="892"/>
      <c r="L31" s="892"/>
      <c r="M31" s="892"/>
      <c r="N31" s="892"/>
      <c r="O31" s="892"/>
      <c r="R31" s="892"/>
      <c r="S31" s="892"/>
      <c r="T31" s="892"/>
      <c r="U31" s="892"/>
      <c r="V31" s="892"/>
      <c r="W31" s="892"/>
      <c r="X31" s="892"/>
      <c r="Y31" s="892"/>
    </row>
    <row r="32" spans="1:25">
      <c r="A32" s="14" t="s">
        <v>30</v>
      </c>
      <c r="B32" s="13" t="e">
        <f>#REF!</f>
        <v>#REF!</v>
      </c>
      <c r="C32" s="615">
        <v>98000000</v>
      </c>
      <c r="D32" s="615">
        <v>120800000</v>
      </c>
      <c r="E32" s="13"/>
      <c r="F32" s="13"/>
      <c r="J32" s="892"/>
      <c r="K32" s="892"/>
      <c r="L32" s="892"/>
      <c r="M32" s="892"/>
      <c r="N32" s="892"/>
      <c r="O32" s="892"/>
      <c r="R32" s="892"/>
      <c r="S32" s="892"/>
      <c r="T32" s="892"/>
      <c r="U32" s="892"/>
      <c r="V32" s="892"/>
      <c r="W32" s="892"/>
      <c r="X32" s="892"/>
      <c r="Y32" s="892"/>
    </row>
    <row r="33" spans="1:25">
      <c r="A33" s="14" t="s">
        <v>31</v>
      </c>
      <c r="B33" s="13" t="e">
        <f>IF(#REF!=0,#REF!,#REF!)</f>
        <v>#REF!</v>
      </c>
      <c r="C33" s="615">
        <v>148000000</v>
      </c>
      <c r="D33" s="615">
        <v>181200000</v>
      </c>
      <c r="E33" s="13"/>
      <c r="F33" s="13"/>
      <c r="J33" s="892"/>
      <c r="K33" s="892"/>
      <c r="L33" s="892"/>
      <c r="M33" s="892"/>
      <c r="N33" s="892"/>
      <c r="O33" s="892"/>
      <c r="R33" s="892"/>
      <c r="S33" s="892"/>
      <c r="T33" s="892"/>
      <c r="U33" s="892"/>
      <c r="V33" s="892"/>
      <c r="W33" s="892"/>
      <c r="X33" s="892"/>
      <c r="Y33" s="892"/>
    </row>
    <row r="34" spans="1:25">
      <c r="A34" s="129" t="s">
        <v>145</v>
      </c>
      <c r="B34" s="13"/>
      <c r="C34" s="615"/>
      <c r="D34" s="615"/>
      <c r="E34" s="13"/>
      <c r="F34" s="13"/>
      <c r="H34" s="128"/>
      <c r="I34" s="128"/>
      <c r="J34" s="892"/>
      <c r="K34" s="892"/>
      <c r="L34" s="892"/>
      <c r="M34" s="892"/>
      <c r="N34" s="892"/>
      <c r="O34" s="892"/>
      <c r="R34" s="892"/>
      <c r="S34" s="892"/>
      <c r="T34" s="892"/>
      <c r="U34" s="892"/>
      <c r="V34" s="892"/>
      <c r="W34" s="892"/>
      <c r="X34" s="892"/>
      <c r="Y34" s="892"/>
    </row>
    <row r="35" spans="1:25">
      <c r="A35" s="129" t="s">
        <v>371</v>
      </c>
      <c r="B35" s="13"/>
      <c r="C35" s="615"/>
      <c r="D35" s="615"/>
      <c r="E35" s="13"/>
      <c r="F35" s="13"/>
      <c r="J35" s="892"/>
      <c r="K35" s="892"/>
      <c r="L35" s="892"/>
      <c r="M35" s="892"/>
      <c r="N35" s="892"/>
      <c r="O35" s="892"/>
      <c r="R35" s="892"/>
      <c r="S35" s="892"/>
      <c r="T35" s="892"/>
      <c r="U35" s="892"/>
      <c r="V35" s="892"/>
      <c r="W35" s="892"/>
      <c r="X35" s="892"/>
      <c r="Y35" s="892"/>
    </row>
    <row r="36" spans="1:25">
      <c r="A36" s="114" t="s">
        <v>32</v>
      </c>
      <c r="B36" s="115" t="e">
        <f>#REF!</f>
        <v>#REF!</v>
      </c>
      <c r="C36" s="616">
        <v>45226</v>
      </c>
      <c r="D36" s="616">
        <v>45146</v>
      </c>
      <c r="E36" s="115"/>
      <c r="F36" s="115"/>
      <c r="J36" s="892"/>
      <c r="K36" s="892"/>
      <c r="L36" s="892"/>
      <c r="M36" s="892"/>
      <c r="N36" s="892"/>
      <c r="O36" s="892"/>
      <c r="R36" s="892"/>
      <c r="S36" s="892"/>
      <c r="T36" s="892"/>
      <c r="U36" s="892"/>
      <c r="V36" s="892"/>
      <c r="W36" s="892"/>
      <c r="X36" s="892"/>
      <c r="Y36" s="892"/>
    </row>
    <row r="37" spans="1:25">
      <c r="A37" s="117" t="s">
        <v>33</v>
      </c>
      <c r="B37" s="120">
        <f t="shared" ref="B37:D38" si="0">IFERROR(B32/B26,0)</f>
        <v>0</v>
      </c>
      <c r="C37" s="619">
        <f t="shared" si="0"/>
        <v>10326659.641728135</v>
      </c>
      <c r="D37" s="619">
        <f t="shared" si="0"/>
        <v>7994705.4930509599</v>
      </c>
      <c r="E37" s="120"/>
      <c r="F37" s="120"/>
      <c r="R37" s="892"/>
      <c r="S37" s="892"/>
      <c r="T37" s="892"/>
      <c r="U37" s="892"/>
      <c r="V37" s="892"/>
      <c r="W37" s="892"/>
      <c r="X37" s="892"/>
      <c r="Y37" s="892"/>
    </row>
    <row r="38" spans="1:25">
      <c r="A38" s="117" t="s">
        <v>34</v>
      </c>
      <c r="B38" s="120">
        <f t="shared" si="0"/>
        <v>0</v>
      </c>
      <c r="C38" s="619">
        <f t="shared" si="0"/>
        <v>5760099.6341558341</v>
      </c>
      <c r="D38" s="619">
        <f t="shared" si="0"/>
        <v>4437913.2990448205</v>
      </c>
      <c r="E38" s="120"/>
      <c r="F38" s="120"/>
      <c r="R38" s="892"/>
      <c r="S38" s="892"/>
      <c r="T38" s="892"/>
      <c r="U38" s="892"/>
      <c r="V38" s="892"/>
      <c r="W38" s="892"/>
      <c r="X38" s="892"/>
      <c r="Y38" s="892"/>
    </row>
    <row r="39" spans="1:25">
      <c r="A39" s="5" t="s">
        <v>35</v>
      </c>
      <c r="B39" s="15">
        <f>IFERROR(B31/B26,0)</f>
        <v>0</v>
      </c>
      <c r="C39" s="619">
        <f>IFERROR(C31/C26,0)</f>
        <v>25922023.182297155</v>
      </c>
      <c r="D39" s="619">
        <f>IFERROR(D31/D26,0)</f>
        <v>19986763.732627399</v>
      </c>
      <c r="E39" s="15"/>
      <c r="F39" s="15"/>
      <c r="R39" s="892"/>
      <c r="S39" s="892"/>
      <c r="T39" s="892"/>
      <c r="U39" s="892"/>
      <c r="V39" s="892"/>
      <c r="W39" s="892"/>
      <c r="X39" s="892"/>
      <c r="Y39" s="892"/>
    </row>
    <row r="40" spans="1:25">
      <c r="A40" s="16" t="s">
        <v>36</v>
      </c>
      <c r="B40" s="17">
        <f>IFERROR(B31/B27,0)</f>
        <v>0</v>
      </c>
      <c r="C40" s="620">
        <f>IFERROR(C31/C27,0)</f>
        <v>9574219.6621779408</v>
      </c>
      <c r="D40" s="620">
        <f>IFERROR(D31/D27,0)</f>
        <v>7396522.1650747005</v>
      </c>
      <c r="E40" s="17"/>
      <c r="F40" s="17"/>
      <c r="R40" s="892"/>
      <c r="S40" s="892"/>
      <c r="T40" s="892"/>
      <c r="U40" s="892"/>
      <c r="V40" s="892"/>
      <c r="W40" s="892"/>
      <c r="X40" s="892"/>
      <c r="Y40" s="892"/>
    </row>
    <row r="41" spans="1:25">
      <c r="A41" s="117" t="s">
        <v>37</v>
      </c>
      <c r="B41" s="121">
        <f>B87</f>
        <v>0</v>
      </c>
      <c r="C41" s="617">
        <v>175100000</v>
      </c>
      <c r="D41" s="617">
        <v>193288888</v>
      </c>
      <c r="E41" s="607">
        <v>175100000</v>
      </c>
      <c r="F41" s="607">
        <v>193288888</v>
      </c>
      <c r="R41" s="892"/>
      <c r="S41" s="892"/>
      <c r="T41" s="892"/>
      <c r="U41" s="892"/>
      <c r="V41" s="892"/>
      <c r="W41" s="892"/>
      <c r="X41" s="892"/>
      <c r="Y41" s="892"/>
    </row>
    <row r="42" spans="1:25">
      <c r="A42" s="117" t="s">
        <v>38</v>
      </c>
      <c r="B42" s="122" t="e">
        <f>B41/B31</f>
        <v>#REF!</v>
      </c>
      <c r="C42" s="621">
        <f>C41/C31</f>
        <v>0.71178861788617886</v>
      </c>
      <c r="D42" s="621">
        <f>D41/D31</f>
        <v>0.64002943046357619</v>
      </c>
      <c r="E42" s="621"/>
      <c r="F42" s="621"/>
      <c r="R42" s="892"/>
      <c r="S42" s="892"/>
      <c r="T42" s="892"/>
      <c r="U42" s="892"/>
      <c r="V42" s="892"/>
      <c r="W42" s="892"/>
      <c r="X42" s="892"/>
      <c r="Y42" s="892"/>
    </row>
    <row r="43" spans="1:25">
      <c r="A43" s="117" t="s">
        <v>39</v>
      </c>
      <c r="B43" s="123">
        <f>B127</f>
        <v>0</v>
      </c>
      <c r="C43" s="618">
        <v>3</v>
      </c>
      <c r="D43" s="618">
        <v>3</v>
      </c>
      <c r="E43" s="123"/>
      <c r="F43" s="123"/>
      <c r="R43" s="892"/>
      <c r="S43" s="892"/>
      <c r="T43" s="892"/>
      <c r="U43" s="892"/>
      <c r="V43" s="892"/>
      <c r="W43" s="892"/>
      <c r="X43" s="892"/>
      <c r="Y43" s="892"/>
    </row>
    <row r="44" spans="1:25">
      <c r="A44" s="5" t="s">
        <v>40</v>
      </c>
      <c r="B44" s="619">
        <f>IFERROR((B32*B42)/B26,0)</f>
        <v>0</v>
      </c>
      <c r="C44" s="619">
        <f>IFERROR((C32*C42)/C26,0)</f>
        <v>7350398.7937666513</v>
      </c>
      <c r="D44" s="619">
        <f>IFERROR((D32*D42)/D26,0)</f>
        <v>5116846.8034414295</v>
      </c>
      <c r="E44" s="619">
        <f>IFERROR((E32*E42)/E26,0)</f>
        <v>0</v>
      </c>
      <c r="F44" s="619">
        <f>IFERROR((F32*F42)/F26,0)</f>
        <v>0</v>
      </c>
      <c r="R44" s="892"/>
      <c r="S44" s="892"/>
      <c r="T44" s="892"/>
      <c r="U44" s="892"/>
      <c r="V44" s="892"/>
      <c r="W44" s="892"/>
      <c r="X44" s="892"/>
      <c r="Y44" s="892"/>
    </row>
    <row r="45" spans="1:25">
      <c r="A45" s="5" t="s">
        <v>41</v>
      </c>
      <c r="B45" s="619">
        <f>IFERROR((B33*B42)/B27,0)</f>
        <v>0</v>
      </c>
      <c r="C45" s="619">
        <f>IFERROR((C33*C42)/C27,0)</f>
        <v>4099973.3574824659</v>
      </c>
      <c r="D45" s="619">
        <f>IFERROR((D33*D42)/D27,0)</f>
        <v>2840395.1212343867</v>
      </c>
      <c r="E45" s="619">
        <f>IFERROR((E33*E42)/E27,0)</f>
        <v>0</v>
      </c>
      <c r="F45" s="619">
        <f>IFERROR((F33*F42)/F27,0)</f>
        <v>0</v>
      </c>
      <c r="R45" s="892"/>
      <c r="S45" s="892"/>
      <c r="T45" s="892"/>
      <c r="U45" s="892"/>
      <c r="V45" s="892"/>
      <c r="W45" s="892"/>
      <c r="X45" s="892"/>
      <c r="Y45" s="892"/>
    </row>
    <row r="46" spans="1:25">
      <c r="A46" s="130" t="s">
        <v>42</v>
      </c>
      <c r="B46" s="633">
        <f>IFERROR(B41/B26,0)</f>
        <v>0</v>
      </c>
      <c r="C46" s="633">
        <f>IFERROR(C41/C26,0)</f>
        <v>18451001.053740781</v>
      </c>
      <c r="D46" s="633">
        <f>IFERROR(D41/D26,0)</f>
        <v>12792117.008603575</v>
      </c>
      <c r="E46" s="633">
        <f>IFERROR(E41/E26,0)</f>
        <v>18451001.053740781</v>
      </c>
      <c r="F46" s="633">
        <f>IFERROR(F41/F26,0)</f>
        <v>12792117.008603575</v>
      </c>
      <c r="R46" s="892"/>
      <c r="S46" s="892"/>
      <c r="T46" s="892"/>
      <c r="U46" s="892"/>
      <c r="V46" s="892"/>
      <c r="W46" s="892"/>
      <c r="X46" s="892"/>
      <c r="Y46" s="892"/>
    </row>
    <row r="47" spans="1:25">
      <c r="A47" s="16" t="s">
        <v>43</v>
      </c>
      <c r="B47" s="622">
        <f>IFERROR(B41/B27,0)</f>
        <v>0</v>
      </c>
      <c r="C47" s="634">
        <f>IFERROR(C41/C27,0)</f>
        <v>6814820.5806803145</v>
      </c>
      <c r="D47" s="634">
        <f>IFERROR(D41/D27,0)</f>
        <v>4733991.8687239774</v>
      </c>
      <c r="E47" s="634">
        <f>IFERROR(E41/E27,0)</f>
        <v>6814820.5806803145</v>
      </c>
      <c r="F47" s="634">
        <f>IFERROR(F41/F27,0)</f>
        <v>4733991.8687239774</v>
      </c>
      <c r="R47" s="892"/>
      <c r="S47" s="892"/>
      <c r="T47" s="892"/>
      <c r="U47" s="892"/>
      <c r="V47" s="892"/>
      <c r="W47" s="892"/>
      <c r="X47" s="892"/>
      <c r="Y47" s="892"/>
    </row>
    <row r="48" spans="1:25">
      <c r="A48" s="19" t="s">
        <v>44</v>
      </c>
      <c r="B48" s="635">
        <v>0.2</v>
      </c>
      <c r="C48" s="635">
        <v>0.2</v>
      </c>
      <c r="D48" s="635">
        <v>0.2</v>
      </c>
      <c r="E48" s="635">
        <v>0.2</v>
      </c>
      <c r="F48" s="635">
        <v>0.2</v>
      </c>
      <c r="G48" t="s">
        <v>1702</v>
      </c>
      <c r="R48" s="892"/>
      <c r="S48" s="892"/>
      <c r="T48" s="892"/>
      <c r="U48" s="892"/>
      <c r="V48" s="892"/>
      <c r="W48" s="892"/>
      <c r="X48" s="892"/>
      <c r="Y48" s="892"/>
    </row>
    <row r="49" spans="1:25">
      <c r="A49" s="112" t="s">
        <v>397</v>
      </c>
      <c r="B49" s="636"/>
      <c r="C49" s="637"/>
      <c r="D49" s="637"/>
      <c r="E49" s="637"/>
      <c r="F49" s="637"/>
      <c r="R49" s="892"/>
      <c r="S49" s="892"/>
      <c r="T49" s="892"/>
      <c r="U49" s="892"/>
      <c r="V49" s="892"/>
      <c r="W49" s="892"/>
      <c r="X49" s="892"/>
      <c r="Y49" s="892"/>
    </row>
    <row r="50" spans="1:25">
      <c r="A50" s="112" t="s">
        <v>398</v>
      </c>
      <c r="B50" s="619" t="e">
        <f>B52/B27</f>
        <v>#REF!</v>
      </c>
      <c r="C50" s="619">
        <f t="shared" ref="C50:F50" si="1">C52/C27</f>
        <v>6814820.5806803145</v>
      </c>
      <c r="D50" s="619">
        <f t="shared" si="1"/>
        <v>4733991.8687239774</v>
      </c>
      <c r="E50" s="619">
        <f t="shared" si="1"/>
        <v>6814820.5806803145</v>
      </c>
      <c r="F50" s="619">
        <f t="shared" si="1"/>
        <v>4733991.8687239774</v>
      </c>
      <c r="R50" s="892"/>
      <c r="S50" s="892"/>
      <c r="T50" s="892"/>
      <c r="U50" s="892"/>
      <c r="V50" s="892"/>
      <c r="W50" s="892"/>
      <c r="X50" s="892"/>
      <c r="Y50" s="892"/>
    </row>
    <row r="51" spans="1:25">
      <c r="A51" s="5" t="s">
        <v>400</v>
      </c>
      <c r="B51" s="619" t="e">
        <f>B49*B26</f>
        <v>#REF!</v>
      </c>
      <c r="C51" s="619">
        <f t="shared" ref="C51:F51" si="2">C49*C26</f>
        <v>0</v>
      </c>
      <c r="D51" s="619">
        <f t="shared" si="2"/>
        <v>0</v>
      </c>
      <c r="E51" s="619">
        <f t="shared" si="2"/>
        <v>0</v>
      </c>
      <c r="F51" s="619">
        <f t="shared" si="2"/>
        <v>0</v>
      </c>
    </row>
    <row r="52" spans="1:25">
      <c r="A52" s="5" t="s">
        <v>401</v>
      </c>
      <c r="B52" s="619" t="e">
        <f>B41-B51-B53-B54</f>
        <v>#REF!</v>
      </c>
      <c r="C52" s="619">
        <f t="shared" ref="C52:F52" si="3">C41-C51-C53-C54</f>
        <v>175100000</v>
      </c>
      <c r="D52" s="619">
        <f t="shared" si="3"/>
        <v>193288888</v>
      </c>
      <c r="E52" s="619">
        <f t="shared" si="3"/>
        <v>175100000</v>
      </c>
      <c r="F52" s="619">
        <f t="shared" si="3"/>
        <v>193288888</v>
      </c>
    </row>
    <row r="53" spans="1:25">
      <c r="A53" s="5" t="s">
        <v>402</v>
      </c>
      <c r="B53" s="619">
        <v>0</v>
      </c>
      <c r="C53" s="619">
        <v>0</v>
      </c>
      <c r="D53" s="619">
        <v>0</v>
      </c>
      <c r="E53" s="619">
        <v>0</v>
      </c>
      <c r="F53" s="619">
        <v>0</v>
      </c>
    </row>
    <row r="54" spans="1:25">
      <c r="A54" s="5" t="s">
        <v>399</v>
      </c>
      <c r="B54" s="619">
        <f>B48*B35</f>
        <v>0</v>
      </c>
      <c r="C54" s="619">
        <f t="shared" ref="C54:F54" si="4">C48*C35</f>
        <v>0</v>
      </c>
      <c r="D54" s="619">
        <f t="shared" si="4"/>
        <v>0</v>
      </c>
      <c r="E54" s="619">
        <f t="shared" si="4"/>
        <v>0</v>
      </c>
      <c r="F54" s="619">
        <f t="shared" si="4"/>
        <v>0</v>
      </c>
    </row>
    <row r="55" spans="1:25">
      <c r="A55" s="5" t="s">
        <v>38</v>
      </c>
      <c r="B55" s="625" t="e">
        <f>B41/(B32+B33)</f>
        <v>#REF!</v>
      </c>
      <c r="C55" s="625">
        <f>C41/(C32+C33)</f>
        <v>0.71178861788617886</v>
      </c>
      <c r="D55" s="625">
        <f>D41/(D32+D33)</f>
        <v>0.64002943046357619</v>
      </c>
      <c r="E55" s="625" t="e">
        <f>E41/(E32+E33)</f>
        <v>#DIV/0!</v>
      </c>
      <c r="F55" s="625" t="e">
        <f>F41/(F32+F33)</f>
        <v>#DIV/0!</v>
      </c>
    </row>
    <row r="56" spans="1:25">
      <c r="A56" s="16" t="s">
        <v>48</v>
      </c>
      <c r="B56" s="627" t="e">
        <f>B27/B26</f>
        <v>#REF!</v>
      </c>
      <c r="C56" s="627">
        <f>C27/C26</f>
        <v>2.7074815595363537</v>
      </c>
      <c r="D56" s="627">
        <f>D27/D26</f>
        <v>2.7021839841164792</v>
      </c>
      <c r="E56" s="627">
        <f>E27/E26</f>
        <v>2.7074815595363537</v>
      </c>
      <c r="F56" s="627">
        <f>F27/F26</f>
        <v>2.7021839841164792</v>
      </c>
    </row>
    <row r="57" spans="1:25">
      <c r="A57" s="19" t="s">
        <v>44</v>
      </c>
      <c r="B57" s="131">
        <v>0.2</v>
      </c>
      <c r="C57" s="131">
        <v>0.2</v>
      </c>
      <c r="D57" s="131">
        <v>0.2</v>
      </c>
      <c r="E57" s="131">
        <v>0.2</v>
      </c>
      <c r="F57" s="131">
        <v>0.2</v>
      </c>
    </row>
    <row r="58" spans="1:25">
      <c r="A58" s="11" t="s">
        <v>45</v>
      </c>
      <c r="B58" s="638">
        <f>(B44-B38*B57)/B29</f>
        <v>0</v>
      </c>
      <c r="C58" s="638">
        <f>(C44-C38*C57)/C29</f>
        <v>168.09163028977585</v>
      </c>
      <c r="D58" s="638">
        <f>(D44-D38*D57)/D29</f>
        <v>114.69190897986346</v>
      </c>
      <c r="E58" s="638" t="e">
        <f>(E44-E38*E57)/E29</f>
        <v>#DIV/0!</v>
      </c>
      <c r="F58" s="638" t="e">
        <f>(F44-F38*F57)/F29</f>
        <v>#DIV/0!</v>
      </c>
    </row>
    <row r="59" spans="1:25">
      <c r="A59" s="12" t="s">
        <v>46</v>
      </c>
      <c r="B59" s="639" t="e">
        <f>(B44-B38*B57)/B31</f>
        <v>#REF!</v>
      </c>
      <c r="C59" s="639">
        <f>(C44-C38*C57)/C31</f>
        <v>2.5196662060713349E-2</v>
      </c>
      <c r="D59" s="639">
        <f>(D44-D38*D57)/D31</f>
        <v>1.4004185906067765E-2</v>
      </c>
      <c r="E59" s="639" t="e">
        <f>(E44-E38*E57)/E31</f>
        <v>#DIV/0!</v>
      </c>
      <c r="F59" s="639" t="e">
        <f>(F44-F38*F57)/F31</f>
        <v>#DIV/0!</v>
      </c>
    </row>
    <row r="60" spans="1:25">
      <c r="A60" s="116" t="s">
        <v>49</v>
      </c>
      <c r="B60" s="22"/>
      <c r="C60" s="640">
        <v>161000000</v>
      </c>
      <c r="D60" s="640"/>
      <c r="E60" s="23"/>
      <c r="F60" s="23"/>
    </row>
    <row r="61" spans="1:25">
      <c r="A61" s="116" t="s">
        <v>50</v>
      </c>
      <c r="B61" s="24"/>
      <c r="C61" s="25"/>
      <c r="D61" s="24"/>
      <c r="E61" s="25"/>
      <c r="F61" s="24"/>
    </row>
    <row r="63" spans="1:25">
      <c r="A63" s="831" t="s">
        <v>360</v>
      </c>
      <c r="B63" s="831"/>
      <c r="C63" s="831"/>
      <c r="D63" s="831"/>
      <c r="E63" s="831"/>
      <c r="F63" s="831"/>
      <c r="G63" s="831"/>
      <c r="H63" s="831"/>
    </row>
    <row r="64" spans="1:25">
      <c r="A64" s="832" t="s">
        <v>361</v>
      </c>
      <c r="B64" s="832" t="s">
        <v>362</v>
      </c>
      <c r="C64" s="832"/>
      <c r="D64" s="832" t="s">
        <v>362</v>
      </c>
      <c r="E64" s="832"/>
      <c r="F64" s="832" t="s">
        <v>362</v>
      </c>
      <c r="G64" s="832"/>
      <c r="H64" s="464" t="s">
        <v>1179</v>
      </c>
    </row>
    <row r="65" spans="1:10">
      <c r="A65" s="832"/>
      <c r="B65" s="111" t="s">
        <v>366</v>
      </c>
      <c r="C65" s="111" t="s">
        <v>367</v>
      </c>
      <c r="D65" s="111" t="s">
        <v>366</v>
      </c>
      <c r="E65" s="111" t="s">
        <v>367</v>
      </c>
      <c r="F65" s="111" t="s">
        <v>366</v>
      </c>
      <c r="G65" s="111" t="s">
        <v>367</v>
      </c>
      <c r="H65" s="555"/>
    </row>
    <row r="66" spans="1:10">
      <c r="A66" s="110" t="s">
        <v>365</v>
      </c>
      <c r="B66" s="585"/>
      <c r="C66" s="585"/>
      <c r="D66" s="585"/>
      <c r="E66" s="585"/>
      <c r="F66" s="585"/>
      <c r="G66" s="585"/>
      <c r="H66" s="555"/>
    </row>
    <row r="67" spans="1:10">
      <c r="A67" s="110" t="s">
        <v>363</v>
      </c>
      <c r="B67" s="585"/>
      <c r="C67" s="585"/>
      <c r="D67" s="585"/>
      <c r="E67" s="585"/>
      <c r="F67" s="585"/>
      <c r="G67" s="585"/>
      <c r="H67" s="464" t="s">
        <v>1180</v>
      </c>
    </row>
    <row r="68" spans="1:10">
      <c r="A68" s="110" t="s">
        <v>364</v>
      </c>
      <c r="B68" s="585"/>
      <c r="C68" s="585"/>
      <c r="D68" s="585"/>
      <c r="E68" s="585"/>
      <c r="F68" s="585"/>
      <c r="G68" s="585"/>
      <c r="H68" s="557"/>
    </row>
    <row r="70" spans="1:10">
      <c r="A70" s="173" t="s">
        <v>403</v>
      </c>
      <c r="B70" s="173" t="s">
        <v>404</v>
      </c>
      <c r="C70" s="962" t="s">
        <v>405</v>
      </c>
      <c r="D70" s="962"/>
      <c r="E70" s="962"/>
      <c r="F70" s="962"/>
      <c r="G70" s="962"/>
      <c r="H70" s="962"/>
    </row>
    <row r="71" spans="1:10">
      <c r="A71" s="529"/>
      <c r="B71" s="529"/>
      <c r="C71" s="913"/>
      <c r="D71" s="913"/>
      <c r="E71" s="913"/>
      <c r="F71" s="913"/>
      <c r="G71" s="913"/>
      <c r="H71" s="913"/>
    </row>
    <row r="72" spans="1:10">
      <c r="A72" s="529"/>
      <c r="B72" s="529"/>
      <c r="C72" s="913"/>
      <c r="D72" s="913"/>
      <c r="E72" s="913"/>
      <c r="F72" s="913"/>
      <c r="G72" s="913"/>
      <c r="H72" s="913"/>
    </row>
    <row r="73" spans="1:10">
      <c r="A73" s="529"/>
      <c r="B73" s="529"/>
      <c r="C73" s="913"/>
      <c r="D73" s="913"/>
      <c r="E73" s="913"/>
      <c r="F73" s="913"/>
      <c r="G73" s="913"/>
      <c r="H73" s="913"/>
    </row>
    <row r="75" spans="1:10">
      <c r="A75" s="961" t="s">
        <v>368</v>
      </c>
      <c r="B75" s="961"/>
      <c r="C75" s="961"/>
      <c r="D75" s="961"/>
      <c r="E75" s="961"/>
      <c r="F75" s="961"/>
      <c r="G75" s="961"/>
      <c r="H75" s="961"/>
    </row>
    <row r="76" spans="1:10">
      <c r="A76" s="465" t="s">
        <v>429</v>
      </c>
      <c r="B76" s="466" t="s">
        <v>439</v>
      </c>
      <c r="C76" s="645">
        <f>F82-G76</f>
        <v>0</v>
      </c>
      <c r="D76" s="467" t="s">
        <v>53</v>
      </c>
      <c r="E76" s="644" t="s">
        <v>54</v>
      </c>
      <c r="F76" s="466" t="s">
        <v>499</v>
      </c>
      <c r="G76" s="456"/>
    </row>
    <row r="77" spans="1:10">
      <c r="A77" s="124" t="s">
        <v>435</v>
      </c>
      <c r="B77" s="124" t="s">
        <v>436</v>
      </c>
      <c r="C77" s="125" t="s">
        <v>437</v>
      </c>
      <c r="D77" s="124" t="s">
        <v>438</v>
      </c>
      <c r="E77" s="125" t="s">
        <v>498</v>
      </c>
      <c r="F77" s="125" t="s">
        <v>500</v>
      </c>
      <c r="G77" s="125" t="s">
        <v>440</v>
      </c>
      <c r="H77" s="124" t="s">
        <v>441</v>
      </c>
      <c r="I77" s="126" t="s">
        <v>442</v>
      </c>
    </row>
    <row r="78" spans="1:10">
      <c r="A78" s="51" t="s">
        <v>430</v>
      </c>
      <c r="B78" s="555"/>
      <c r="C78" s="555"/>
      <c r="D78" s="553"/>
      <c r="E78" s="456"/>
      <c r="F78" s="553"/>
      <c r="G78" s="553"/>
      <c r="H78" s="553"/>
      <c r="I78" s="553"/>
      <c r="J78" t="s">
        <v>1703</v>
      </c>
    </row>
    <row r="79" spans="1:10">
      <c r="A79" s="51" t="s">
        <v>433</v>
      </c>
      <c r="B79" s="555"/>
      <c r="C79" s="555"/>
      <c r="D79" s="553"/>
      <c r="E79" s="456"/>
      <c r="F79" s="553"/>
      <c r="G79" s="553"/>
      <c r="H79" s="553"/>
      <c r="I79" s="553"/>
    </row>
    <row r="80" spans="1:10">
      <c r="A80" s="51" t="s">
        <v>431</v>
      </c>
      <c r="B80" s="556"/>
      <c r="C80" s="556"/>
      <c r="D80" s="553"/>
      <c r="E80" s="456"/>
      <c r="F80" s="553"/>
      <c r="G80" s="553"/>
      <c r="H80" s="553"/>
      <c r="I80" s="553"/>
    </row>
    <row r="81" spans="1:10">
      <c r="A81" s="51" t="s">
        <v>432</v>
      </c>
      <c r="B81" s="556"/>
      <c r="C81" s="556"/>
      <c r="D81" s="553"/>
      <c r="E81" s="456"/>
      <c r="F81" s="553"/>
      <c r="G81" s="553"/>
      <c r="H81" s="553"/>
      <c r="I81" s="553"/>
    </row>
    <row r="82" spans="1:10">
      <c r="A82" s="78" t="s">
        <v>443</v>
      </c>
      <c r="B82" s="641"/>
      <c r="C82" s="642"/>
      <c r="D82" s="642"/>
      <c r="E82" s="642"/>
      <c r="F82" s="641"/>
      <c r="G82" s="641"/>
      <c r="H82" s="641"/>
      <c r="I82" s="641"/>
    </row>
    <row r="83" spans="1:10">
      <c r="A83" s="177" t="s">
        <v>444</v>
      </c>
      <c r="B83" s="125" t="s">
        <v>439</v>
      </c>
      <c r="C83" s="645">
        <f>F89-G83</f>
        <v>0</v>
      </c>
      <c r="D83" s="124" t="s">
        <v>53</v>
      </c>
      <c r="E83" s="644" t="s">
        <v>54</v>
      </c>
      <c r="F83" s="125" t="s">
        <v>499</v>
      </c>
      <c r="G83" s="456"/>
    </row>
    <row r="84" spans="1:10">
      <c r="A84" s="124" t="s">
        <v>435</v>
      </c>
      <c r="B84" s="124" t="s">
        <v>436</v>
      </c>
      <c r="C84" s="125" t="s">
        <v>437</v>
      </c>
      <c r="D84" s="124" t="s">
        <v>438</v>
      </c>
      <c r="E84" s="125" t="s">
        <v>498</v>
      </c>
      <c r="F84" s="125" t="s">
        <v>500</v>
      </c>
      <c r="G84" s="125" t="s">
        <v>440</v>
      </c>
      <c r="H84" s="124" t="s">
        <v>441</v>
      </c>
      <c r="I84" s="126" t="s">
        <v>442</v>
      </c>
    </row>
    <row r="85" spans="1:10">
      <c r="A85" s="51" t="s">
        <v>430</v>
      </c>
      <c r="B85" s="555"/>
      <c r="C85" s="555"/>
      <c r="D85" s="553"/>
      <c r="E85" s="456"/>
      <c r="F85" s="553"/>
      <c r="G85" s="553"/>
      <c r="H85" s="553"/>
      <c r="I85" s="553"/>
      <c r="J85" t="s">
        <v>1703</v>
      </c>
    </row>
    <row r="86" spans="1:10">
      <c r="A86" s="51" t="s">
        <v>433</v>
      </c>
      <c r="B86" s="555"/>
      <c r="C86" s="555"/>
      <c r="D86" s="553"/>
      <c r="E86" s="456"/>
      <c r="F86" s="553"/>
      <c r="G86" s="553"/>
      <c r="H86" s="553"/>
      <c r="I86" s="553"/>
    </row>
    <row r="87" spans="1:10">
      <c r="A87" s="51" t="s">
        <v>431</v>
      </c>
      <c r="B87" s="556"/>
      <c r="C87" s="556"/>
      <c r="D87" s="553"/>
      <c r="E87" s="456"/>
      <c r="F87" s="553"/>
      <c r="G87" s="553"/>
      <c r="H87" s="553"/>
      <c r="I87" s="553"/>
    </row>
    <row r="88" spans="1:10">
      <c r="A88" s="51" t="s">
        <v>432</v>
      </c>
      <c r="B88" s="556"/>
      <c r="C88" s="556"/>
      <c r="D88" s="553"/>
      <c r="E88" s="456"/>
      <c r="F88" s="553"/>
      <c r="G88" s="553"/>
      <c r="H88" s="553"/>
      <c r="I88" s="553"/>
    </row>
    <row r="89" spans="1:10">
      <c r="A89" s="78" t="s">
        <v>443</v>
      </c>
      <c r="B89" s="641"/>
      <c r="C89" s="642"/>
      <c r="D89" s="642"/>
      <c r="E89" s="642"/>
      <c r="F89" s="641"/>
      <c r="G89" s="641"/>
      <c r="H89" s="641"/>
      <c r="I89" s="641"/>
    </row>
  </sheetData>
  <mergeCells count="26">
    <mergeCell ref="A64:A65"/>
    <mergeCell ref="B64:C64"/>
    <mergeCell ref="D64:E64"/>
    <mergeCell ref="F64:G64"/>
    <mergeCell ref="A63:H63"/>
    <mergeCell ref="A75:H75"/>
    <mergeCell ref="C70:H70"/>
    <mergeCell ref="C71:H71"/>
    <mergeCell ref="C72:H72"/>
    <mergeCell ref="C73:H73"/>
    <mergeCell ref="R21:U21"/>
    <mergeCell ref="V21:Y21"/>
    <mergeCell ref="R22:U50"/>
    <mergeCell ref="V22:Y50"/>
    <mergeCell ref="A5:D5"/>
    <mergeCell ref="A6:D18"/>
    <mergeCell ref="E5:H5"/>
    <mergeCell ref="E6:H18"/>
    <mergeCell ref="M21:O21"/>
    <mergeCell ref="M22:O28"/>
    <mergeCell ref="J29:L29"/>
    <mergeCell ref="J30:L36"/>
    <mergeCell ref="M29:O29"/>
    <mergeCell ref="M30:O36"/>
    <mergeCell ref="J21:L21"/>
    <mergeCell ref="J22:L28"/>
  </mergeCells>
  <phoneticPr fontId="1" type="noConversion"/>
  <dataValidations count="1">
    <dataValidation type="list" allowBlank="1" showInputMessage="1" showErrorMessage="1" sqref="B57:F57 B48:F48">
      <formula1>#REF!</formula1>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78"/>
  <sheetViews>
    <sheetView zoomScale="85" zoomScaleNormal="85" workbookViewId="0">
      <selection activeCell="H32" sqref="H32"/>
    </sheetView>
  </sheetViews>
  <sheetFormatPr defaultRowHeight="17.399999999999999"/>
  <cols>
    <col min="1" max="1" width="16.69921875" customWidth="1"/>
    <col min="2" max="7" width="14.796875" customWidth="1"/>
    <col min="8" max="8" width="12.8984375" customWidth="1"/>
    <col min="9" max="9" width="12.69921875" customWidth="1"/>
  </cols>
  <sheetData>
    <row r="1" spans="1:9">
      <c r="A1" s="68" t="s">
        <v>1459</v>
      </c>
    </row>
    <row r="2" spans="1:9">
      <c r="A2" s="490" t="s">
        <v>1455</v>
      </c>
      <c r="B2" s="456" t="s">
        <v>1458</v>
      </c>
      <c r="C2" s="490" t="s">
        <v>1452</v>
      </c>
      <c r="D2" s="456" t="s">
        <v>1458</v>
      </c>
      <c r="E2" s="490" t="s">
        <v>1456</v>
      </c>
      <c r="F2" s="555" t="s">
        <v>1458</v>
      </c>
      <c r="G2" s="490" t="s">
        <v>1457</v>
      </c>
      <c r="H2" s="456" t="s">
        <v>1458</v>
      </c>
    </row>
    <row r="4" spans="1:9">
      <c r="A4" s="68" t="s">
        <v>1460</v>
      </c>
    </row>
    <row r="5" spans="1:9">
      <c r="A5" s="819" t="s">
        <v>1182</v>
      </c>
      <c r="B5" s="820"/>
      <c r="C5" s="820"/>
      <c r="D5" s="821"/>
      <c r="E5" s="959" t="s">
        <v>1183</v>
      </c>
      <c r="F5" s="959"/>
      <c r="G5" s="959"/>
      <c r="H5" s="959"/>
    </row>
    <row r="6" spans="1:9">
      <c r="A6" s="822" t="s">
        <v>359</v>
      </c>
      <c r="B6" s="823"/>
      <c r="C6" s="823"/>
      <c r="D6" s="824"/>
      <c r="E6" s="892" t="s">
        <v>369</v>
      </c>
      <c r="F6" s="892"/>
      <c r="G6" s="892"/>
      <c r="H6" s="892"/>
      <c r="I6" t="s">
        <v>1731</v>
      </c>
    </row>
    <row r="7" spans="1:9">
      <c r="A7" s="825"/>
      <c r="B7" s="826"/>
      <c r="C7" s="826"/>
      <c r="D7" s="827"/>
      <c r="E7" s="892"/>
      <c r="F7" s="892"/>
      <c r="G7" s="892"/>
      <c r="H7" s="892"/>
      <c r="I7" t="s">
        <v>1727</v>
      </c>
    </row>
    <row r="8" spans="1:9">
      <c r="A8" s="825"/>
      <c r="B8" s="826"/>
      <c r="C8" s="826"/>
      <c r="D8" s="827"/>
      <c r="E8" s="892"/>
      <c r="F8" s="892"/>
      <c r="G8" s="892"/>
      <c r="H8" s="892"/>
    </row>
    <row r="9" spans="1:9">
      <c r="A9" s="825"/>
      <c r="B9" s="826"/>
      <c r="C9" s="826"/>
      <c r="D9" s="827"/>
      <c r="E9" s="892"/>
      <c r="F9" s="892"/>
      <c r="G9" s="892"/>
      <c r="H9" s="892"/>
    </row>
    <row r="10" spans="1:9">
      <c r="A10" s="825"/>
      <c r="B10" s="826"/>
      <c r="C10" s="826"/>
      <c r="D10" s="827"/>
      <c r="E10" s="892"/>
      <c r="F10" s="892"/>
      <c r="G10" s="892"/>
      <c r="H10" s="892"/>
    </row>
    <row r="11" spans="1:9">
      <c r="A11" s="825"/>
      <c r="B11" s="826"/>
      <c r="C11" s="826"/>
      <c r="D11" s="827"/>
      <c r="E11" s="892"/>
      <c r="F11" s="892"/>
      <c r="G11" s="892"/>
      <c r="H11" s="892"/>
    </row>
    <row r="12" spans="1:9">
      <c r="A12" s="825"/>
      <c r="B12" s="826"/>
      <c r="C12" s="826"/>
      <c r="D12" s="827"/>
      <c r="E12" s="892"/>
      <c r="F12" s="892"/>
      <c r="G12" s="892"/>
      <c r="H12" s="892"/>
    </row>
    <row r="13" spans="1:9">
      <c r="A13" s="825"/>
      <c r="B13" s="826"/>
      <c r="C13" s="826"/>
      <c r="D13" s="827"/>
      <c r="E13" s="892"/>
      <c r="F13" s="892"/>
      <c r="G13" s="892"/>
      <c r="H13" s="892"/>
    </row>
    <row r="14" spans="1:9">
      <c r="A14" s="825"/>
      <c r="B14" s="826"/>
      <c r="C14" s="826"/>
      <c r="D14" s="827"/>
      <c r="E14" s="892"/>
      <c r="F14" s="892"/>
      <c r="G14" s="892"/>
      <c r="H14" s="892"/>
    </row>
    <row r="15" spans="1:9">
      <c r="A15" s="825"/>
      <c r="B15" s="826"/>
      <c r="C15" s="826"/>
      <c r="D15" s="827"/>
      <c r="E15" s="892"/>
      <c r="F15" s="892"/>
      <c r="G15" s="892"/>
      <c r="H15" s="892"/>
    </row>
    <row r="16" spans="1:9">
      <c r="A16" s="825"/>
      <c r="B16" s="826"/>
      <c r="C16" s="826"/>
      <c r="D16" s="827"/>
      <c r="E16" s="892"/>
      <c r="F16" s="892"/>
      <c r="G16" s="892"/>
      <c r="H16" s="892"/>
    </row>
    <row r="17" spans="1:25">
      <c r="A17" s="825"/>
      <c r="B17" s="826"/>
      <c r="C17" s="826"/>
      <c r="D17" s="827"/>
      <c r="E17" s="892"/>
      <c r="F17" s="892"/>
      <c r="G17" s="892"/>
      <c r="H17" s="892"/>
    </row>
    <row r="18" spans="1:25">
      <c r="A18" s="828"/>
      <c r="B18" s="829"/>
      <c r="C18" s="829"/>
      <c r="D18" s="830"/>
      <c r="E18" s="892"/>
      <c r="F18" s="892"/>
      <c r="G18" s="892"/>
      <c r="H18" s="892"/>
    </row>
    <row r="19" spans="1:25">
      <c r="A19" s="68" t="s">
        <v>356</v>
      </c>
      <c r="J19" s="68" t="s">
        <v>424</v>
      </c>
      <c r="K19" s="128"/>
      <c r="L19" s="128"/>
      <c r="M19" s="128"/>
      <c r="N19" s="128"/>
      <c r="R19" s="68" t="s">
        <v>1389</v>
      </c>
    </row>
    <row r="20" spans="1:25">
      <c r="A20" s="104" t="s">
        <v>17</v>
      </c>
      <c r="B20" s="105" t="s">
        <v>18</v>
      </c>
      <c r="C20" s="105" t="s">
        <v>19</v>
      </c>
      <c r="D20" s="105" t="s">
        <v>20</v>
      </c>
      <c r="E20" s="105" t="s">
        <v>345</v>
      </c>
      <c r="F20" s="105" t="s">
        <v>346</v>
      </c>
      <c r="J20" s="960" t="s">
        <v>425</v>
      </c>
      <c r="K20" s="960"/>
      <c r="L20" s="960"/>
      <c r="M20" s="960" t="s">
        <v>426</v>
      </c>
      <c r="N20" s="960"/>
      <c r="O20" s="960"/>
      <c r="R20" s="851" t="s">
        <v>1390</v>
      </c>
      <c r="S20" s="851"/>
      <c r="T20" s="851"/>
      <c r="U20" s="851"/>
      <c r="V20" s="851" t="s">
        <v>1391</v>
      </c>
      <c r="W20" s="851"/>
      <c r="X20" s="851"/>
      <c r="Y20" s="851"/>
    </row>
    <row r="21" spans="1:25">
      <c r="A21" s="107" t="s">
        <v>349</v>
      </c>
      <c r="B21" s="106"/>
      <c r="C21" s="632" t="s">
        <v>350</v>
      </c>
      <c r="D21" s="632" t="s">
        <v>350</v>
      </c>
      <c r="E21" s="632" t="s">
        <v>350</v>
      </c>
      <c r="F21" s="632" t="s">
        <v>350</v>
      </c>
      <c r="J21" s="892"/>
      <c r="K21" s="892"/>
      <c r="L21" s="892"/>
      <c r="M21" s="892"/>
      <c r="N21" s="892"/>
      <c r="O21" s="892"/>
      <c r="R21" s="892"/>
      <c r="S21" s="892"/>
      <c r="T21" s="892"/>
      <c r="U21" s="892"/>
      <c r="V21" s="892"/>
      <c r="W21" s="892"/>
      <c r="X21" s="892"/>
      <c r="Y21" s="892"/>
    </row>
    <row r="22" spans="1:25">
      <c r="A22" s="5" t="s">
        <v>10</v>
      </c>
      <c r="B22" s="6" t="e">
        <f>#REF!</f>
        <v>#REF!</v>
      </c>
      <c r="C22" s="608" t="s">
        <v>347</v>
      </c>
      <c r="D22" s="608" t="s">
        <v>347</v>
      </c>
      <c r="E22" s="7"/>
      <c r="F22" s="7"/>
      <c r="J22" s="892"/>
      <c r="K22" s="892"/>
      <c r="L22" s="892"/>
      <c r="M22" s="892"/>
      <c r="N22" s="892"/>
      <c r="O22" s="892"/>
      <c r="R22" s="892"/>
      <c r="S22" s="892"/>
      <c r="T22" s="892"/>
      <c r="U22" s="892"/>
      <c r="V22" s="892"/>
      <c r="W22" s="892"/>
      <c r="X22" s="892"/>
      <c r="Y22" s="892"/>
    </row>
    <row r="23" spans="1:25">
      <c r="A23" s="5" t="s">
        <v>21</v>
      </c>
      <c r="B23" s="8"/>
      <c r="C23" s="609">
        <v>45712</v>
      </c>
      <c r="D23" s="609">
        <v>45594</v>
      </c>
      <c r="E23" s="8">
        <v>45712</v>
      </c>
      <c r="F23" s="8">
        <v>45594</v>
      </c>
      <c r="J23" s="892"/>
      <c r="K23" s="892"/>
      <c r="L23" s="892"/>
      <c r="M23" s="892"/>
      <c r="N23" s="892"/>
      <c r="O23" s="892"/>
      <c r="R23" s="892"/>
      <c r="S23" s="892"/>
      <c r="T23" s="892"/>
      <c r="U23" s="892"/>
      <c r="V23" s="892"/>
      <c r="W23" s="892"/>
      <c r="X23" s="892"/>
      <c r="Y23" s="892"/>
    </row>
    <row r="24" spans="1:25">
      <c r="A24" s="5" t="s">
        <v>22</v>
      </c>
      <c r="B24" s="9" t="e">
        <f>#REF!</f>
        <v>#REF!</v>
      </c>
      <c r="C24" s="610" t="s">
        <v>23</v>
      </c>
      <c r="D24" s="610" t="s">
        <v>23</v>
      </c>
      <c r="E24" s="9" t="s">
        <v>23</v>
      </c>
      <c r="F24" s="9" t="s">
        <v>23</v>
      </c>
      <c r="J24" s="892"/>
      <c r="K24" s="892"/>
      <c r="L24" s="892"/>
      <c r="M24" s="892"/>
      <c r="N24" s="892"/>
      <c r="O24" s="892"/>
      <c r="R24" s="892"/>
      <c r="S24" s="892"/>
      <c r="T24" s="892"/>
      <c r="U24" s="892"/>
      <c r="V24" s="892"/>
      <c r="W24" s="892"/>
      <c r="X24" s="892"/>
      <c r="Y24" s="892"/>
    </row>
    <row r="25" spans="1:25" ht="39.6">
      <c r="A25" s="5" t="s">
        <v>24</v>
      </c>
      <c r="B25" s="10" t="e">
        <f>#REF!&amp;" "&amp;#REF!</f>
        <v>#REF!</v>
      </c>
      <c r="C25" s="611" t="s">
        <v>25</v>
      </c>
      <c r="D25" s="611" t="s">
        <v>26</v>
      </c>
      <c r="E25" s="10" t="s">
        <v>25</v>
      </c>
      <c r="F25" s="10" t="s">
        <v>26</v>
      </c>
      <c r="J25" s="892"/>
      <c r="K25" s="892"/>
      <c r="L25" s="892"/>
      <c r="M25" s="892"/>
      <c r="N25" s="892"/>
      <c r="O25" s="892"/>
      <c r="R25" s="892"/>
      <c r="S25" s="892"/>
      <c r="T25" s="892"/>
      <c r="U25" s="892"/>
      <c r="V25" s="892"/>
      <c r="W25" s="892"/>
      <c r="X25" s="892"/>
      <c r="Y25" s="892"/>
    </row>
    <row r="26" spans="1:25">
      <c r="A26" s="117" t="s">
        <v>27</v>
      </c>
      <c r="B26" s="118" t="e">
        <f>#REF!</f>
        <v>#REF!</v>
      </c>
      <c r="C26" s="612">
        <v>9.49</v>
      </c>
      <c r="D26" s="612">
        <v>15.11</v>
      </c>
      <c r="E26" s="118">
        <v>9.49</v>
      </c>
      <c r="F26" s="118">
        <v>15.11</v>
      </c>
      <c r="J26" s="892"/>
      <c r="K26" s="892"/>
      <c r="L26" s="892"/>
      <c r="M26" s="892"/>
      <c r="N26" s="892"/>
      <c r="O26" s="892"/>
      <c r="R26" s="892"/>
      <c r="S26" s="892"/>
      <c r="T26" s="892"/>
      <c r="U26" s="892"/>
      <c r="V26" s="892"/>
      <c r="W26" s="892"/>
      <c r="X26" s="892"/>
      <c r="Y26" s="892"/>
    </row>
    <row r="27" spans="1:25">
      <c r="A27" s="117" t="s">
        <v>28</v>
      </c>
      <c r="B27" s="119" t="e">
        <f>#REF!</f>
        <v>#REF!</v>
      </c>
      <c r="C27" s="613">
        <v>25.693999999999999</v>
      </c>
      <c r="D27" s="612">
        <v>40.83</v>
      </c>
      <c r="E27" s="119">
        <v>25.693999999999999</v>
      </c>
      <c r="F27" s="118">
        <v>40.83</v>
      </c>
      <c r="J27" s="892"/>
      <c r="K27" s="892"/>
      <c r="L27" s="892"/>
      <c r="M27" s="892"/>
      <c r="N27" s="892"/>
      <c r="O27" s="892"/>
      <c r="R27" s="892"/>
      <c r="S27" s="892"/>
      <c r="T27" s="892"/>
      <c r="U27" s="892"/>
      <c r="V27" s="892"/>
      <c r="W27" s="892"/>
      <c r="X27" s="892"/>
      <c r="Y27" s="892"/>
    </row>
    <row r="28" spans="1:25">
      <c r="A28" s="112" t="s">
        <v>1461</v>
      </c>
      <c r="B28" s="113">
        <v>35698</v>
      </c>
      <c r="C28" s="614">
        <v>36875</v>
      </c>
      <c r="D28" s="614">
        <v>36875</v>
      </c>
      <c r="E28" s="113"/>
      <c r="F28" s="113"/>
      <c r="J28" s="960" t="s">
        <v>427</v>
      </c>
      <c r="K28" s="960"/>
      <c r="L28" s="960"/>
      <c r="M28" s="960" t="s">
        <v>428</v>
      </c>
      <c r="N28" s="960"/>
      <c r="O28" s="960"/>
      <c r="R28" s="892"/>
      <c r="S28" s="892"/>
      <c r="T28" s="892"/>
      <c r="U28" s="892"/>
      <c r="V28" s="892"/>
      <c r="W28" s="892"/>
      <c r="X28" s="892"/>
      <c r="Y28" s="892"/>
    </row>
    <row r="29" spans="1:25">
      <c r="A29" s="112" t="s">
        <v>1462</v>
      </c>
      <c r="B29" s="605"/>
      <c r="C29" s="605"/>
      <c r="D29" s="605"/>
      <c r="E29" s="605"/>
      <c r="F29" s="605"/>
      <c r="G29" t="s">
        <v>1707</v>
      </c>
      <c r="J29" s="892"/>
      <c r="K29" s="892"/>
      <c r="L29" s="892"/>
      <c r="M29" s="892"/>
      <c r="N29" s="892"/>
      <c r="O29" s="892"/>
      <c r="R29" s="892"/>
      <c r="S29" s="892"/>
      <c r="T29" s="892"/>
      <c r="U29" s="892"/>
      <c r="V29" s="892"/>
      <c r="W29" s="892"/>
      <c r="X29" s="892"/>
      <c r="Y29" s="892"/>
    </row>
    <row r="30" spans="1:25">
      <c r="A30" s="5" t="s">
        <v>29</v>
      </c>
      <c r="B30" s="13" t="e">
        <f>SUM(B31:B32)</f>
        <v>#REF!</v>
      </c>
      <c r="C30" s="615">
        <f>SUM(C31:C32)</f>
        <v>246000000</v>
      </c>
      <c r="D30" s="615">
        <f>SUM(D31:D32)</f>
        <v>302000000</v>
      </c>
      <c r="E30" s="13"/>
      <c r="F30" s="13"/>
      <c r="J30" s="892"/>
      <c r="K30" s="892"/>
      <c r="L30" s="892"/>
      <c r="M30" s="892"/>
      <c r="N30" s="892"/>
      <c r="O30" s="892"/>
      <c r="R30" s="892"/>
      <c r="S30" s="892"/>
      <c r="T30" s="892"/>
      <c r="U30" s="892"/>
      <c r="V30" s="892"/>
      <c r="W30" s="892"/>
      <c r="X30" s="892"/>
      <c r="Y30" s="892"/>
    </row>
    <row r="31" spans="1:25">
      <c r="A31" s="14" t="s">
        <v>30</v>
      </c>
      <c r="B31" s="13" t="e">
        <f>#REF!</f>
        <v>#REF!</v>
      </c>
      <c r="C31" s="615">
        <v>98000000</v>
      </c>
      <c r="D31" s="615">
        <v>120800000</v>
      </c>
      <c r="E31" s="13"/>
      <c r="F31" s="13"/>
      <c r="J31" s="892"/>
      <c r="K31" s="892"/>
      <c r="L31" s="892"/>
      <c r="M31" s="892"/>
      <c r="N31" s="892"/>
      <c r="O31" s="892"/>
      <c r="R31" s="892"/>
      <c r="S31" s="892"/>
      <c r="T31" s="892"/>
      <c r="U31" s="892"/>
      <c r="V31" s="892"/>
      <c r="W31" s="892"/>
      <c r="X31" s="892"/>
      <c r="Y31" s="892"/>
    </row>
    <row r="32" spans="1:25">
      <c r="A32" s="14" t="s">
        <v>31</v>
      </c>
      <c r="B32" s="13" t="e">
        <f>IF(#REF!=0,#REF!,#REF!)</f>
        <v>#REF!</v>
      </c>
      <c r="C32" s="615">
        <v>148000000</v>
      </c>
      <c r="D32" s="615">
        <v>181200000</v>
      </c>
      <c r="E32" s="13"/>
      <c r="F32" s="13"/>
      <c r="J32" s="892"/>
      <c r="K32" s="892"/>
      <c r="L32" s="892"/>
      <c r="M32" s="892"/>
      <c r="N32" s="892"/>
      <c r="O32" s="892"/>
      <c r="R32" s="892"/>
      <c r="S32" s="892"/>
      <c r="T32" s="892"/>
      <c r="U32" s="892"/>
      <c r="V32" s="892"/>
      <c r="W32" s="892"/>
      <c r="X32" s="892"/>
      <c r="Y32" s="892"/>
    </row>
    <row r="33" spans="1:25">
      <c r="A33" s="114" t="s">
        <v>32</v>
      </c>
      <c r="B33" s="115" t="e">
        <f>#REF!</f>
        <v>#REF!</v>
      </c>
      <c r="C33" s="616">
        <v>45226</v>
      </c>
      <c r="D33" s="616">
        <v>45146</v>
      </c>
      <c r="E33" s="115"/>
      <c r="F33" s="115"/>
      <c r="J33" s="892"/>
      <c r="K33" s="892"/>
      <c r="L33" s="892"/>
      <c r="M33" s="892"/>
      <c r="N33" s="892"/>
      <c r="O33" s="892"/>
      <c r="R33" s="892"/>
      <c r="S33" s="892"/>
      <c r="T33" s="892"/>
      <c r="U33" s="892"/>
      <c r="V33" s="892"/>
      <c r="W33" s="892"/>
      <c r="X33" s="892"/>
      <c r="Y33" s="892"/>
    </row>
    <row r="34" spans="1:25">
      <c r="A34" s="117" t="s">
        <v>33</v>
      </c>
      <c r="B34" s="120">
        <f t="shared" ref="B34:D35" si="0">IFERROR(B31/B26,0)</f>
        <v>0</v>
      </c>
      <c r="C34" s="619">
        <f t="shared" si="0"/>
        <v>10326659.641728135</v>
      </c>
      <c r="D34" s="619">
        <f t="shared" si="0"/>
        <v>7994705.4930509599</v>
      </c>
      <c r="E34" s="120"/>
      <c r="F34" s="120"/>
      <c r="J34" s="892"/>
      <c r="K34" s="892"/>
      <c r="L34" s="892"/>
      <c r="M34" s="892"/>
      <c r="N34" s="892"/>
      <c r="O34" s="892"/>
      <c r="R34" s="892"/>
      <c r="S34" s="892"/>
      <c r="T34" s="892"/>
      <c r="U34" s="892"/>
      <c r="V34" s="892"/>
      <c r="W34" s="892"/>
      <c r="X34" s="892"/>
      <c r="Y34" s="892"/>
    </row>
    <row r="35" spans="1:25">
      <c r="A35" s="117" t="s">
        <v>34</v>
      </c>
      <c r="B35" s="120">
        <f t="shared" si="0"/>
        <v>0</v>
      </c>
      <c r="C35" s="619">
        <f t="shared" si="0"/>
        <v>5760099.6341558341</v>
      </c>
      <c r="D35" s="619">
        <f t="shared" si="0"/>
        <v>4437913.2990448205</v>
      </c>
      <c r="E35" s="120"/>
      <c r="F35" s="120"/>
      <c r="J35" s="892"/>
      <c r="K35" s="892"/>
      <c r="L35" s="892"/>
      <c r="M35" s="892"/>
      <c r="N35" s="892"/>
      <c r="O35" s="892"/>
      <c r="R35" s="892"/>
      <c r="S35" s="892"/>
      <c r="T35" s="892"/>
      <c r="U35" s="892"/>
      <c r="V35" s="892"/>
      <c r="W35" s="892"/>
      <c r="X35" s="892"/>
      <c r="Y35" s="892"/>
    </row>
    <row r="36" spans="1:25">
      <c r="A36" s="5" t="s">
        <v>35</v>
      </c>
      <c r="B36" s="15">
        <f>IFERROR(B30/B26,0)</f>
        <v>0</v>
      </c>
      <c r="C36" s="619">
        <f>IFERROR(C30/C26,0)</f>
        <v>25922023.182297155</v>
      </c>
      <c r="D36" s="619">
        <f>IFERROR(D30/D26,0)</f>
        <v>19986763.732627399</v>
      </c>
      <c r="E36" s="15"/>
      <c r="F36" s="15"/>
      <c r="R36" s="892"/>
      <c r="S36" s="892"/>
      <c r="T36" s="892"/>
      <c r="U36" s="892"/>
      <c r="V36" s="892"/>
      <c r="W36" s="892"/>
      <c r="X36" s="892"/>
      <c r="Y36" s="892"/>
    </row>
    <row r="37" spans="1:25">
      <c r="A37" s="16" t="s">
        <v>36</v>
      </c>
      <c r="B37" s="17">
        <f>IFERROR(B30/B27,0)</f>
        <v>0</v>
      </c>
      <c r="C37" s="620">
        <f>IFERROR(C30/C27,0)</f>
        <v>9574219.6621779408</v>
      </c>
      <c r="D37" s="620">
        <f>IFERROR(D30/D27,0)</f>
        <v>7396522.1650747005</v>
      </c>
      <c r="E37" s="17"/>
      <c r="F37" s="17"/>
      <c r="R37" s="892"/>
      <c r="S37" s="892"/>
      <c r="T37" s="892"/>
      <c r="U37" s="892"/>
      <c r="V37" s="892"/>
      <c r="W37" s="892"/>
      <c r="X37" s="892"/>
      <c r="Y37" s="892"/>
    </row>
    <row r="38" spans="1:25">
      <c r="A38" s="117" t="s">
        <v>37</v>
      </c>
      <c r="B38" s="121">
        <f>B71</f>
        <v>0</v>
      </c>
      <c r="C38" s="617">
        <v>175100000</v>
      </c>
      <c r="D38" s="617">
        <v>193288888</v>
      </c>
      <c r="E38" s="121">
        <v>175100000</v>
      </c>
      <c r="F38" s="121">
        <v>193288888</v>
      </c>
      <c r="R38" s="892"/>
      <c r="S38" s="892"/>
      <c r="T38" s="892"/>
      <c r="U38" s="892"/>
      <c r="V38" s="892"/>
      <c r="W38" s="892"/>
      <c r="X38" s="892"/>
      <c r="Y38" s="892"/>
    </row>
    <row r="39" spans="1:25">
      <c r="A39" s="117" t="s">
        <v>38</v>
      </c>
      <c r="B39" s="122" t="e">
        <f>B38/B30</f>
        <v>#REF!</v>
      </c>
      <c r="C39" s="621">
        <f>C38/C30</f>
        <v>0.71178861788617886</v>
      </c>
      <c r="D39" s="621">
        <f>D38/D30</f>
        <v>0.64002943046357619</v>
      </c>
      <c r="E39" s="15"/>
      <c r="F39" s="15"/>
      <c r="R39" s="892"/>
      <c r="S39" s="892"/>
      <c r="T39" s="892"/>
      <c r="U39" s="892"/>
      <c r="V39" s="892"/>
      <c r="W39" s="892"/>
      <c r="X39" s="892"/>
      <c r="Y39" s="892"/>
    </row>
    <row r="40" spans="1:25">
      <c r="A40" s="117" t="s">
        <v>39</v>
      </c>
      <c r="B40" s="123">
        <f>B108</f>
        <v>0</v>
      </c>
      <c r="C40" s="618">
        <v>3</v>
      </c>
      <c r="D40" s="618">
        <v>3</v>
      </c>
      <c r="E40" s="123">
        <v>3</v>
      </c>
      <c r="F40" s="123">
        <v>3</v>
      </c>
      <c r="R40" s="892"/>
      <c r="S40" s="892"/>
      <c r="T40" s="892"/>
      <c r="U40" s="892"/>
      <c r="V40" s="892"/>
      <c r="W40" s="892"/>
      <c r="X40" s="892"/>
      <c r="Y40" s="892"/>
    </row>
    <row r="41" spans="1:25">
      <c r="A41" s="5" t="s">
        <v>40</v>
      </c>
      <c r="B41" s="619">
        <f>IFERROR((B31*B39)/B26,0)</f>
        <v>0</v>
      </c>
      <c r="C41" s="619">
        <f>IFERROR((C31*C39)/C26,0)</f>
        <v>7350398.7937666513</v>
      </c>
      <c r="D41" s="619">
        <f>IFERROR((D31*D39)/D26,0)</f>
        <v>5116846.8034414295</v>
      </c>
      <c r="E41" s="619">
        <f>IFERROR((E31*E39)/E26,0)</f>
        <v>0</v>
      </c>
      <c r="F41" s="619">
        <f>IFERROR((F31*F39)/F26,0)</f>
        <v>0</v>
      </c>
      <c r="R41" s="892"/>
      <c r="S41" s="892"/>
      <c r="T41" s="892"/>
      <c r="U41" s="892"/>
      <c r="V41" s="892"/>
      <c r="W41" s="892"/>
      <c r="X41" s="892"/>
      <c r="Y41" s="892"/>
    </row>
    <row r="42" spans="1:25">
      <c r="A42" s="5" t="s">
        <v>41</v>
      </c>
      <c r="B42" s="619">
        <f>IFERROR((B32*B39)/B27,0)</f>
        <v>0</v>
      </c>
      <c r="C42" s="619">
        <f>IFERROR((C32*C39)/C27,0)</f>
        <v>4099973.3574824659</v>
      </c>
      <c r="D42" s="619">
        <f>IFERROR((D32*D39)/D27,0)</f>
        <v>2840395.1212343867</v>
      </c>
      <c r="E42" s="619">
        <f>IFERROR((E32*E39)/E27,0)</f>
        <v>0</v>
      </c>
      <c r="F42" s="619">
        <f>IFERROR((F32*F39)/F27,0)</f>
        <v>0</v>
      </c>
      <c r="R42" s="892"/>
      <c r="S42" s="892"/>
      <c r="T42" s="892"/>
      <c r="U42" s="892"/>
      <c r="V42" s="892"/>
      <c r="W42" s="892"/>
      <c r="X42" s="892"/>
      <c r="Y42" s="892"/>
    </row>
    <row r="43" spans="1:25">
      <c r="A43" s="5" t="s">
        <v>42</v>
      </c>
      <c r="B43" s="619">
        <f>IFERROR(B38/B26,0)</f>
        <v>0</v>
      </c>
      <c r="C43" s="619">
        <f>IFERROR(C38/C26,0)</f>
        <v>18451001.053740781</v>
      </c>
      <c r="D43" s="619">
        <f>IFERROR(D38/D26,0)</f>
        <v>12792117.008603575</v>
      </c>
      <c r="E43" s="619">
        <f>IFERROR(E38/E26,0)</f>
        <v>18451001.053740781</v>
      </c>
      <c r="F43" s="619">
        <f>IFERROR(F38/F26,0)</f>
        <v>12792117.008603575</v>
      </c>
      <c r="R43" s="892"/>
      <c r="S43" s="892"/>
      <c r="T43" s="892"/>
      <c r="U43" s="892"/>
      <c r="V43" s="892"/>
      <c r="W43" s="892"/>
      <c r="X43" s="892"/>
      <c r="Y43" s="892"/>
    </row>
    <row r="44" spans="1:25">
      <c r="A44" s="16" t="s">
        <v>43</v>
      </c>
      <c r="B44" s="622">
        <f>IFERROR(B38/B27,0)</f>
        <v>0</v>
      </c>
      <c r="C44" s="622">
        <f>IFERROR(C38/C27,0)</f>
        <v>6814820.5806803145</v>
      </c>
      <c r="D44" s="622">
        <f>IFERROR(D38/D27,0)</f>
        <v>4733991.8687239774</v>
      </c>
      <c r="E44" s="622">
        <f>IFERROR(E38/E27,0)</f>
        <v>6814820.5806803145</v>
      </c>
      <c r="F44" s="622">
        <f>IFERROR(F38/F27,0)</f>
        <v>4733991.8687239774</v>
      </c>
      <c r="R44" s="892"/>
      <c r="S44" s="892"/>
      <c r="T44" s="892"/>
      <c r="U44" s="892"/>
      <c r="V44" s="892"/>
      <c r="W44" s="892"/>
      <c r="X44" s="892"/>
      <c r="Y44" s="892"/>
    </row>
    <row r="45" spans="1:25">
      <c r="A45" s="5" t="s">
        <v>47</v>
      </c>
      <c r="B45" s="646"/>
      <c r="C45" s="646"/>
      <c r="D45" s="646"/>
      <c r="E45" s="15"/>
      <c r="F45" s="15"/>
      <c r="R45" s="892"/>
      <c r="S45" s="892"/>
      <c r="T45" s="892"/>
      <c r="U45" s="892"/>
      <c r="V45" s="892"/>
      <c r="W45" s="892"/>
      <c r="X45" s="892"/>
      <c r="Y45" s="892"/>
    </row>
    <row r="46" spans="1:25">
      <c r="A46" s="5" t="s">
        <v>38</v>
      </c>
      <c r="B46" s="625" t="e">
        <f>B38/(B31+B32)</f>
        <v>#REF!</v>
      </c>
      <c r="C46" s="625">
        <f>C38/(C31+C32)</f>
        <v>0.71178861788617886</v>
      </c>
      <c r="D46" s="625">
        <f>D38/(D31+D32)</f>
        <v>0.64002943046357619</v>
      </c>
      <c r="E46" s="15" t="e">
        <f>E38/(E31+E32)</f>
        <v>#DIV/0!</v>
      </c>
      <c r="F46" s="15" t="e">
        <f>F38/(F31+F32)</f>
        <v>#DIV/0!</v>
      </c>
      <c r="R46" s="892"/>
      <c r="S46" s="892"/>
      <c r="T46" s="892"/>
      <c r="U46" s="892"/>
      <c r="V46" s="892"/>
      <c r="W46" s="892"/>
      <c r="X46" s="892"/>
      <c r="Y46" s="892"/>
    </row>
    <row r="47" spans="1:25">
      <c r="A47" s="16" t="s">
        <v>48</v>
      </c>
      <c r="B47" s="627" t="e">
        <f>B27/B26</f>
        <v>#REF!</v>
      </c>
      <c r="C47" s="627">
        <f>C27/C26</f>
        <v>2.7074815595363537</v>
      </c>
      <c r="D47" s="627">
        <f>D27/D26</f>
        <v>2.7021839841164792</v>
      </c>
      <c r="E47" s="627">
        <f>E27/E26</f>
        <v>2.7074815595363537</v>
      </c>
      <c r="F47" s="627">
        <f>F27/F26</f>
        <v>2.7021839841164792</v>
      </c>
      <c r="R47" s="892"/>
      <c r="S47" s="892"/>
      <c r="T47" s="892"/>
      <c r="U47" s="892"/>
      <c r="V47" s="892"/>
      <c r="W47" s="892"/>
      <c r="X47" s="892"/>
      <c r="Y47" s="892"/>
    </row>
    <row r="48" spans="1:25">
      <c r="A48" s="116" t="s">
        <v>49</v>
      </c>
      <c r="B48" s="22"/>
      <c r="C48" s="640">
        <v>161000000</v>
      </c>
      <c r="D48" s="640"/>
      <c r="E48" s="23"/>
      <c r="F48" s="23"/>
      <c r="R48" s="892"/>
      <c r="S48" s="892"/>
      <c r="T48" s="892"/>
      <c r="U48" s="892"/>
      <c r="V48" s="892"/>
      <c r="W48" s="892"/>
      <c r="X48" s="892"/>
      <c r="Y48" s="892"/>
    </row>
    <row r="49" spans="1:25">
      <c r="A49" s="116" t="s">
        <v>50</v>
      </c>
      <c r="B49" s="24"/>
      <c r="C49" s="25"/>
      <c r="D49" s="24"/>
      <c r="E49" s="25"/>
      <c r="F49" s="24"/>
      <c r="R49" s="892"/>
      <c r="S49" s="892"/>
      <c r="T49" s="892"/>
      <c r="U49" s="892"/>
      <c r="V49" s="892"/>
      <c r="W49" s="892"/>
      <c r="X49" s="892"/>
      <c r="Y49" s="892"/>
    </row>
    <row r="50" spans="1:25">
      <c r="A50" s="181" t="s">
        <v>29</v>
      </c>
      <c r="B50" s="24"/>
      <c r="C50" s="647">
        <f>C30</f>
        <v>246000000</v>
      </c>
      <c r="D50" s="648">
        <f t="shared" ref="D50:F50" si="1">D30</f>
        <v>302000000</v>
      </c>
      <c r="E50" s="647">
        <f t="shared" si="1"/>
        <v>0</v>
      </c>
      <c r="F50" s="648">
        <f t="shared" si="1"/>
        <v>0</v>
      </c>
    </row>
    <row r="51" spans="1:25">
      <c r="A51" s="181" t="s">
        <v>459</v>
      </c>
      <c r="B51" s="24"/>
      <c r="C51" s="179" t="e">
        <f>C35/H51/12</f>
        <v>#DIV/0!</v>
      </c>
      <c r="D51" s="180" t="e">
        <f>D35/J34/12</f>
        <v>#DIV/0!</v>
      </c>
      <c r="E51" s="179" t="e">
        <f>E35/K34/12</f>
        <v>#DIV/0!</v>
      </c>
      <c r="F51" s="180" t="e">
        <f>F35/L34/12</f>
        <v>#DIV/0!</v>
      </c>
      <c r="G51" s="111" t="s">
        <v>458</v>
      </c>
      <c r="H51" s="556"/>
    </row>
    <row r="52" spans="1:25">
      <c r="A52" s="181" t="s">
        <v>460</v>
      </c>
      <c r="B52" s="24"/>
      <c r="C52" s="647">
        <f>C38</f>
        <v>175100000</v>
      </c>
      <c r="D52" s="648">
        <f t="shared" ref="D52:F52" si="2">D38</f>
        <v>193288888</v>
      </c>
      <c r="E52" s="647">
        <f t="shared" si="2"/>
        <v>175100000</v>
      </c>
      <c r="F52" s="648">
        <f t="shared" si="2"/>
        <v>193288888</v>
      </c>
    </row>
    <row r="53" spans="1:25">
      <c r="A53" s="181" t="s">
        <v>461</v>
      </c>
      <c r="B53" s="24"/>
      <c r="C53" s="647">
        <f>C52/C27</f>
        <v>6814820.5806803145</v>
      </c>
      <c r="D53" s="648">
        <f t="shared" ref="D53:F53" si="3">D52/D27</f>
        <v>4733991.8687239774</v>
      </c>
      <c r="E53" s="647">
        <f t="shared" si="3"/>
        <v>6814820.5806803145</v>
      </c>
      <c r="F53" s="648">
        <f t="shared" si="3"/>
        <v>4733991.8687239774</v>
      </c>
    </row>
    <row r="54" spans="1:25">
      <c r="A54" s="181" t="s">
        <v>462</v>
      </c>
      <c r="B54" s="24"/>
      <c r="C54" s="179" t="e">
        <f>C51*C27*12/C30</f>
        <v>#DIV/0!</v>
      </c>
      <c r="D54" s="180" t="e">
        <f t="shared" ref="D54:F54" si="4">D51*D27*12/D30</f>
        <v>#DIV/0!</v>
      </c>
      <c r="E54" s="179" t="e">
        <f t="shared" si="4"/>
        <v>#DIV/0!</v>
      </c>
      <c r="F54" s="180" t="e">
        <f t="shared" si="4"/>
        <v>#DIV/0!</v>
      </c>
    </row>
    <row r="56" spans="1:25">
      <c r="A56" s="831" t="s">
        <v>360</v>
      </c>
      <c r="B56" s="831"/>
      <c r="C56" s="831"/>
      <c r="D56" s="831"/>
      <c r="E56" s="831"/>
      <c r="F56" s="831"/>
      <c r="G56" s="831"/>
      <c r="H56" s="831"/>
    </row>
    <row r="57" spans="1:25">
      <c r="A57" s="832" t="s">
        <v>361</v>
      </c>
      <c r="B57" s="832" t="s">
        <v>362</v>
      </c>
      <c r="C57" s="832"/>
      <c r="D57" s="832" t="s">
        <v>362</v>
      </c>
      <c r="E57" s="832"/>
      <c r="F57" s="832" t="s">
        <v>362</v>
      </c>
      <c r="G57" s="832"/>
      <c r="H57" s="464" t="s">
        <v>1179</v>
      </c>
    </row>
    <row r="58" spans="1:25">
      <c r="A58" s="832"/>
      <c r="B58" s="111" t="s">
        <v>366</v>
      </c>
      <c r="C58" s="111" t="s">
        <v>367</v>
      </c>
      <c r="D58" s="111" t="s">
        <v>366</v>
      </c>
      <c r="E58" s="111" t="s">
        <v>367</v>
      </c>
      <c r="F58" s="111" t="s">
        <v>366</v>
      </c>
      <c r="G58" s="111" t="s">
        <v>367</v>
      </c>
      <c r="H58" s="555"/>
    </row>
    <row r="59" spans="1:25">
      <c r="A59" s="110" t="s">
        <v>365</v>
      </c>
      <c r="B59" s="585"/>
      <c r="C59" s="585"/>
      <c r="D59" s="585"/>
      <c r="E59" s="585"/>
      <c r="F59" s="585"/>
      <c r="G59" s="585"/>
      <c r="H59" s="555"/>
    </row>
    <row r="60" spans="1:25">
      <c r="A60" s="110" t="s">
        <v>363</v>
      </c>
      <c r="B60" s="585"/>
      <c r="C60" s="585"/>
      <c r="D60" s="585"/>
      <c r="E60" s="585"/>
      <c r="F60" s="585"/>
      <c r="G60" s="585"/>
      <c r="H60" s="464" t="s">
        <v>1180</v>
      </c>
    </row>
    <row r="61" spans="1:25">
      <c r="A61" s="110" t="s">
        <v>364</v>
      </c>
      <c r="B61" s="585"/>
      <c r="C61" s="585"/>
      <c r="D61" s="585"/>
      <c r="E61" s="585"/>
      <c r="F61" s="585"/>
      <c r="G61" s="585"/>
      <c r="H61" s="557"/>
    </row>
    <row r="63" spans="1:25">
      <c r="A63" s="173" t="s">
        <v>403</v>
      </c>
      <c r="B63" s="173" t="s">
        <v>404</v>
      </c>
      <c r="C63" s="962" t="s">
        <v>405</v>
      </c>
      <c r="D63" s="962"/>
      <c r="E63" s="962"/>
      <c r="F63" s="962"/>
      <c r="G63" s="962"/>
      <c r="H63" s="962"/>
    </row>
    <row r="64" spans="1:25">
      <c r="A64" s="529"/>
      <c r="B64" s="529"/>
      <c r="C64" s="913"/>
      <c r="D64" s="913"/>
      <c r="E64" s="913"/>
      <c r="F64" s="913"/>
      <c r="G64" s="913"/>
      <c r="H64" s="913"/>
    </row>
    <row r="65" spans="1:9">
      <c r="A65" s="529"/>
      <c r="B65" s="529"/>
      <c r="C65" s="913"/>
      <c r="D65" s="913"/>
      <c r="E65" s="913"/>
      <c r="F65" s="913"/>
      <c r="G65" s="913"/>
      <c r="H65" s="913"/>
    </row>
    <row r="66" spans="1:9">
      <c r="A66" s="529"/>
      <c r="B66" s="529"/>
      <c r="C66" s="913"/>
      <c r="D66" s="913"/>
      <c r="E66" s="913"/>
      <c r="F66" s="913"/>
      <c r="G66" s="913"/>
      <c r="H66" s="913"/>
    </row>
    <row r="68" spans="1:9">
      <c r="A68" s="961" t="s">
        <v>368</v>
      </c>
      <c r="B68" s="961"/>
      <c r="C68" s="961"/>
      <c r="D68" s="961"/>
      <c r="E68" s="961"/>
      <c r="F68" s="961"/>
      <c r="G68" s="961"/>
      <c r="H68" s="961"/>
    </row>
    <row r="69" spans="1:9">
      <c r="A69" s="465" t="s">
        <v>429</v>
      </c>
      <c r="B69" s="466" t="s">
        <v>439</v>
      </c>
      <c r="C69" s="645">
        <f>F73-G69</f>
        <v>0</v>
      </c>
      <c r="D69" s="467" t="s">
        <v>53</v>
      </c>
      <c r="E69" s="644" t="s">
        <v>54</v>
      </c>
      <c r="F69" s="466" t="s">
        <v>499</v>
      </c>
      <c r="G69" s="456"/>
    </row>
    <row r="70" spans="1:9">
      <c r="A70" s="124" t="s">
        <v>435</v>
      </c>
      <c r="B70" s="124" t="s">
        <v>436</v>
      </c>
      <c r="C70" s="125" t="s">
        <v>437</v>
      </c>
      <c r="D70" s="124" t="s">
        <v>438</v>
      </c>
      <c r="E70" s="125" t="s">
        <v>498</v>
      </c>
      <c r="F70" s="125" t="s">
        <v>500</v>
      </c>
      <c r="G70" s="125" t="s">
        <v>440</v>
      </c>
      <c r="H70" s="124" t="s">
        <v>441</v>
      </c>
      <c r="I70" s="126" t="s">
        <v>442</v>
      </c>
    </row>
    <row r="71" spans="1:9">
      <c r="A71" s="51" t="s">
        <v>430</v>
      </c>
      <c r="B71" s="556"/>
      <c r="C71" s="556"/>
      <c r="D71" s="553"/>
      <c r="E71" s="456"/>
      <c r="F71" s="553" t="e">
        <f>D71*E71-#REF!</f>
        <v>#REF!</v>
      </c>
      <c r="G71" s="553"/>
      <c r="H71" s="553"/>
      <c r="I71" s="553"/>
    </row>
    <row r="72" spans="1:9">
      <c r="A72" s="51" t="s">
        <v>431</v>
      </c>
      <c r="B72" s="556"/>
      <c r="C72" s="556"/>
      <c r="D72" s="553"/>
      <c r="E72" s="456"/>
      <c r="F72" s="553" t="e">
        <f>D72*E72-#REF!</f>
        <v>#REF!</v>
      </c>
      <c r="G72" s="553"/>
      <c r="H72" s="553"/>
      <c r="I72" s="553"/>
    </row>
    <row r="73" spans="1:9">
      <c r="A73" s="78" t="s">
        <v>443</v>
      </c>
      <c r="B73" s="641"/>
      <c r="C73" s="78"/>
      <c r="D73" s="78"/>
      <c r="E73" s="78"/>
      <c r="F73" s="641"/>
      <c r="G73" s="641"/>
      <c r="H73" s="641"/>
      <c r="I73" s="641"/>
    </row>
    <row r="74" spans="1:9">
      <c r="A74" s="177" t="s">
        <v>444</v>
      </c>
      <c r="B74" s="125" t="s">
        <v>439</v>
      </c>
      <c r="C74" s="652">
        <f>F78-G74</f>
        <v>0</v>
      </c>
      <c r="D74" s="124" t="s">
        <v>53</v>
      </c>
      <c r="E74" s="628" t="s">
        <v>54</v>
      </c>
      <c r="F74" s="125" t="s">
        <v>499</v>
      </c>
      <c r="G74" s="456"/>
    </row>
    <row r="75" spans="1:9">
      <c r="A75" s="124" t="s">
        <v>435</v>
      </c>
      <c r="B75" s="124" t="s">
        <v>436</v>
      </c>
      <c r="C75" s="125" t="s">
        <v>437</v>
      </c>
      <c r="D75" s="124" t="s">
        <v>438</v>
      </c>
      <c r="E75" s="125" t="s">
        <v>498</v>
      </c>
      <c r="F75" s="125" t="s">
        <v>500</v>
      </c>
      <c r="G75" s="125" t="s">
        <v>440</v>
      </c>
      <c r="H75" s="124" t="s">
        <v>441</v>
      </c>
      <c r="I75" s="126" t="s">
        <v>442</v>
      </c>
    </row>
    <row r="76" spans="1:9">
      <c r="A76" s="51" t="s">
        <v>430</v>
      </c>
      <c r="B76" s="556"/>
      <c r="C76" s="556"/>
      <c r="D76" s="553"/>
      <c r="E76" s="456"/>
      <c r="F76" s="553" t="e">
        <f>D76*E76-#REF!</f>
        <v>#REF!</v>
      </c>
      <c r="G76" s="553"/>
      <c r="H76" s="553"/>
      <c r="I76" s="553"/>
    </row>
    <row r="77" spans="1:9">
      <c r="A77" s="51" t="s">
        <v>431</v>
      </c>
      <c r="B77" s="556"/>
      <c r="C77" s="556"/>
      <c r="D77" s="553"/>
      <c r="E77" s="456"/>
      <c r="F77" s="553" t="e">
        <f>D77*E77-#REF!</f>
        <v>#REF!</v>
      </c>
      <c r="G77" s="553"/>
      <c r="H77" s="553"/>
      <c r="I77" s="553"/>
    </row>
    <row r="78" spans="1:9">
      <c r="A78" s="78" t="s">
        <v>443</v>
      </c>
      <c r="B78" s="641"/>
      <c r="C78" s="78"/>
      <c r="D78" s="78"/>
      <c r="E78" s="78"/>
      <c r="F78" s="641"/>
      <c r="G78" s="641"/>
      <c r="H78" s="641"/>
      <c r="I78" s="641"/>
    </row>
  </sheetData>
  <mergeCells count="26">
    <mergeCell ref="A5:D5"/>
    <mergeCell ref="E5:H5"/>
    <mergeCell ref="A6:D18"/>
    <mergeCell ref="E6:H18"/>
    <mergeCell ref="C65:H65"/>
    <mergeCell ref="C66:H66"/>
    <mergeCell ref="A57:A58"/>
    <mergeCell ref="B57:C57"/>
    <mergeCell ref="D57:E57"/>
    <mergeCell ref="F57:G57"/>
    <mergeCell ref="R20:U20"/>
    <mergeCell ref="V20:Y20"/>
    <mergeCell ref="R21:U49"/>
    <mergeCell ref="V21:Y49"/>
    <mergeCell ref="A68:H68"/>
    <mergeCell ref="J29:L35"/>
    <mergeCell ref="M29:O35"/>
    <mergeCell ref="J20:L20"/>
    <mergeCell ref="M20:O20"/>
    <mergeCell ref="J21:L27"/>
    <mergeCell ref="M21:O27"/>
    <mergeCell ref="J28:L28"/>
    <mergeCell ref="M28:O28"/>
    <mergeCell ref="A56:H56"/>
    <mergeCell ref="C63:H63"/>
    <mergeCell ref="C64:H64"/>
  </mergeCells>
  <phoneticPr fontId="1" type="noConversion"/>
  <hyperlinks>
    <hyperlink ref="H18" r:id="rId1" display="https://rt.molit.go.kr/"/>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81"/>
  <sheetViews>
    <sheetView zoomScale="85" zoomScaleNormal="85" workbookViewId="0">
      <selection activeCell="H30" sqref="H30"/>
    </sheetView>
  </sheetViews>
  <sheetFormatPr defaultRowHeight="17.399999999999999"/>
  <cols>
    <col min="1" max="1" width="16.69921875" customWidth="1"/>
    <col min="2" max="7" width="14.796875" customWidth="1"/>
    <col min="8" max="8" width="14.8984375" customWidth="1"/>
    <col min="9" max="9" width="13.8984375" customWidth="1"/>
  </cols>
  <sheetData>
    <row r="1" spans="1:9">
      <c r="A1" s="68" t="s">
        <v>1459</v>
      </c>
    </row>
    <row r="2" spans="1:9">
      <c r="A2" s="490" t="s">
        <v>1455</v>
      </c>
      <c r="B2" s="456" t="s">
        <v>1458</v>
      </c>
      <c r="C2" s="490" t="s">
        <v>1452</v>
      </c>
      <c r="D2" s="456" t="s">
        <v>1458</v>
      </c>
      <c r="E2" s="490" t="s">
        <v>1456</v>
      </c>
      <c r="F2" s="456" t="s">
        <v>1458</v>
      </c>
      <c r="G2" s="490" t="s">
        <v>1457</v>
      </c>
      <c r="H2" s="555" t="s">
        <v>1458</v>
      </c>
    </row>
    <row r="4" spans="1:9">
      <c r="A4" s="68" t="s">
        <v>1460</v>
      </c>
    </row>
    <row r="5" spans="1:9">
      <c r="A5" s="819" t="s">
        <v>1182</v>
      </c>
      <c r="B5" s="820"/>
      <c r="C5" s="820"/>
      <c r="D5" s="821"/>
      <c r="E5" s="959" t="s">
        <v>1183</v>
      </c>
      <c r="F5" s="959"/>
      <c r="G5" s="959"/>
      <c r="H5" s="959"/>
    </row>
    <row r="6" spans="1:9">
      <c r="A6" s="822" t="s">
        <v>359</v>
      </c>
      <c r="B6" s="823"/>
      <c r="C6" s="823"/>
      <c r="D6" s="824"/>
      <c r="E6" s="892" t="s">
        <v>369</v>
      </c>
      <c r="F6" s="892"/>
      <c r="G6" s="892"/>
      <c r="H6" s="892"/>
      <c r="I6" t="s">
        <v>1730</v>
      </c>
    </row>
    <row r="7" spans="1:9">
      <c r="A7" s="825"/>
      <c r="B7" s="826"/>
      <c r="C7" s="826"/>
      <c r="D7" s="827"/>
      <c r="E7" s="892"/>
      <c r="F7" s="892"/>
      <c r="G7" s="892"/>
      <c r="H7" s="892"/>
    </row>
    <row r="8" spans="1:9">
      <c r="A8" s="825"/>
      <c r="B8" s="826"/>
      <c r="C8" s="826"/>
      <c r="D8" s="827"/>
      <c r="E8" s="892"/>
      <c r="F8" s="892"/>
      <c r="G8" s="892"/>
      <c r="H8" s="892"/>
    </row>
    <row r="9" spans="1:9">
      <c r="A9" s="825"/>
      <c r="B9" s="826"/>
      <c r="C9" s="826"/>
      <c r="D9" s="827"/>
      <c r="E9" s="892"/>
      <c r="F9" s="892"/>
      <c r="G9" s="892"/>
      <c r="H9" s="892"/>
    </row>
    <row r="10" spans="1:9">
      <c r="A10" s="825"/>
      <c r="B10" s="826"/>
      <c r="C10" s="826"/>
      <c r="D10" s="827"/>
      <c r="E10" s="892"/>
      <c r="F10" s="892"/>
      <c r="G10" s="892"/>
      <c r="H10" s="892"/>
    </row>
    <row r="11" spans="1:9">
      <c r="A11" s="825"/>
      <c r="B11" s="826"/>
      <c r="C11" s="826"/>
      <c r="D11" s="827"/>
      <c r="E11" s="892"/>
      <c r="F11" s="892"/>
      <c r="G11" s="892"/>
      <c r="H11" s="892"/>
    </row>
    <row r="12" spans="1:9">
      <c r="A12" s="825"/>
      <c r="B12" s="826"/>
      <c r="C12" s="826"/>
      <c r="D12" s="827"/>
      <c r="E12" s="892"/>
      <c r="F12" s="892"/>
      <c r="G12" s="892"/>
      <c r="H12" s="892"/>
    </row>
    <row r="13" spans="1:9">
      <c r="A13" s="825"/>
      <c r="B13" s="826"/>
      <c r="C13" s="826"/>
      <c r="D13" s="827"/>
      <c r="E13" s="892"/>
      <c r="F13" s="892"/>
      <c r="G13" s="892"/>
      <c r="H13" s="892"/>
    </row>
    <row r="14" spans="1:9">
      <c r="A14" s="825"/>
      <c r="B14" s="826"/>
      <c r="C14" s="826"/>
      <c r="D14" s="827"/>
      <c r="E14" s="892"/>
      <c r="F14" s="892"/>
      <c r="G14" s="892"/>
      <c r="H14" s="892"/>
    </row>
    <row r="15" spans="1:9">
      <c r="A15" s="825"/>
      <c r="B15" s="826"/>
      <c r="C15" s="826"/>
      <c r="D15" s="827"/>
      <c r="E15" s="892"/>
      <c r="F15" s="892"/>
      <c r="G15" s="892"/>
      <c r="H15" s="892"/>
    </row>
    <row r="16" spans="1:9">
      <c r="A16" s="825"/>
      <c r="B16" s="826"/>
      <c r="C16" s="826"/>
      <c r="D16" s="827"/>
      <c r="E16" s="892"/>
      <c r="F16" s="892"/>
      <c r="G16" s="892"/>
      <c r="H16" s="892"/>
    </row>
    <row r="17" spans="1:25">
      <c r="A17" s="825"/>
      <c r="B17" s="826"/>
      <c r="C17" s="826"/>
      <c r="D17" s="827"/>
      <c r="E17" s="892"/>
      <c r="F17" s="892"/>
      <c r="G17" s="892"/>
      <c r="H17" s="892"/>
    </row>
    <row r="18" spans="1:25">
      <c r="A18" s="828"/>
      <c r="B18" s="829"/>
      <c r="C18" s="829"/>
      <c r="D18" s="830"/>
      <c r="E18" s="892"/>
      <c r="F18" s="892"/>
      <c r="G18" s="892"/>
      <c r="H18" s="892"/>
    </row>
    <row r="19" spans="1:25">
      <c r="A19" s="68" t="s">
        <v>356</v>
      </c>
    </row>
    <row r="20" spans="1:25">
      <c r="A20" s="104" t="s">
        <v>17</v>
      </c>
      <c r="B20" s="105" t="s">
        <v>18</v>
      </c>
      <c r="C20" s="105" t="s">
        <v>19</v>
      </c>
      <c r="D20" s="105" t="s">
        <v>20</v>
      </c>
      <c r="E20" s="105" t="s">
        <v>345</v>
      </c>
      <c r="F20" s="105" t="s">
        <v>346</v>
      </c>
      <c r="J20" s="68" t="s">
        <v>424</v>
      </c>
      <c r="K20" s="436"/>
      <c r="L20" s="436"/>
      <c r="M20" s="436"/>
      <c r="N20" s="436"/>
      <c r="R20" s="68" t="s">
        <v>1389</v>
      </c>
    </row>
    <row r="21" spans="1:25">
      <c r="A21" s="107" t="s">
        <v>349</v>
      </c>
      <c r="B21" s="106"/>
      <c r="C21" s="632" t="s">
        <v>350</v>
      </c>
      <c r="D21" s="632" t="s">
        <v>350</v>
      </c>
      <c r="E21" s="632" t="s">
        <v>350</v>
      </c>
      <c r="F21" s="632" t="s">
        <v>350</v>
      </c>
      <c r="J21" s="960" t="s">
        <v>425</v>
      </c>
      <c r="K21" s="960"/>
      <c r="L21" s="960"/>
      <c r="M21" s="960" t="s">
        <v>426</v>
      </c>
      <c r="N21" s="960"/>
      <c r="O21" s="960"/>
      <c r="R21" s="851" t="s">
        <v>1390</v>
      </c>
      <c r="S21" s="851"/>
      <c r="T21" s="851"/>
      <c r="U21" s="851"/>
      <c r="V21" s="851" t="s">
        <v>1391</v>
      </c>
      <c r="W21" s="851"/>
      <c r="X21" s="851"/>
      <c r="Y21" s="851"/>
    </row>
    <row r="22" spans="1:25">
      <c r="A22" s="5" t="s">
        <v>10</v>
      </c>
      <c r="B22" s="6" t="e">
        <f>#REF!</f>
        <v>#REF!</v>
      </c>
      <c r="C22" s="608" t="s">
        <v>347</v>
      </c>
      <c r="D22" s="608" t="s">
        <v>347</v>
      </c>
      <c r="E22" s="7" t="s">
        <v>347</v>
      </c>
      <c r="F22" s="7" t="s">
        <v>347</v>
      </c>
      <c r="J22" s="892"/>
      <c r="K22" s="892"/>
      <c r="L22" s="892"/>
      <c r="M22" s="892"/>
      <c r="N22" s="892"/>
      <c r="O22" s="892"/>
      <c r="R22" s="892"/>
      <c r="S22" s="892"/>
      <c r="T22" s="892"/>
      <c r="U22" s="892"/>
      <c r="V22" s="892"/>
      <c r="W22" s="892"/>
      <c r="X22" s="892"/>
      <c r="Y22" s="892"/>
    </row>
    <row r="23" spans="1:25">
      <c r="A23" s="5" t="s">
        <v>21</v>
      </c>
      <c r="B23" s="8"/>
      <c r="C23" s="609">
        <v>45712</v>
      </c>
      <c r="D23" s="609">
        <v>45594</v>
      </c>
      <c r="E23" s="609">
        <v>45712</v>
      </c>
      <c r="F23" s="609">
        <v>45594</v>
      </c>
      <c r="J23" s="892"/>
      <c r="K23" s="892"/>
      <c r="L23" s="892"/>
      <c r="M23" s="892"/>
      <c r="N23" s="892"/>
      <c r="O23" s="892"/>
      <c r="R23" s="892"/>
      <c r="S23" s="892"/>
      <c r="T23" s="892"/>
      <c r="U23" s="892"/>
      <c r="V23" s="892"/>
      <c r="W23" s="892"/>
      <c r="X23" s="892"/>
      <c r="Y23" s="892"/>
    </row>
    <row r="24" spans="1:25">
      <c r="A24" s="5" t="s">
        <v>22</v>
      </c>
      <c r="B24" s="9" t="e">
        <f>#REF!</f>
        <v>#REF!</v>
      </c>
      <c r="C24" s="610" t="s">
        <v>23</v>
      </c>
      <c r="D24" s="610" t="s">
        <v>23</v>
      </c>
      <c r="E24" s="610" t="s">
        <v>23</v>
      </c>
      <c r="F24" s="610" t="s">
        <v>23</v>
      </c>
      <c r="J24" s="892"/>
      <c r="K24" s="892"/>
      <c r="L24" s="892"/>
      <c r="M24" s="892"/>
      <c r="N24" s="892"/>
      <c r="O24" s="892"/>
      <c r="R24" s="892"/>
      <c r="S24" s="892"/>
      <c r="T24" s="892"/>
      <c r="U24" s="892"/>
      <c r="V24" s="892"/>
      <c r="W24" s="892"/>
      <c r="X24" s="892"/>
      <c r="Y24" s="892"/>
    </row>
    <row r="25" spans="1:25" ht="39.6">
      <c r="A25" s="5" t="s">
        <v>24</v>
      </c>
      <c r="B25" s="10" t="e">
        <f>#REF!&amp;" "&amp;#REF!</f>
        <v>#REF!</v>
      </c>
      <c r="C25" s="611" t="s">
        <v>25</v>
      </c>
      <c r="D25" s="611" t="s">
        <v>26</v>
      </c>
      <c r="E25" s="611" t="s">
        <v>25</v>
      </c>
      <c r="F25" s="611" t="s">
        <v>26</v>
      </c>
      <c r="J25" s="892"/>
      <c r="K25" s="892"/>
      <c r="L25" s="892"/>
      <c r="M25" s="892"/>
      <c r="N25" s="892"/>
      <c r="O25" s="892"/>
      <c r="R25" s="892"/>
      <c r="S25" s="892"/>
      <c r="T25" s="892"/>
      <c r="U25" s="892"/>
      <c r="V25" s="892"/>
      <c r="W25" s="892"/>
      <c r="X25" s="892"/>
      <c r="Y25" s="892"/>
    </row>
    <row r="26" spans="1:25">
      <c r="A26" s="117" t="s">
        <v>27</v>
      </c>
      <c r="B26" s="118" t="e">
        <f>#REF!</f>
        <v>#REF!</v>
      </c>
      <c r="C26" s="612">
        <v>9.49</v>
      </c>
      <c r="D26" s="612">
        <v>15.11</v>
      </c>
      <c r="E26" s="612">
        <v>9.49</v>
      </c>
      <c r="F26" s="612">
        <v>15.11</v>
      </c>
      <c r="J26" s="892"/>
      <c r="K26" s="892"/>
      <c r="L26" s="892"/>
      <c r="M26" s="892"/>
      <c r="N26" s="892"/>
      <c r="O26" s="892"/>
      <c r="R26" s="892"/>
      <c r="S26" s="892"/>
      <c r="T26" s="892"/>
      <c r="U26" s="892"/>
      <c r="V26" s="892"/>
      <c r="W26" s="892"/>
      <c r="X26" s="892"/>
      <c r="Y26" s="892"/>
    </row>
    <row r="27" spans="1:25">
      <c r="A27" s="117" t="s">
        <v>28</v>
      </c>
      <c r="B27" s="119" t="e">
        <f>#REF!</f>
        <v>#REF!</v>
      </c>
      <c r="C27" s="613">
        <v>25.693999999999999</v>
      </c>
      <c r="D27" s="612">
        <v>40.83</v>
      </c>
      <c r="E27" s="613">
        <v>25.693999999999999</v>
      </c>
      <c r="F27" s="612">
        <v>40.83</v>
      </c>
      <c r="J27" s="892"/>
      <c r="K27" s="892"/>
      <c r="L27" s="892"/>
      <c r="M27" s="892"/>
      <c r="N27" s="892"/>
      <c r="O27" s="892"/>
      <c r="R27" s="892"/>
      <c r="S27" s="892"/>
      <c r="T27" s="892"/>
      <c r="U27" s="892"/>
      <c r="V27" s="892"/>
      <c r="W27" s="892"/>
      <c r="X27" s="892"/>
      <c r="Y27" s="892"/>
    </row>
    <row r="28" spans="1:25">
      <c r="A28" s="112" t="s">
        <v>1461</v>
      </c>
      <c r="B28" s="113">
        <v>35698</v>
      </c>
      <c r="C28" s="614">
        <v>36875</v>
      </c>
      <c r="D28" s="614">
        <v>36875</v>
      </c>
      <c r="E28" s="113"/>
      <c r="F28" s="113"/>
      <c r="J28" s="892"/>
      <c r="K28" s="892"/>
      <c r="L28" s="892"/>
      <c r="M28" s="892"/>
      <c r="N28" s="892"/>
      <c r="O28" s="892"/>
      <c r="R28" s="892"/>
      <c r="S28" s="892"/>
      <c r="T28" s="892"/>
      <c r="U28" s="892"/>
      <c r="V28" s="892"/>
      <c r="W28" s="892"/>
      <c r="X28" s="892"/>
      <c r="Y28" s="892"/>
    </row>
    <row r="29" spans="1:25">
      <c r="A29" s="112" t="s">
        <v>1462</v>
      </c>
      <c r="B29" s="605"/>
      <c r="C29" s="605"/>
      <c r="D29" s="605"/>
      <c r="E29" s="605"/>
      <c r="F29" s="605"/>
      <c r="G29" t="s">
        <v>1717</v>
      </c>
      <c r="J29" s="960" t="s">
        <v>427</v>
      </c>
      <c r="K29" s="960"/>
      <c r="L29" s="960"/>
      <c r="M29" s="960" t="s">
        <v>428</v>
      </c>
      <c r="N29" s="960"/>
      <c r="O29" s="960"/>
      <c r="R29" s="892"/>
      <c r="S29" s="892"/>
      <c r="T29" s="892"/>
      <c r="U29" s="892"/>
      <c r="V29" s="892"/>
      <c r="W29" s="892"/>
      <c r="X29" s="892"/>
      <c r="Y29" s="892"/>
    </row>
    <row r="30" spans="1:25">
      <c r="A30" s="5" t="s">
        <v>29</v>
      </c>
      <c r="B30" s="13" t="e">
        <f>SUM(B31:B32)</f>
        <v>#REF!</v>
      </c>
      <c r="C30" s="615">
        <f>SUM(C31:C32)</f>
        <v>246000000</v>
      </c>
      <c r="D30" s="615">
        <f>SUM(D31:D32)</f>
        <v>302000000</v>
      </c>
      <c r="E30" s="13"/>
      <c r="F30" s="13"/>
      <c r="J30" s="892"/>
      <c r="K30" s="892"/>
      <c r="L30" s="892"/>
      <c r="M30" s="892"/>
      <c r="N30" s="892"/>
      <c r="O30" s="892"/>
      <c r="R30" s="892"/>
      <c r="S30" s="892"/>
      <c r="T30" s="892"/>
      <c r="U30" s="892"/>
      <c r="V30" s="892"/>
      <c r="W30" s="892"/>
      <c r="X30" s="892"/>
      <c r="Y30" s="892"/>
    </row>
    <row r="31" spans="1:25">
      <c r="A31" s="14" t="s">
        <v>30</v>
      </c>
      <c r="B31" s="13" t="e">
        <f>#REF!</f>
        <v>#REF!</v>
      </c>
      <c r="C31" s="615">
        <v>98000000</v>
      </c>
      <c r="D31" s="615">
        <v>120800000</v>
      </c>
      <c r="E31" s="13"/>
      <c r="F31" s="13"/>
      <c r="J31" s="892"/>
      <c r="K31" s="892"/>
      <c r="L31" s="892"/>
      <c r="M31" s="892"/>
      <c r="N31" s="892"/>
      <c r="O31" s="892"/>
      <c r="R31" s="892"/>
      <c r="S31" s="892"/>
      <c r="T31" s="892"/>
      <c r="U31" s="892"/>
      <c r="V31" s="892"/>
      <c r="W31" s="892"/>
      <c r="X31" s="892"/>
      <c r="Y31" s="892"/>
    </row>
    <row r="32" spans="1:25">
      <c r="A32" s="14" t="s">
        <v>31</v>
      </c>
      <c r="B32" s="13" t="e">
        <f>IF(#REF!=0,#REF!,#REF!)</f>
        <v>#REF!</v>
      </c>
      <c r="C32" s="615">
        <v>148000000</v>
      </c>
      <c r="D32" s="615">
        <v>181200000</v>
      </c>
      <c r="E32" s="13"/>
      <c r="F32" s="13"/>
      <c r="J32" s="892"/>
      <c r="K32" s="892"/>
      <c r="L32" s="892"/>
      <c r="M32" s="892"/>
      <c r="N32" s="892"/>
      <c r="O32" s="892"/>
      <c r="R32" s="892"/>
      <c r="S32" s="892"/>
      <c r="T32" s="892"/>
      <c r="U32" s="892"/>
      <c r="V32" s="892"/>
      <c r="W32" s="892"/>
      <c r="X32" s="892"/>
      <c r="Y32" s="892"/>
    </row>
    <row r="33" spans="1:25">
      <c r="A33" s="129" t="s">
        <v>1463</v>
      </c>
      <c r="B33" s="13"/>
      <c r="C33" s="615"/>
      <c r="D33" s="615"/>
      <c r="E33" s="13"/>
      <c r="F33" s="13"/>
      <c r="J33" s="892"/>
      <c r="K33" s="892"/>
      <c r="L33" s="892"/>
      <c r="M33" s="892"/>
      <c r="N33" s="892"/>
      <c r="O33" s="892"/>
      <c r="R33" s="892"/>
      <c r="S33" s="892"/>
      <c r="T33" s="892"/>
      <c r="U33" s="892"/>
      <c r="V33" s="892"/>
      <c r="W33" s="892"/>
      <c r="X33" s="892"/>
      <c r="Y33" s="892"/>
    </row>
    <row r="34" spans="1:25">
      <c r="A34" s="114" t="s">
        <v>32</v>
      </c>
      <c r="B34" s="115" t="e">
        <f>#REF!</f>
        <v>#REF!</v>
      </c>
      <c r="C34" s="616">
        <v>45226</v>
      </c>
      <c r="D34" s="616">
        <v>45146</v>
      </c>
      <c r="E34" s="115"/>
      <c r="F34" s="115"/>
      <c r="J34" s="892"/>
      <c r="K34" s="892"/>
      <c r="L34" s="892"/>
      <c r="M34" s="892"/>
      <c r="N34" s="892"/>
      <c r="O34" s="892"/>
      <c r="R34" s="892"/>
      <c r="S34" s="892"/>
      <c r="T34" s="892"/>
      <c r="U34" s="892"/>
      <c r="V34" s="892"/>
      <c r="W34" s="892"/>
      <c r="X34" s="892"/>
      <c r="Y34" s="892"/>
    </row>
    <row r="35" spans="1:25">
      <c r="A35" s="117" t="s">
        <v>33</v>
      </c>
      <c r="B35" s="120">
        <f t="shared" ref="B35:D36" si="0">IFERROR(B31/B26,0)</f>
        <v>0</v>
      </c>
      <c r="C35" s="619">
        <f t="shared" si="0"/>
        <v>10326659.641728135</v>
      </c>
      <c r="D35" s="619">
        <f t="shared" si="0"/>
        <v>7994705.4930509599</v>
      </c>
      <c r="E35" s="120"/>
      <c r="F35" s="120"/>
      <c r="J35" s="892"/>
      <c r="K35" s="892"/>
      <c r="L35" s="892"/>
      <c r="M35" s="892"/>
      <c r="N35" s="892"/>
      <c r="O35" s="892"/>
      <c r="R35" s="892"/>
      <c r="S35" s="892"/>
      <c r="T35" s="892"/>
      <c r="U35" s="892"/>
      <c r="V35" s="892"/>
      <c r="W35" s="892"/>
      <c r="X35" s="892"/>
      <c r="Y35" s="892"/>
    </row>
    <row r="36" spans="1:25">
      <c r="A36" s="117" t="s">
        <v>34</v>
      </c>
      <c r="B36" s="120">
        <f t="shared" si="0"/>
        <v>0</v>
      </c>
      <c r="C36" s="619">
        <f t="shared" si="0"/>
        <v>5760099.6341558341</v>
      </c>
      <c r="D36" s="619">
        <f t="shared" si="0"/>
        <v>4437913.2990448205</v>
      </c>
      <c r="E36" s="120"/>
      <c r="F36" s="120"/>
      <c r="J36" s="892"/>
      <c r="K36" s="892"/>
      <c r="L36" s="892"/>
      <c r="M36" s="892"/>
      <c r="N36" s="892"/>
      <c r="O36" s="892"/>
      <c r="R36" s="892"/>
      <c r="S36" s="892"/>
      <c r="T36" s="892"/>
      <c r="U36" s="892"/>
      <c r="V36" s="892"/>
      <c r="W36" s="892"/>
      <c r="X36" s="892"/>
      <c r="Y36" s="892"/>
    </row>
    <row r="37" spans="1:25">
      <c r="A37" s="5" t="s">
        <v>35</v>
      </c>
      <c r="B37" s="15">
        <f>IFERROR(B30/B26,0)</f>
        <v>0</v>
      </c>
      <c r="C37" s="619">
        <f>IFERROR(C30/C26,0)</f>
        <v>25922023.182297155</v>
      </c>
      <c r="D37" s="619">
        <f>IFERROR(D30/D26,0)</f>
        <v>19986763.732627399</v>
      </c>
      <c r="E37" s="15"/>
      <c r="F37" s="15"/>
      <c r="J37" s="892"/>
      <c r="K37" s="892"/>
      <c r="L37" s="892"/>
      <c r="M37" s="892"/>
      <c r="N37" s="892"/>
      <c r="O37" s="892"/>
      <c r="R37" s="892"/>
      <c r="S37" s="892"/>
      <c r="T37" s="892"/>
      <c r="U37" s="892"/>
      <c r="V37" s="892"/>
      <c r="W37" s="892"/>
      <c r="X37" s="892"/>
      <c r="Y37" s="892"/>
    </row>
    <row r="38" spans="1:25">
      <c r="A38" s="16" t="s">
        <v>36</v>
      </c>
      <c r="B38" s="17">
        <f>IFERROR(B30/B27,0)</f>
        <v>0</v>
      </c>
      <c r="C38" s="620">
        <f>IFERROR(C30/C27,0)</f>
        <v>9574219.6621779408</v>
      </c>
      <c r="D38" s="620">
        <f>IFERROR(D30/D27,0)</f>
        <v>7396522.1650747005</v>
      </c>
      <c r="E38" s="17"/>
      <c r="F38" s="17"/>
      <c r="R38" s="892"/>
      <c r="S38" s="892"/>
      <c r="T38" s="892"/>
      <c r="U38" s="892"/>
      <c r="V38" s="892"/>
      <c r="W38" s="892"/>
      <c r="X38" s="892"/>
      <c r="Y38" s="892"/>
    </row>
    <row r="39" spans="1:25">
      <c r="A39" s="117" t="s">
        <v>37</v>
      </c>
      <c r="B39" s="121">
        <f>B67</f>
        <v>0</v>
      </c>
      <c r="C39" s="617">
        <v>175100000</v>
      </c>
      <c r="D39" s="617">
        <v>193288888</v>
      </c>
      <c r="E39" s="617">
        <v>175100000</v>
      </c>
      <c r="F39" s="617">
        <v>193288888</v>
      </c>
      <c r="R39" s="892"/>
      <c r="S39" s="892"/>
      <c r="T39" s="892"/>
      <c r="U39" s="892"/>
      <c r="V39" s="892"/>
      <c r="W39" s="892"/>
      <c r="X39" s="892"/>
      <c r="Y39" s="892"/>
    </row>
    <row r="40" spans="1:25">
      <c r="A40" s="117" t="s">
        <v>38</v>
      </c>
      <c r="B40" s="122" t="e">
        <f>B39/B30</f>
        <v>#REF!</v>
      </c>
      <c r="C40" s="621">
        <f>C39/C30</f>
        <v>0.71178861788617886</v>
      </c>
      <c r="D40" s="621">
        <f>D39/D30</f>
        <v>0.64002943046357619</v>
      </c>
      <c r="E40" s="122"/>
      <c r="F40" s="122"/>
      <c r="R40" s="892"/>
      <c r="S40" s="892"/>
      <c r="T40" s="892"/>
      <c r="U40" s="892"/>
      <c r="V40" s="892"/>
      <c r="W40" s="892"/>
      <c r="X40" s="892"/>
      <c r="Y40" s="892"/>
    </row>
    <row r="41" spans="1:25">
      <c r="A41" s="117" t="s">
        <v>39</v>
      </c>
      <c r="B41" s="123">
        <f>B104</f>
        <v>0</v>
      </c>
      <c r="C41" s="618">
        <v>3</v>
      </c>
      <c r="D41" s="618">
        <v>3</v>
      </c>
      <c r="E41" s="123"/>
      <c r="F41" s="123"/>
      <c r="R41" s="892"/>
      <c r="S41" s="892"/>
      <c r="T41" s="892"/>
      <c r="U41" s="892"/>
      <c r="V41" s="892"/>
      <c r="W41" s="892"/>
      <c r="X41" s="892"/>
      <c r="Y41" s="892"/>
    </row>
    <row r="42" spans="1:25">
      <c r="A42" s="5" t="s">
        <v>40</v>
      </c>
      <c r="B42" s="15">
        <f>IFERROR((B31*B40)/B26,0)</f>
        <v>0</v>
      </c>
      <c r="C42" s="619">
        <f>IFERROR((C31*C40)/C26,0)</f>
        <v>7350398.7937666513</v>
      </c>
      <c r="D42" s="619">
        <f>IFERROR((D31*D40)/D26,0)</f>
        <v>5116846.8034414295</v>
      </c>
      <c r="E42" s="15">
        <f>IFERROR((E31*E40)/E26,0)</f>
        <v>0</v>
      </c>
      <c r="F42" s="15">
        <f>IFERROR((F31*F40)/F26,0)</f>
        <v>0</v>
      </c>
      <c r="R42" s="892"/>
      <c r="S42" s="892"/>
      <c r="T42" s="892"/>
      <c r="U42" s="892"/>
      <c r="V42" s="892"/>
      <c r="W42" s="892"/>
      <c r="X42" s="892"/>
      <c r="Y42" s="892"/>
    </row>
    <row r="43" spans="1:25">
      <c r="A43" s="5" t="s">
        <v>41</v>
      </c>
      <c r="B43" s="15">
        <f>IFERROR((B32*B40)/B27,0)</f>
        <v>0</v>
      </c>
      <c r="C43" s="619">
        <f>IFERROR((C32*C40)/C27,0)</f>
        <v>4099973.3574824659</v>
      </c>
      <c r="D43" s="619">
        <f>IFERROR((D32*D40)/D27,0)</f>
        <v>2840395.1212343867</v>
      </c>
      <c r="E43" s="15">
        <f>IFERROR((E32*E40)/E27,0)</f>
        <v>0</v>
      </c>
      <c r="F43" s="15">
        <f>IFERROR((F32*F40)/F27,0)</f>
        <v>0</v>
      </c>
      <c r="R43" s="892"/>
      <c r="S43" s="892"/>
      <c r="T43" s="892"/>
      <c r="U43" s="892"/>
      <c r="V43" s="892"/>
      <c r="W43" s="892"/>
      <c r="X43" s="892"/>
      <c r="Y43" s="892"/>
    </row>
    <row r="44" spans="1:25">
      <c r="A44" s="5" t="s">
        <v>42</v>
      </c>
      <c r="B44" s="15">
        <f>IFERROR(B39/B26,0)</f>
        <v>0</v>
      </c>
      <c r="C44" s="619">
        <f>IFERROR(C39/C26,0)</f>
        <v>18451001.053740781</v>
      </c>
      <c r="D44" s="619">
        <f>IFERROR(D39/D26,0)</f>
        <v>12792117.008603575</v>
      </c>
      <c r="E44" s="619">
        <f>IFERROR(E39/E26,0)</f>
        <v>18451001.053740781</v>
      </c>
      <c r="F44" s="619">
        <f>IFERROR(F39/F26,0)</f>
        <v>12792117.008603575</v>
      </c>
      <c r="R44" s="892"/>
      <c r="S44" s="892"/>
      <c r="T44" s="892"/>
      <c r="U44" s="892"/>
      <c r="V44" s="892"/>
      <c r="W44" s="892"/>
      <c r="X44" s="892"/>
      <c r="Y44" s="892"/>
    </row>
    <row r="45" spans="1:25">
      <c r="A45" s="16" t="s">
        <v>43</v>
      </c>
      <c r="B45" s="18">
        <f>IFERROR(B39/B27,0)</f>
        <v>0</v>
      </c>
      <c r="C45" s="622">
        <f>IFERROR(C39/C27,0)</f>
        <v>6814820.5806803145</v>
      </c>
      <c r="D45" s="622">
        <f>IFERROR(D39/D27,0)</f>
        <v>4733991.8687239774</v>
      </c>
      <c r="E45" s="622">
        <f>IFERROR(E39/E27,0)</f>
        <v>6814820.5806803145</v>
      </c>
      <c r="F45" s="622">
        <f>IFERROR(F39/F27,0)</f>
        <v>4733991.8687239774</v>
      </c>
      <c r="R45" s="892"/>
      <c r="S45" s="892"/>
      <c r="T45" s="892"/>
      <c r="U45" s="892"/>
      <c r="V45" s="892"/>
      <c r="W45" s="892"/>
      <c r="X45" s="892"/>
      <c r="Y45" s="892"/>
    </row>
    <row r="46" spans="1:25">
      <c r="A46" s="112" t="s">
        <v>397</v>
      </c>
      <c r="B46" s="172"/>
      <c r="C46" s="637"/>
      <c r="D46" s="637"/>
      <c r="E46" s="637"/>
      <c r="F46" s="637"/>
      <c r="R46" s="892"/>
      <c r="S46" s="892"/>
      <c r="T46" s="892"/>
      <c r="U46" s="892"/>
      <c r="V46" s="892"/>
      <c r="W46" s="892"/>
      <c r="X46" s="892"/>
      <c r="Y46" s="892"/>
    </row>
    <row r="47" spans="1:25">
      <c r="A47" s="112" t="s">
        <v>398</v>
      </c>
      <c r="B47" s="176" t="e">
        <f>B49/B23</f>
        <v>#REF!</v>
      </c>
      <c r="C47" s="176" t="e">
        <f t="shared" ref="C47:F47" si="1">C49/C23</f>
        <v>#VALUE!</v>
      </c>
      <c r="D47" s="176" t="e">
        <f t="shared" si="1"/>
        <v>#VALUE!</v>
      </c>
      <c r="E47" s="176" t="e">
        <f t="shared" si="1"/>
        <v>#VALUE!</v>
      </c>
      <c r="F47" s="176" t="e">
        <f t="shared" si="1"/>
        <v>#VALUE!</v>
      </c>
      <c r="R47" s="892"/>
      <c r="S47" s="892"/>
      <c r="T47" s="892"/>
      <c r="U47" s="892"/>
      <c r="V47" s="892"/>
      <c r="W47" s="892"/>
      <c r="X47" s="892"/>
      <c r="Y47" s="892"/>
    </row>
    <row r="48" spans="1:25">
      <c r="A48" s="5" t="s">
        <v>400</v>
      </c>
      <c r="B48" s="15" t="e">
        <f>B46*B22</f>
        <v>#REF!</v>
      </c>
      <c r="C48" s="619" t="e">
        <f t="shared" ref="C48:F48" si="2">C46*C22</f>
        <v>#VALUE!</v>
      </c>
      <c r="D48" s="619" t="e">
        <f t="shared" si="2"/>
        <v>#VALUE!</v>
      </c>
      <c r="E48" s="619" t="e">
        <f t="shared" si="2"/>
        <v>#VALUE!</v>
      </c>
      <c r="F48" s="619" t="e">
        <f t="shared" si="2"/>
        <v>#VALUE!</v>
      </c>
      <c r="R48" s="892"/>
      <c r="S48" s="892"/>
      <c r="T48" s="892"/>
      <c r="U48" s="892"/>
      <c r="V48" s="892"/>
      <c r="W48" s="892"/>
      <c r="X48" s="892"/>
      <c r="Y48" s="892"/>
    </row>
    <row r="49" spans="1:25">
      <c r="A49" s="5" t="s">
        <v>401</v>
      </c>
      <c r="B49" s="15" t="e">
        <f>B38-B48-B50-#REF!</f>
        <v>#REF!</v>
      </c>
      <c r="C49" s="619" t="e">
        <f>C38-C48-C50</f>
        <v>#VALUE!</v>
      </c>
      <c r="D49" s="619" t="e">
        <f t="shared" ref="D49:F49" si="3">D38-D48-D50</f>
        <v>#VALUE!</v>
      </c>
      <c r="E49" s="619" t="e">
        <f t="shared" si="3"/>
        <v>#VALUE!</v>
      </c>
      <c r="F49" s="619" t="e">
        <f t="shared" si="3"/>
        <v>#VALUE!</v>
      </c>
      <c r="R49" s="892"/>
      <c r="S49" s="892"/>
      <c r="T49" s="892"/>
      <c r="U49" s="892"/>
      <c r="V49" s="892"/>
      <c r="W49" s="892"/>
      <c r="X49" s="892"/>
      <c r="Y49" s="892"/>
    </row>
    <row r="50" spans="1:25">
      <c r="A50" s="16" t="s">
        <v>402</v>
      </c>
      <c r="B50" s="17">
        <v>0</v>
      </c>
      <c r="C50" s="620">
        <v>0</v>
      </c>
      <c r="D50" s="620">
        <v>0</v>
      </c>
      <c r="E50" s="620">
        <v>0</v>
      </c>
      <c r="F50" s="620">
        <v>0</v>
      </c>
      <c r="R50" s="892"/>
      <c r="S50" s="892"/>
      <c r="T50" s="892"/>
      <c r="U50" s="892"/>
      <c r="V50" s="892"/>
      <c r="W50" s="892"/>
      <c r="X50" s="892"/>
      <c r="Y50" s="892"/>
    </row>
    <row r="51" spans="1:25">
      <c r="A51" s="5" t="s">
        <v>47</v>
      </c>
      <c r="B51" s="200"/>
      <c r="C51" s="200"/>
      <c r="D51" s="200"/>
      <c r="E51" s="200"/>
      <c r="F51" s="200"/>
      <c r="R51" s="892"/>
      <c r="S51" s="892"/>
      <c r="T51" s="892"/>
      <c r="U51" s="892"/>
      <c r="V51" s="892"/>
      <c r="W51" s="892"/>
      <c r="X51" s="892"/>
      <c r="Y51" s="892"/>
    </row>
    <row r="52" spans="1:25">
      <c r="A52" s="5" t="s">
        <v>38</v>
      </c>
      <c r="B52" s="21" t="e">
        <f>B39/(B31+B32)</f>
        <v>#REF!</v>
      </c>
      <c r="C52" s="625">
        <f>C39/(C31+C32)</f>
        <v>0.71178861788617886</v>
      </c>
      <c r="D52" s="625">
        <f>D39/(D31+D32)</f>
        <v>0.64002943046357619</v>
      </c>
      <c r="E52" s="21"/>
      <c r="F52" s="21"/>
    </row>
    <row r="53" spans="1:25">
      <c r="A53" s="16" t="s">
        <v>48</v>
      </c>
      <c r="B53" s="22" t="e">
        <f>B27/B26</f>
        <v>#REF!</v>
      </c>
      <c r="C53" s="627">
        <f>C27/C26</f>
        <v>2.7074815595363537</v>
      </c>
      <c r="D53" s="627">
        <f>D27/D26</f>
        <v>2.7021839841164792</v>
      </c>
      <c r="E53" s="627">
        <f>E27/E26</f>
        <v>2.7074815595363537</v>
      </c>
      <c r="F53" s="627">
        <f>F27/F26</f>
        <v>2.7021839841164792</v>
      </c>
    </row>
    <row r="54" spans="1:25">
      <c r="A54" s="116" t="s">
        <v>49</v>
      </c>
      <c r="B54" s="22"/>
      <c r="C54" s="640">
        <v>161000000</v>
      </c>
      <c r="D54" s="640"/>
      <c r="E54" s="23"/>
      <c r="F54" s="23"/>
    </row>
    <row r="55" spans="1:25">
      <c r="A55" s="116" t="s">
        <v>50</v>
      </c>
      <c r="B55" s="24"/>
      <c r="C55" s="25"/>
      <c r="D55" s="24"/>
      <c r="E55" s="25"/>
      <c r="F55" s="24"/>
    </row>
    <row r="57" spans="1:25">
      <c r="A57" s="831" t="s">
        <v>360</v>
      </c>
      <c r="B57" s="831"/>
      <c r="C57" s="831"/>
      <c r="D57" s="831"/>
      <c r="E57" s="831"/>
      <c r="F57" s="831"/>
      <c r="G57" s="831"/>
      <c r="H57" s="831"/>
    </row>
    <row r="58" spans="1:25">
      <c r="A58" s="832" t="s">
        <v>361</v>
      </c>
      <c r="B58" s="832" t="s">
        <v>362</v>
      </c>
      <c r="C58" s="832"/>
      <c r="D58" s="832" t="s">
        <v>362</v>
      </c>
      <c r="E58" s="832"/>
      <c r="F58" s="832" t="s">
        <v>362</v>
      </c>
      <c r="G58" s="832"/>
      <c r="H58" s="464" t="s">
        <v>1179</v>
      </c>
    </row>
    <row r="59" spans="1:25">
      <c r="A59" s="832"/>
      <c r="B59" s="111" t="s">
        <v>366</v>
      </c>
      <c r="C59" s="111" t="s">
        <v>367</v>
      </c>
      <c r="D59" s="111" t="s">
        <v>366</v>
      </c>
      <c r="E59" s="111" t="s">
        <v>367</v>
      </c>
      <c r="F59" s="111" t="s">
        <v>366</v>
      </c>
      <c r="G59" s="111" t="s">
        <v>367</v>
      </c>
      <c r="H59" s="555"/>
    </row>
    <row r="60" spans="1:25">
      <c r="A60" s="110" t="s">
        <v>365</v>
      </c>
      <c r="B60" s="585"/>
      <c r="C60" s="585"/>
      <c r="D60" s="585"/>
      <c r="E60" s="585"/>
      <c r="F60" s="585"/>
      <c r="G60" s="585"/>
      <c r="H60" s="555"/>
    </row>
    <row r="61" spans="1:25">
      <c r="A61" s="110" t="s">
        <v>363</v>
      </c>
      <c r="B61" s="585"/>
      <c r="C61" s="585"/>
      <c r="D61" s="585"/>
      <c r="E61" s="585"/>
      <c r="F61" s="585"/>
      <c r="G61" s="585"/>
      <c r="H61" s="464" t="s">
        <v>1180</v>
      </c>
    </row>
    <row r="62" spans="1:25">
      <c r="A62" s="110" t="s">
        <v>364</v>
      </c>
      <c r="B62" s="585"/>
      <c r="C62" s="585"/>
      <c r="D62" s="585"/>
      <c r="E62" s="585"/>
      <c r="F62" s="585"/>
      <c r="G62" s="585"/>
      <c r="H62" s="557"/>
    </row>
    <row r="64" spans="1:25">
      <c r="A64" s="173" t="s">
        <v>403</v>
      </c>
      <c r="B64" s="173" t="s">
        <v>404</v>
      </c>
      <c r="C64" s="962" t="s">
        <v>405</v>
      </c>
      <c r="D64" s="962"/>
      <c r="E64" s="962"/>
      <c r="F64" s="962"/>
      <c r="G64" s="962"/>
      <c r="H64" s="962"/>
    </row>
    <row r="65" spans="1:9">
      <c r="A65" s="529"/>
      <c r="B65" s="529"/>
      <c r="C65" s="913"/>
      <c r="D65" s="913"/>
      <c r="E65" s="913"/>
      <c r="F65" s="913"/>
      <c r="G65" s="913"/>
      <c r="H65" s="913"/>
    </row>
    <row r="66" spans="1:9">
      <c r="A66" s="529"/>
      <c r="B66" s="529"/>
      <c r="C66" s="913"/>
      <c r="D66" s="913"/>
      <c r="E66" s="913"/>
      <c r="F66" s="913"/>
      <c r="G66" s="913"/>
      <c r="H66" s="913"/>
    </row>
    <row r="67" spans="1:9">
      <c r="A67" s="529"/>
      <c r="B67" s="529"/>
      <c r="C67" s="913"/>
      <c r="D67" s="913"/>
      <c r="E67" s="913"/>
      <c r="F67" s="913"/>
      <c r="G67" s="913"/>
      <c r="H67" s="913"/>
    </row>
    <row r="69" spans="1:9">
      <c r="A69" s="961" t="s">
        <v>368</v>
      </c>
      <c r="B69" s="961"/>
      <c r="C69" s="961"/>
      <c r="D69" s="961"/>
      <c r="E69" s="961"/>
      <c r="F69" s="961"/>
      <c r="G69" s="961"/>
      <c r="H69" s="961"/>
    </row>
    <row r="70" spans="1:9">
      <c r="A70" s="465" t="s">
        <v>309</v>
      </c>
      <c r="B70" s="466" t="s">
        <v>439</v>
      </c>
      <c r="C70" s="645">
        <f>F75-G70</f>
        <v>0</v>
      </c>
      <c r="D70" s="467" t="s">
        <v>53</v>
      </c>
      <c r="E70" s="644" t="s">
        <v>54</v>
      </c>
      <c r="F70" s="466" t="s">
        <v>499</v>
      </c>
      <c r="G70" s="643"/>
    </row>
    <row r="71" spans="1:9">
      <c r="A71" s="124" t="s">
        <v>435</v>
      </c>
      <c r="B71" s="124" t="s">
        <v>436</v>
      </c>
      <c r="C71" s="125" t="s">
        <v>437</v>
      </c>
      <c r="D71" s="124" t="s">
        <v>438</v>
      </c>
      <c r="E71" s="125" t="s">
        <v>498</v>
      </c>
      <c r="F71" s="125" t="s">
        <v>439</v>
      </c>
      <c r="G71" s="125" t="s">
        <v>366</v>
      </c>
      <c r="H71" s="124" t="s">
        <v>441</v>
      </c>
      <c r="I71" s="126" t="s">
        <v>442</v>
      </c>
    </row>
    <row r="72" spans="1:9">
      <c r="A72" s="51" t="s">
        <v>142</v>
      </c>
      <c r="B72" s="555"/>
      <c r="C72" s="555"/>
      <c r="D72" s="553"/>
      <c r="E72" s="456"/>
      <c r="F72" s="553"/>
      <c r="G72" s="553"/>
      <c r="H72" s="553"/>
      <c r="I72" s="553"/>
    </row>
    <row r="73" spans="1:9">
      <c r="A73" s="51" t="s">
        <v>433</v>
      </c>
      <c r="B73" s="555"/>
      <c r="C73" s="555"/>
      <c r="D73" s="553"/>
      <c r="E73" s="456"/>
      <c r="F73" s="553"/>
      <c r="G73" s="553"/>
      <c r="H73" s="553"/>
      <c r="I73" s="553"/>
    </row>
    <row r="74" spans="1:9">
      <c r="A74" s="51" t="s">
        <v>143</v>
      </c>
      <c r="B74" s="556"/>
      <c r="C74" s="556"/>
      <c r="D74" s="553"/>
      <c r="E74" s="456"/>
      <c r="F74" s="553"/>
      <c r="G74" s="553"/>
      <c r="H74" s="553"/>
      <c r="I74" s="553"/>
    </row>
    <row r="75" spans="1:9">
      <c r="A75" s="78" t="s">
        <v>138</v>
      </c>
      <c r="B75" s="641"/>
      <c r="C75" s="78"/>
      <c r="D75" s="78"/>
      <c r="E75" s="78"/>
      <c r="F75" s="641"/>
      <c r="G75" s="641"/>
      <c r="H75" s="641"/>
      <c r="I75" s="641"/>
    </row>
    <row r="76" spans="1:9">
      <c r="A76" s="177" t="s">
        <v>310</v>
      </c>
      <c r="B76" s="125" t="s">
        <v>439</v>
      </c>
      <c r="C76" s="652">
        <f>F81-G76</f>
        <v>0</v>
      </c>
      <c r="D76" s="124" t="s">
        <v>53</v>
      </c>
      <c r="E76" s="644" t="s">
        <v>54</v>
      </c>
      <c r="F76" s="125" t="s">
        <v>499</v>
      </c>
      <c r="G76" s="643"/>
    </row>
    <row r="77" spans="1:9">
      <c r="A77" s="124" t="s">
        <v>435</v>
      </c>
      <c r="B77" s="124" t="s">
        <v>436</v>
      </c>
      <c r="C77" s="125" t="s">
        <v>437</v>
      </c>
      <c r="D77" s="124" t="s">
        <v>438</v>
      </c>
      <c r="E77" s="125" t="s">
        <v>498</v>
      </c>
      <c r="F77" s="125" t="s">
        <v>439</v>
      </c>
      <c r="G77" s="125" t="s">
        <v>366</v>
      </c>
      <c r="H77" s="124" t="s">
        <v>441</v>
      </c>
      <c r="I77" s="126" t="s">
        <v>442</v>
      </c>
    </row>
    <row r="78" spans="1:9">
      <c r="A78" s="51" t="s">
        <v>142</v>
      </c>
      <c r="B78" s="555"/>
      <c r="C78" s="555"/>
      <c r="D78" s="553"/>
      <c r="E78" s="456"/>
      <c r="F78" s="553"/>
      <c r="G78" s="553"/>
      <c r="H78" s="553"/>
      <c r="I78" s="553"/>
    </row>
    <row r="79" spans="1:9">
      <c r="A79" s="51" t="s">
        <v>433</v>
      </c>
      <c r="B79" s="555"/>
      <c r="C79" s="555"/>
      <c r="D79" s="553"/>
      <c r="E79" s="456"/>
      <c r="F79" s="553"/>
      <c r="G79" s="553"/>
      <c r="H79" s="553"/>
      <c r="I79" s="553"/>
    </row>
    <row r="80" spans="1:9">
      <c r="A80" s="51" t="s">
        <v>143</v>
      </c>
      <c r="B80" s="556"/>
      <c r="C80" s="556"/>
      <c r="D80" s="553"/>
      <c r="E80" s="456"/>
      <c r="F80" s="553"/>
      <c r="G80" s="553"/>
      <c r="H80" s="553"/>
      <c r="I80" s="553"/>
    </row>
    <row r="81" spans="1:9">
      <c r="A81" s="78" t="s">
        <v>138</v>
      </c>
      <c r="B81" s="641"/>
      <c r="C81" s="78"/>
      <c r="D81" s="78"/>
      <c r="E81" s="78"/>
      <c r="F81" s="641"/>
      <c r="G81" s="641"/>
      <c r="H81" s="641"/>
      <c r="I81" s="641"/>
    </row>
  </sheetData>
  <mergeCells count="26">
    <mergeCell ref="A5:D5"/>
    <mergeCell ref="E5:H5"/>
    <mergeCell ref="A6:D18"/>
    <mergeCell ref="E6:H18"/>
    <mergeCell ref="J21:L21"/>
    <mergeCell ref="A69:H69"/>
    <mergeCell ref="M30:O37"/>
    <mergeCell ref="A57:H57"/>
    <mergeCell ref="C64:H64"/>
    <mergeCell ref="C65:H65"/>
    <mergeCell ref="C66:H66"/>
    <mergeCell ref="A58:A59"/>
    <mergeCell ref="B58:C58"/>
    <mergeCell ref="D58:E58"/>
    <mergeCell ref="F58:G58"/>
    <mergeCell ref="J30:L37"/>
    <mergeCell ref="R21:U21"/>
    <mergeCell ref="R22:U51"/>
    <mergeCell ref="V21:Y21"/>
    <mergeCell ref="V22:Y51"/>
    <mergeCell ref="C67:H67"/>
    <mergeCell ref="M21:O21"/>
    <mergeCell ref="J22:L28"/>
    <mergeCell ref="M22:O28"/>
    <mergeCell ref="J29:L29"/>
    <mergeCell ref="M29:O29"/>
  </mergeCells>
  <phoneticPr fontId="1" type="noConversion"/>
  <hyperlinks>
    <hyperlink ref="H18" r:id="rId1" display="https://rt.molit.go.kr/"/>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34"/>
  <sheetViews>
    <sheetView workbookViewId="0">
      <selection activeCell="J26" sqref="J26"/>
    </sheetView>
  </sheetViews>
  <sheetFormatPr defaultRowHeight="17.399999999999999"/>
  <cols>
    <col min="1" max="1" width="18" customWidth="1"/>
    <col min="2" max="10" width="14.59765625" customWidth="1"/>
    <col min="11" max="11" width="18" customWidth="1"/>
    <col min="12" max="16" width="14.59765625" customWidth="1"/>
    <col min="18" max="18" width="11.8984375" customWidth="1"/>
    <col min="19" max="19" width="16.09765625" customWidth="1"/>
  </cols>
  <sheetData>
    <row r="1" spans="1:9">
      <c r="A1" s="831" t="s">
        <v>368</v>
      </c>
      <c r="B1" s="831"/>
      <c r="C1" s="831"/>
      <c r="D1" s="831"/>
      <c r="E1" s="831"/>
      <c r="F1" s="831"/>
    </row>
    <row r="2" spans="1:9">
      <c r="A2" s="124" t="s">
        <v>17</v>
      </c>
      <c r="B2" s="124" t="s">
        <v>37</v>
      </c>
      <c r="C2" s="125" t="s">
        <v>38</v>
      </c>
      <c r="D2" s="124" t="s">
        <v>51</v>
      </c>
      <c r="E2" s="126" t="s">
        <v>52</v>
      </c>
      <c r="F2" s="124" t="s">
        <v>53</v>
      </c>
    </row>
    <row r="3" spans="1:9">
      <c r="A3" s="127" t="s">
        <v>3</v>
      </c>
      <c r="B3" s="652">
        <v>280000000</v>
      </c>
      <c r="C3" s="653" t="e">
        <f>B3/$B$200</f>
        <v>#DIV/0!</v>
      </c>
      <c r="D3" s="654" t="e">
        <f>B3/#REF!</f>
        <v>#REF!</v>
      </c>
      <c r="E3" s="655" t="e">
        <f>B3/#REF!</f>
        <v>#REF!</v>
      </c>
      <c r="F3" s="652" t="s">
        <v>54</v>
      </c>
    </row>
    <row r="4" spans="1:9">
      <c r="A4" s="127" t="s">
        <v>4</v>
      </c>
      <c r="B4" s="652">
        <v>290000000</v>
      </c>
      <c r="C4" s="653" t="e">
        <f>B4/$B$200</f>
        <v>#DIV/0!</v>
      </c>
      <c r="D4" s="654" t="e">
        <f>B4/#REF!</f>
        <v>#REF!</v>
      </c>
      <c r="E4" s="655" t="e">
        <f>B4/#REF!</f>
        <v>#REF!</v>
      </c>
      <c r="F4" s="652" t="s">
        <v>55</v>
      </c>
    </row>
    <row r="6" spans="1:9">
      <c r="A6" s="459" t="s">
        <v>1813</v>
      </c>
    </row>
    <row r="7" spans="1:9">
      <c r="A7" s="730" t="s">
        <v>308</v>
      </c>
      <c r="B7" s="456" t="s">
        <v>1184</v>
      </c>
      <c r="C7" s="796" t="s">
        <v>1814</v>
      </c>
      <c r="D7" s="51" t="s">
        <v>311</v>
      </c>
      <c r="E7" s="796" t="s">
        <v>1817</v>
      </c>
      <c r="F7" s="51" t="s">
        <v>318</v>
      </c>
    </row>
    <row r="9" spans="1:9">
      <c r="A9" s="729" t="s">
        <v>322</v>
      </c>
      <c r="B9" s="556" t="s">
        <v>147</v>
      </c>
      <c r="C9" s="729" t="s">
        <v>553</v>
      </c>
      <c r="D9" s="555" t="s">
        <v>1718</v>
      </c>
      <c r="E9" s="729" t="s">
        <v>555</v>
      </c>
      <c r="F9" s="555" t="s">
        <v>1765</v>
      </c>
      <c r="G9" s="729" t="s">
        <v>554</v>
      </c>
      <c r="H9" s="555" t="s">
        <v>1764</v>
      </c>
    </row>
    <row r="10" spans="1:9">
      <c r="A10" s="729" t="s">
        <v>285</v>
      </c>
      <c r="B10" s="656" t="s">
        <v>258</v>
      </c>
      <c r="C10" s="729" t="s">
        <v>531</v>
      </c>
      <c r="D10" s="556"/>
      <c r="E10" s="729" t="s">
        <v>535</v>
      </c>
      <c r="F10" s="553" t="s">
        <v>147</v>
      </c>
      <c r="G10" s="729" t="s">
        <v>532</v>
      </c>
      <c r="H10" s="657" t="s">
        <v>536</v>
      </c>
      <c r="I10" t="s">
        <v>530</v>
      </c>
    </row>
    <row r="11" spans="1:9">
      <c r="A11" s="729" t="s">
        <v>529</v>
      </c>
      <c r="B11" s="556" t="s">
        <v>147</v>
      </c>
      <c r="C11" s="729" t="s">
        <v>219</v>
      </c>
      <c r="D11" s="556"/>
      <c r="E11" s="730" t="s">
        <v>1829</v>
      </c>
      <c r="F11" s="51"/>
    </row>
    <row r="12" spans="1:9" ht="18" thickBot="1"/>
    <row r="13" spans="1:9">
      <c r="A13" s="836"/>
      <c r="B13" s="745" t="s">
        <v>309</v>
      </c>
      <c r="C13" s="746"/>
      <c r="D13" s="746"/>
      <c r="E13" s="747"/>
      <c r="F13" s="745" t="s">
        <v>310</v>
      </c>
      <c r="G13" s="746"/>
      <c r="H13" s="746"/>
      <c r="I13" s="747"/>
    </row>
    <row r="14" spans="1:9">
      <c r="A14" s="836"/>
      <c r="B14" s="748"/>
      <c r="C14" s="731" t="s">
        <v>1818</v>
      </c>
      <c r="D14" s="731" t="s">
        <v>1819</v>
      </c>
      <c r="E14" s="749" t="s">
        <v>1821</v>
      </c>
      <c r="F14" s="757"/>
      <c r="G14" s="731" t="s">
        <v>1818</v>
      </c>
      <c r="H14" s="731" t="s">
        <v>1819</v>
      </c>
      <c r="I14" s="749" t="s">
        <v>1821</v>
      </c>
    </row>
    <row r="15" spans="1:9">
      <c r="A15" s="764" t="s">
        <v>1846</v>
      </c>
      <c r="B15" s="765"/>
      <c r="C15" s="766" t="s">
        <v>544</v>
      </c>
      <c r="D15" s="800" t="s">
        <v>533</v>
      </c>
      <c r="E15" s="767" t="s">
        <v>1822</v>
      </c>
      <c r="F15" s="765"/>
      <c r="G15" s="766" t="s">
        <v>544</v>
      </c>
      <c r="H15" s="800" t="s">
        <v>533</v>
      </c>
      <c r="I15" s="767" t="s">
        <v>1822</v>
      </c>
    </row>
    <row r="16" spans="1:9" ht="18" thickBot="1">
      <c r="A16" s="758" t="s">
        <v>1826</v>
      </c>
      <c r="B16" s="751"/>
      <c r="C16" s="732"/>
      <c r="D16" s="732"/>
      <c r="E16" s="752" t="s">
        <v>1823</v>
      </c>
      <c r="F16" s="751"/>
      <c r="G16" s="732"/>
      <c r="H16" s="732"/>
      <c r="I16" s="752" t="s">
        <v>1823</v>
      </c>
    </row>
    <row r="17" spans="1:9">
      <c r="A17" s="759" t="s">
        <v>1827</v>
      </c>
      <c r="B17" s="735"/>
      <c r="C17" s="741"/>
      <c r="D17" s="801"/>
      <c r="E17" s="742" t="s">
        <v>1828</v>
      </c>
      <c r="F17" s="735"/>
      <c r="G17" s="741"/>
      <c r="H17" s="801"/>
      <c r="I17" s="742" t="s">
        <v>1828</v>
      </c>
    </row>
    <row r="18" spans="1:9">
      <c r="A18" s="760" t="s">
        <v>1824</v>
      </c>
      <c r="B18" s="736"/>
      <c r="C18" s="51"/>
      <c r="D18" s="51"/>
      <c r="E18" s="737" t="s">
        <v>1823</v>
      </c>
      <c r="F18" s="736"/>
      <c r="G18" s="51"/>
      <c r="H18" s="51"/>
      <c r="I18" s="737" t="s">
        <v>1823</v>
      </c>
    </row>
    <row r="19" spans="1:9">
      <c r="A19" s="768" t="s">
        <v>1825</v>
      </c>
      <c r="B19" s="765"/>
      <c r="C19" s="575"/>
      <c r="D19" s="642"/>
      <c r="E19" s="769"/>
      <c r="F19" s="765"/>
      <c r="G19" s="575"/>
      <c r="H19" s="642"/>
      <c r="I19" s="737"/>
    </row>
    <row r="20" spans="1:9">
      <c r="A20" s="760" t="s">
        <v>1830</v>
      </c>
      <c r="B20" s="753"/>
      <c r="C20" s="51"/>
      <c r="D20" s="553"/>
      <c r="E20" s="737" t="s">
        <v>1837</v>
      </c>
      <c r="F20" s="753"/>
      <c r="G20" s="51"/>
      <c r="H20" s="553"/>
      <c r="I20" s="737"/>
    </row>
    <row r="21" spans="1:9">
      <c r="A21" s="760" t="s">
        <v>1831</v>
      </c>
      <c r="B21" s="753"/>
      <c r="C21" s="51"/>
      <c r="D21" s="51"/>
      <c r="E21" s="737" t="s">
        <v>1838</v>
      </c>
      <c r="F21" s="753"/>
      <c r="G21" s="51"/>
      <c r="H21" s="51"/>
      <c r="I21" s="737"/>
    </row>
    <row r="22" spans="1:9" ht="18" thickBot="1">
      <c r="A22" s="761" t="s">
        <v>1832</v>
      </c>
      <c r="B22" s="754"/>
      <c r="C22" s="744"/>
      <c r="D22" s="744"/>
      <c r="E22" s="739"/>
      <c r="F22" s="754"/>
      <c r="G22" s="744"/>
      <c r="H22" s="744"/>
      <c r="I22" s="739"/>
    </row>
    <row r="23" spans="1:9">
      <c r="A23" s="762" t="s">
        <v>1833</v>
      </c>
      <c r="B23" s="755"/>
      <c r="C23" s="740"/>
      <c r="D23" s="734"/>
      <c r="E23" s="756"/>
      <c r="F23" s="755"/>
      <c r="G23" s="740"/>
      <c r="H23" s="734"/>
      <c r="I23" s="756"/>
    </row>
    <row r="24" spans="1:9">
      <c r="A24" s="770" t="s">
        <v>1834</v>
      </c>
      <c r="B24" s="765"/>
      <c r="C24" s="641"/>
      <c r="D24" s="78"/>
      <c r="E24" s="769"/>
      <c r="F24" s="765"/>
      <c r="G24" s="641"/>
      <c r="H24" s="78"/>
      <c r="I24" s="769"/>
    </row>
    <row r="25" spans="1:9" ht="18" thickBot="1">
      <c r="A25" s="758" t="s">
        <v>1835</v>
      </c>
      <c r="B25" s="751"/>
      <c r="C25" s="733"/>
      <c r="D25" s="732"/>
      <c r="E25" s="752"/>
      <c r="F25" s="751"/>
      <c r="G25" s="733"/>
      <c r="H25" s="732"/>
      <c r="I25" s="752"/>
    </row>
    <row r="26" spans="1:9">
      <c r="A26" s="771" t="s">
        <v>1836</v>
      </c>
      <c r="B26" s="772"/>
      <c r="C26" s="773"/>
      <c r="D26" s="774"/>
      <c r="E26" s="775"/>
      <c r="F26" s="772"/>
      <c r="G26" s="773"/>
      <c r="H26" s="774"/>
      <c r="I26" s="775"/>
    </row>
    <row r="27" spans="1:9">
      <c r="A27" s="760" t="s">
        <v>1839</v>
      </c>
      <c r="B27" s="736"/>
      <c r="C27" s="51"/>
      <c r="D27" s="51"/>
      <c r="E27" s="737"/>
      <c r="F27" s="736"/>
      <c r="G27" s="51"/>
      <c r="H27" s="51"/>
      <c r="I27" s="737"/>
    </row>
    <row r="28" spans="1:9">
      <c r="A28" s="760" t="s">
        <v>1840</v>
      </c>
      <c r="B28" s="736"/>
      <c r="C28" s="51"/>
      <c r="D28" s="51"/>
      <c r="E28" s="737"/>
      <c r="F28" s="736"/>
      <c r="G28" s="51"/>
      <c r="H28" s="51"/>
      <c r="I28" s="737"/>
    </row>
    <row r="29" spans="1:9" ht="18" thickBot="1">
      <c r="A29" s="761" t="s">
        <v>1841</v>
      </c>
      <c r="B29" s="738"/>
      <c r="C29" s="744"/>
      <c r="D29" s="744"/>
      <c r="E29" s="739"/>
      <c r="F29" s="738"/>
      <c r="G29" s="744"/>
      <c r="H29" s="744"/>
      <c r="I29" s="739"/>
    </row>
    <row r="30" spans="1:9">
      <c r="A30" s="776" t="s">
        <v>1842</v>
      </c>
      <c r="B30" s="777"/>
      <c r="C30" s="778"/>
      <c r="D30" s="779"/>
      <c r="E30" s="780"/>
      <c r="F30" s="777"/>
      <c r="G30" s="778"/>
      <c r="H30" s="779"/>
      <c r="I30" s="780"/>
    </row>
    <row r="31" spans="1:9">
      <c r="A31" s="763" t="s">
        <v>1843</v>
      </c>
      <c r="B31" s="743"/>
      <c r="C31" s="553"/>
      <c r="D31" s="51"/>
      <c r="E31" s="750" t="s">
        <v>1822</v>
      </c>
      <c r="F31" s="743"/>
      <c r="G31" s="553"/>
      <c r="H31" s="51"/>
      <c r="I31" s="750" t="s">
        <v>1822</v>
      </c>
    </row>
    <row r="32" spans="1:9" ht="18" thickBot="1">
      <c r="A32" s="781" t="s">
        <v>1844</v>
      </c>
      <c r="B32" s="782"/>
      <c r="C32" s="783"/>
      <c r="D32" s="783"/>
      <c r="E32" s="785" t="s">
        <v>1823</v>
      </c>
      <c r="F32" s="782"/>
      <c r="G32" s="783"/>
      <c r="H32" s="783"/>
      <c r="I32" s="785" t="s">
        <v>1823</v>
      </c>
    </row>
    <row r="33" spans="1:10">
      <c r="A33" s="28"/>
      <c r="E33" s="4"/>
      <c r="F33" s="26"/>
    </row>
    <row r="34" spans="1:10">
      <c r="A34" s="813" t="s">
        <v>56</v>
      </c>
      <c r="B34" s="814"/>
      <c r="C34" s="815"/>
      <c r="F34" s="813" t="s">
        <v>56</v>
      </c>
      <c r="G34" s="814"/>
      <c r="H34" s="815"/>
    </row>
    <row r="35" spans="1:10">
      <c r="A35" s="29" t="s">
        <v>57</v>
      </c>
      <c r="B35" s="707">
        <f>경매비용기초DATA!F8</f>
        <v>220000</v>
      </c>
      <c r="C35" s="31" t="e">
        <f>#REF!</f>
        <v>#REF!</v>
      </c>
      <c r="D35" s="4"/>
      <c r="E35" s="483" t="s">
        <v>58</v>
      </c>
      <c r="F35" s="29" t="s">
        <v>57</v>
      </c>
      <c r="G35" s="30" t="e">
        <f>경매비용기초DATA!P4*H35</f>
        <v>#REF!</v>
      </c>
      <c r="H35" s="31" t="e">
        <f>#REF!</f>
        <v>#REF!</v>
      </c>
      <c r="I35" s="4"/>
      <c r="J35" s="483" t="s">
        <v>58</v>
      </c>
    </row>
    <row r="36" spans="1:10">
      <c r="A36" s="32" t="s">
        <v>59</v>
      </c>
      <c r="B36" s="708">
        <f>경매비용기초DATA!L8</f>
        <v>70000</v>
      </c>
      <c r="C36" s="27" t="s">
        <v>300</v>
      </c>
      <c r="D36" s="4" t="s">
        <v>61</v>
      </c>
      <c r="E36" s="483" t="s">
        <v>60</v>
      </c>
      <c r="F36" s="32" t="s">
        <v>59</v>
      </c>
      <c r="G36" s="33" t="e">
        <f>경매비용기초DATA!V4*H36</f>
        <v>#VALUE!</v>
      </c>
      <c r="H36" s="27" t="s">
        <v>300</v>
      </c>
      <c r="I36" s="4" t="s">
        <v>61</v>
      </c>
      <c r="J36" s="483" t="s">
        <v>60</v>
      </c>
    </row>
    <row r="37" spans="1:10">
      <c r="A37" s="32" t="s">
        <v>62</v>
      </c>
      <c r="B37" s="709">
        <v>2175118.0449999999</v>
      </c>
      <c r="C37" s="4"/>
      <c r="D37" s="482" t="s">
        <v>64</v>
      </c>
      <c r="E37" s="483" t="s">
        <v>63</v>
      </c>
      <c r="F37" s="32" t="s">
        <v>62</v>
      </c>
      <c r="G37" s="33">
        <v>2175118.0449999999</v>
      </c>
      <c r="H37" s="4"/>
      <c r="I37" s="482" t="s">
        <v>64</v>
      </c>
      <c r="J37" s="483" t="s">
        <v>63</v>
      </c>
    </row>
    <row r="38" spans="1:10">
      <c r="A38" s="32" t="s">
        <v>65</v>
      </c>
      <c r="B38" s="710">
        <v>375200</v>
      </c>
      <c r="C38" s="4"/>
      <c r="D38" s="4"/>
      <c r="E38" s="483" t="s">
        <v>66</v>
      </c>
      <c r="F38" s="32" t="s">
        <v>65</v>
      </c>
      <c r="G38" s="34">
        <v>375200</v>
      </c>
      <c r="H38" s="4"/>
      <c r="I38" s="4"/>
      <c r="J38" s="483" t="s">
        <v>66</v>
      </c>
    </row>
    <row r="39" spans="1:10">
      <c r="A39" s="32" t="s">
        <v>67</v>
      </c>
      <c r="B39" s="710"/>
      <c r="C39" s="706" t="s">
        <v>1185</v>
      </c>
      <c r="D39" s="4" t="s">
        <v>69</v>
      </c>
      <c r="E39" s="483" t="s">
        <v>68</v>
      </c>
      <c r="F39" s="32" t="s">
        <v>67</v>
      </c>
      <c r="G39" s="34" t="e">
        <f>(H39+경매비용기초DATA!N33)*경매비용기초DATA!N34*경매비용기초DATA!N35</f>
        <v>#VALUE!</v>
      </c>
      <c r="H39" s="27" t="s">
        <v>1185</v>
      </c>
      <c r="I39" s="4" t="s">
        <v>69</v>
      </c>
      <c r="J39" s="483" t="s">
        <v>68</v>
      </c>
    </row>
    <row r="40" spans="1:10">
      <c r="A40" s="32" t="s">
        <v>70</v>
      </c>
      <c r="B40" s="710" t="e">
        <f>청구금액*경매비용기초DATA!L39</f>
        <v>#NAME?</v>
      </c>
      <c r="E40" s="483" t="s">
        <v>71</v>
      </c>
      <c r="F40" s="32" t="s">
        <v>70</v>
      </c>
      <c r="G40" s="34" t="e">
        <f>청구금액*경매비용기초DATA!V35</f>
        <v>#NAME?</v>
      </c>
      <c r="J40" s="483" t="s">
        <v>71</v>
      </c>
    </row>
    <row r="41" spans="1:10">
      <c r="A41" s="32" t="s">
        <v>72</v>
      </c>
      <c r="B41" s="35">
        <v>5000</v>
      </c>
      <c r="C41" s="36"/>
      <c r="F41" s="32" t="s">
        <v>72</v>
      </c>
      <c r="G41" s="35">
        <v>5000</v>
      </c>
      <c r="H41" s="36"/>
    </row>
    <row r="42" spans="1:10">
      <c r="A42" s="37"/>
      <c r="B42" s="33" t="e">
        <f>SUM(B35:B41)</f>
        <v>#NAME?</v>
      </c>
      <c r="C42" s="38"/>
      <c r="F42" s="37"/>
      <c r="G42" s="33" t="e">
        <f>SUM(G35:G41)</f>
        <v>#REF!</v>
      </c>
      <c r="H42" s="38"/>
    </row>
    <row r="43" spans="1:10">
      <c r="A43" s="37" t="s">
        <v>74</v>
      </c>
      <c r="B43" s="41">
        <v>0.1</v>
      </c>
      <c r="C43" s="38"/>
      <c r="F43" s="37" t="s">
        <v>74</v>
      </c>
      <c r="G43" s="41">
        <v>0.1</v>
      </c>
      <c r="H43" s="38"/>
    </row>
    <row r="44" spans="1:10" ht="18" thickBot="1">
      <c r="A44" s="37"/>
      <c r="B44" s="42" t="e">
        <f>B42*(1+B43)</f>
        <v>#NAME?</v>
      </c>
      <c r="C44" s="38"/>
      <c r="F44" s="37"/>
      <c r="G44" s="42" t="e">
        <f>G42*(1+G43)</f>
        <v>#REF!</v>
      </c>
      <c r="H44" s="38"/>
    </row>
    <row r="45" spans="1:10" ht="18" thickTop="1">
      <c r="A45" s="37"/>
      <c r="B45" s="4"/>
      <c r="C45" s="38"/>
      <c r="F45" s="37"/>
      <c r="G45" s="4"/>
      <c r="H45" s="38"/>
    </row>
    <row r="46" spans="1:10">
      <c r="A46" s="43" t="s">
        <v>75</v>
      </c>
      <c r="B46" s="4"/>
      <c r="C46" s="38"/>
      <c r="F46" s="43" t="s">
        <v>75</v>
      </c>
      <c r="G46" s="4"/>
      <c r="H46" s="38"/>
    </row>
    <row r="47" spans="1:10">
      <c r="A47" s="32" t="s">
        <v>76</v>
      </c>
      <c r="B47" s="711" t="s">
        <v>1762</v>
      </c>
      <c r="C47" s="38"/>
      <c r="F47" s="32" t="s">
        <v>76</v>
      </c>
      <c r="G47" s="44" t="e">
        <f>#REF!</f>
        <v>#REF!</v>
      </c>
      <c r="H47" s="38"/>
    </row>
    <row r="48" spans="1:10">
      <c r="A48" s="32" t="s">
        <v>77</v>
      </c>
      <c r="B48" s="41">
        <v>0.9</v>
      </c>
      <c r="C48" s="38"/>
      <c r="F48" s="32" t="s">
        <v>77</v>
      </c>
      <c r="G48" s="41">
        <v>0.9</v>
      </c>
      <c r="H48" s="38"/>
    </row>
    <row r="49" spans="1:9" ht="18" thickBot="1">
      <c r="A49" s="37"/>
      <c r="B49" s="712" t="e">
        <f>B47*B48</f>
        <v>#VALUE!</v>
      </c>
      <c r="C49" s="38"/>
      <c r="F49" s="37"/>
      <c r="G49" s="42" t="e">
        <f>G47*G48</f>
        <v>#REF!</v>
      </c>
      <c r="H49" s="38"/>
    </row>
    <row r="50" spans="1:9" ht="18" thickTop="1">
      <c r="A50" s="45" t="s">
        <v>78</v>
      </c>
      <c r="B50" s="46"/>
      <c r="C50" s="47"/>
      <c r="F50" s="45" t="s">
        <v>78</v>
      </c>
      <c r="G50" s="46"/>
      <c r="H50" s="47"/>
    </row>
    <row r="51" spans="1:9">
      <c r="A51" s="45" t="s">
        <v>1845</v>
      </c>
      <c r="B51" s="46"/>
      <c r="C51" s="46"/>
      <c r="F51" s="45" t="s">
        <v>1845</v>
      </c>
      <c r="G51" s="46"/>
      <c r="H51" s="46"/>
    </row>
    <row r="52" spans="1:9">
      <c r="A52" s="816" t="s">
        <v>1186</v>
      </c>
      <c r="B52" s="816"/>
      <c r="C52" s="814" t="s">
        <v>1187</v>
      </c>
      <c r="D52" s="817"/>
      <c r="F52" s="725" t="s">
        <v>1186</v>
      </c>
      <c r="G52" s="725"/>
      <c r="H52" s="724" t="s">
        <v>1187</v>
      </c>
      <c r="I52" s="726"/>
    </row>
    <row r="53" spans="1:9">
      <c r="A53" s="39" t="s">
        <v>73</v>
      </c>
      <c r="B53" s="40">
        <v>0</v>
      </c>
      <c r="C53" s="39" t="s">
        <v>1188</v>
      </c>
      <c r="D53" s="40">
        <v>0</v>
      </c>
      <c r="F53" s="39" t="s">
        <v>73</v>
      </c>
      <c r="G53" s="40">
        <v>0</v>
      </c>
      <c r="H53" s="39" t="s">
        <v>1188</v>
      </c>
      <c r="I53" s="40">
        <v>0</v>
      </c>
    </row>
    <row r="54" spans="1:9">
      <c r="A54" s="29" t="s">
        <v>57</v>
      </c>
      <c r="B54" s="26">
        <f>IF(B53=0,0,B35)</f>
        <v>0</v>
      </c>
      <c r="C54" s="29" t="s">
        <v>57</v>
      </c>
      <c r="D54" s="26">
        <f>IF(D53=0,0,C35)</f>
        <v>0</v>
      </c>
      <c r="F54" s="29" t="s">
        <v>57</v>
      </c>
      <c r="G54" s="26">
        <f>IF(G53=0,0,G35)</f>
        <v>0</v>
      </c>
      <c r="H54" s="29" t="s">
        <v>57</v>
      </c>
      <c r="I54" s="26">
        <f>IF(I53=0,0,H35)</f>
        <v>0</v>
      </c>
    </row>
    <row r="55" spans="1:9">
      <c r="A55" s="32" t="s">
        <v>59</v>
      </c>
      <c r="B55" s="26">
        <v>0</v>
      </c>
      <c r="C55" s="32" t="s">
        <v>59</v>
      </c>
      <c r="D55" s="26">
        <v>0</v>
      </c>
      <c r="F55" s="32" t="s">
        <v>59</v>
      </c>
      <c r="G55" s="26">
        <v>0</v>
      </c>
      <c r="H55" s="32" t="s">
        <v>59</v>
      </c>
      <c r="I55" s="26">
        <v>0</v>
      </c>
    </row>
    <row r="56" spans="1:9">
      <c r="A56" s="32" t="s">
        <v>62</v>
      </c>
      <c r="B56" s="26">
        <f>IF(B53=0,0,B37)</f>
        <v>0</v>
      </c>
      <c r="C56" s="32" t="s">
        <v>62</v>
      </c>
      <c r="D56" s="26">
        <f>IF(D53=0,0,C37)</f>
        <v>0</v>
      </c>
      <c r="F56" s="32" t="s">
        <v>62</v>
      </c>
      <c r="G56" s="26">
        <f>IF(G53=0,0,G37)</f>
        <v>0</v>
      </c>
      <c r="H56" s="32" t="s">
        <v>62</v>
      </c>
      <c r="I56" s="26">
        <f>IF(I53=0,0,H37)</f>
        <v>0</v>
      </c>
    </row>
    <row r="57" spans="1:9">
      <c r="A57" s="32" t="s">
        <v>65</v>
      </c>
      <c r="B57" s="26">
        <v>0</v>
      </c>
      <c r="C57" s="32" t="s">
        <v>65</v>
      </c>
      <c r="D57" s="26">
        <v>0</v>
      </c>
      <c r="F57" s="32" t="s">
        <v>65</v>
      </c>
      <c r="G57" s="26">
        <v>0</v>
      </c>
      <c r="H57" s="32" t="s">
        <v>65</v>
      </c>
      <c r="I57" s="26">
        <v>0</v>
      </c>
    </row>
    <row r="58" spans="1:9">
      <c r="A58" s="32" t="s">
        <v>67</v>
      </c>
      <c r="B58" s="26">
        <f>IF(B53=0,0,B39)</f>
        <v>0</v>
      </c>
      <c r="C58" s="32" t="s">
        <v>67</v>
      </c>
      <c r="D58" s="26">
        <f>IF(D53=0,0,C39)</f>
        <v>0</v>
      </c>
      <c r="F58" s="32" t="s">
        <v>67</v>
      </c>
      <c r="G58" s="26">
        <f>IF(G53=0,0,G39)</f>
        <v>0</v>
      </c>
      <c r="H58" s="32" t="s">
        <v>67</v>
      </c>
      <c r="I58" s="26">
        <f>IF(I53=0,0,H39)</f>
        <v>0</v>
      </c>
    </row>
    <row r="59" spans="1:9">
      <c r="A59" s="32" t="s">
        <v>70</v>
      </c>
      <c r="B59" s="26">
        <v>0</v>
      </c>
      <c r="C59" s="32" t="s">
        <v>70</v>
      </c>
      <c r="D59" s="26">
        <v>0</v>
      </c>
      <c r="F59" s="32" t="s">
        <v>70</v>
      </c>
      <c r="G59" s="26">
        <v>0</v>
      </c>
      <c r="H59" s="32" t="s">
        <v>70</v>
      </c>
      <c r="I59" s="26">
        <v>0</v>
      </c>
    </row>
    <row r="60" spans="1:9">
      <c r="A60" s="32" t="s">
        <v>72</v>
      </c>
      <c r="B60" s="26">
        <f>IF(B53=0,0,B41)</f>
        <v>0</v>
      </c>
      <c r="C60" s="32" t="s">
        <v>72</v>
      </c>
      <c r="D60" s="26">
        <f>IF(D53=0,0,A52)</f>
        <v>0</v>
      </c>
      <c r="F60" s="32" t="s">
        <v>72</v>
      </c>
      <c r="G60" s="26">
        <f>IF(G53=0,0,G41)</f>
        <v>0</v>
      </c>
      <c r="H60" s="32" t="s">
        <v>72</v>
      </c>
      <c r="I60" s="26">
        <f>IF(I53=0,0,F52)</f>
        <v>0</v>
      </c>
    </row>
    <row r="61" spans="1:9">
      <c r="A61" s="48"/>
      <c r="B61" s="49">
        <f>SUM(B54:B60)</f>
        <v>0</v>
      </c>
      <c r="C61" s="48"/>
      <c r="D61" s="49">
        <f>SUM(D54:D60)</f>
        <v>0</v>
      </c>
      <c r="F61" s="48"/>
      <c r="G61" s="49">
        <f>SUM(G54:G60)</f>
        <v>0</v>
      </c>
      <c r="H61" s="48"/>
      <c r="I61" s="49">
        <f>SUM(I54:I60)</f>
        <v>0</v>
      </c>
    </row>
    <row r="64" spans="1:9">
      <c r="A64" s="37" t="s">
        <v>311</v>
      </c>
      <c r="B64" s="52" t="s">
        <v>312</v>
      </c>
      <c r="C64" t="s">
        <v>315</v>
      </c>
    </row>
    <row r="65" spans="1:9">
      <c r="B65" t="s">
        <v>82</v>
      </c>
      <c r="C65" t="s">
        <v>316</v>
      </c>
    </row>
    <row r="66" spans="1:9">
      <c r="B66" t="s">
        <v>313</v>
      </c>
      <c r="C66" t="s">
        <v>317</v>
      </c>
    </row>
    <row r="67" spans="1:9">
      <c r="B67" t="s">
        <v>314</v>
      </c>
      <c r="C67" t="s">
        <v>1189</v>
      </c>
    </row>
    <row r="69" spans="1:9">
      <c r="A69" t="s">
        <v>318</v>
      </c>
      <c r="B69" s="52" t="s">
        <v>312</v>
      </c>
      <c r="C69" t="s">
        <v>319</v>
      </c>
    </row>
    <row r="70" spans="1:9">
      <c r="B70" t="s">
        <v>82</v>
      </c>
      <c r="C70" t="s">
        <v>320</v>
      </c>
    </row>
    <row r="71" spans="1:9">
      <c r="B71" t="s">
        <v>313</v>
      </c>
      <c r="C71" t="s">
        <v>320</v>
      </c>
    </row>
    <row r="72" spans="1:9">
      <c r="B72" t="s">
        <v>314</v>
      </c>
      <c r="C72" t="s">
        <v>320</v>
      </c>
    </row>
    <row r="74" spans="1:9">
      <c r="A74" t="s">
        <v>533</v>
      </c>
      <c r="B74" t="s">
        <v>312</v>
      </c>
      <c r="C74" t="s">
        <v>542</v>
      </c>
      <c r="D74" t="s">
        <v>543</v>
      </c>
      <c r="E74" t="s">
        <v>540</v>
      </c>
      <c r="F74" t="s">
        <v>322</v>
      </c>
      <c r="G74">
        <v>6</v>
      </c>
    </row>
    <row r="75" spans="1:9">
      <c r="F75" t="s">
        <v>529</v>
      </c>
      <c r="G75">
        <v>6</v>
      </c>
    </row>
    <row r="76" spans="1:9">
      <c r="F76" t="s">
        <v>534</v>
      </c>
      <c r="G76" t="s">
        <v>249</v>
      </c>
      <c r="H76" t="s">
        <v>535</v>
      </c>
      <c r="I76" t="s">
        <v>538</v>
      </c>
    </row>
    <row r="77" spans="1:9">
      <c r="G77" t="s">
        <v>249</v>
      </c>
      <c r="H77" t="s">
        <v>537</v>
      </c>
      <c r="I77" t="s">
        <v>539</v>
      </c>
    </row>
    <row r="78" spans="1:9">
      <c r="B78" t="s">
        <v>82</v>
      </c>
      <c r="C78" t="s">
        <v>541</v>
      </c>
    </row>
    <row r="79" spans="1:9">
      <c r="B79" t="s">
        <v>313</v>
      </c>
      <c r="C79" t="s">
        <v>542</v>
      </c>
    </row>
    <row r="80" spans="1:9">
      <c r="B80" t="s">
        <v>314</v>
      </c>
      <c r="C80" t="s">
        <v>541</v>
      </c>
    </row>
    <row r="82" spans="1:18">
      <c r="A82" t="s">
        <v>544</v>
      </c>
      <c r="B82" s="52" t="s">
        <v>312</v>
      </c>
      <c r="C82" t="s">
        <v>545</v>
      </c>
    </row>
    <row r="83" spans="1:18">
      <c r="B83" t="s">
        <v>82</v>
      </c>
      <c r="C83">
        <v>0</v>
      </c>
    </row>
    <row r="84" spans="1:18" hidden="1">
      <c r="B84" t="s">
        <v>313</v>
      </c>
      <c r="C84" t="s">
        <v>545</v>
      </c>
    </row>
    <row r="85" spans="1:18" hidden="1">
      <c r="B85" t="s">
        <v>314</v>
      </c>
      <c r="C85">
        <v>0</v>
      </c>
    </row>
    <row r="86" spans="1:18" hidden="1">
      <c r="I86" s="204"/>
      <c r="J86" s="204"/>
    </row>
    <row r="87" spans="1:18" hidden="1">
      <c r="A87" t="s">
        <v>546</v>
      </c>
    </row>
    <row r="88" spans="1:18" s="53" customFormat="1" ht="31.8" hidden="1" customHeight="1">
      <c r="A88" t="s">
        <v>501</v>
      </c>
      <c r="B88"/>
      <c r="C88"/>
      <c r="D88"/>
      <c r="E88"/>
      <c r="F88"/>
      <c r="G88"/>
      <c r="H88"/>
      <c r="I88" s="204"/>
      <c r="J88" s="204"/>
      <c r="K88"/>
      <c r="L88"/>
      <c r="M88"/>
      <c r="N88"/>
      <c r="O88"/>
      <c r="P88"/>
      <c r="Q88"/>
      <c r="R88"/>
    </row>
    <row r="89" spans="1:18" s="53" customFormat="1" ht="18" hidden="1" thickBot="1">
      <c r="A89"/>
      <c r="B89" s="202" t="s">
        <v>57</v>
      </c>
      <c r="C89" s="203"/>
      <c r="D89" s="204"/>
      <c r="E89" s="204"/>
      <c r="F89" s="205">
        <v>220000</v>
      </c>
      <c r="G89" s="204"/>
      <c r="H89" s="204"/>
      <c r="I89" s="204"/>
      <c r="J89" s="204"/>
      <c r="K89"/>
      <c r="L89"/>
      <c r="M89"/>
      <c r="N89"/>
      <c r="O89"/>
      <c r="P89"/>
      <c r="Q89"/>
      <c r="R89"/>
    </row>
    <row r="90" spans="1:18" s="53" customFormat="1" hidden="1">
      <c r="A90"/>
      <c r="B90"/>
      <c r="C90"/>
      <c r="D90"/>
      <c r="E90"/>
      <c r="F90"/>
      <c r="G90"/>
      <c r="H90"/>
      <c r="I90" s="727"/>
      <c r="J90" s="727"/>
      <c r="K90"/>
      <c r="L90"/>
      <c r="M90"/>
      <c r="N90"/>
      <c r="O90"/>
      <c r="P90"/>
      <c r="Q90"/>
      <c r="R90"/>
    </row>
    <row r="91" spans="1:18" s="53" customFormat="1" hidden="1">
      <c r="B91" s="202" t="s">
        <v>503</v>
      </c>
      <c r="C91" s="203"/>
      <c r="D91" s="204"/>
      <c r="E91" s="204"/>
      <c r="F91" s="204"/>
      <c r="G91" s="204"/>
      <c r="H91" s="204"/>
      <c r="I91" s="727"/>
      <c r="J91" s="727"/>
      <c r="K91"/>
      <c r="L91"/>
      <c r="M91"/>
      <c r="N91"/>
      <c r="O91"/>
      <c r="P91"/>
      <c r="Q91"/>
      <c r="R91"/>
    </row>
    <row r="92" spans="1:18" s="53" customFormat="1" hidden="1">
      <c r="A92"/>
      <c r="B92" s="204"/>
      <c r="C92" s="204"/>
      <c r="D92" s="204"/>
      <c r="E92" s="204"/>
      <c r="F92" s="204"/>
      <c r="G92" s="204"/>
      <c r="H92" s="204"/>
      <c r="I92" s="204"/>
      <c r="J92" s="204"/>
      <c r="K92"/>
      <c r="L92"/>
      <c r="M92"/>
      <c r="N92"/>
      <c r="O92"/>
      <c r="P92"/>
      <c r="Q92"/>
      <c r="R92"/>
    </row>
    <row r="93" spans="1:18" s="53" customFormat="1" hidden="1">
      <c r="B93" s="208" t="s">
        <v>505</v>
      </c>
      <c r="C93" s="208"/>
      <c r="D93" s="208"/>
      <c r="E93" s="727" t="s">
        <v>506</v>
      </c>
      <c r="F93" s="727" t="s">
        <v>507</v>
      </c>
      <c r="G93" s="727"/>
      <c r="H93" s="727"/>
      <c r="I93" s="204"/>
      <c r="J93" s="204"/>
      <c r="K93"/>
      <c r="L93"/>
      <c r="M93"/>
      <c r="N93"/>
      <c r="O93"/>
      <c r="P93"/>
      <c r="Q93"/>
      <c r="R93"/>
    </row>
    <row r="94" spans="1:18" s="53" customFormat="1" hidden="1">
      <c r="B94" s="207">
        <v>0</v>
      </c>
      <c r="C94" s="203" t="s">
        <v>508</v>
      </c>
      <c r="D94" s="207">
        <v>100000</v>
      </c>
      <c r="E94" s="204"/>
      <c r="F94" s="204">
        <v>5000</v>
      </c>
      <c r="G94" s="727"/>
      <c r="H94" s="727"/>
      <c r="I94" s="204"/>
      <c r="J94" s="204"/>
      <c r="K94"/>
      <c r="L94"/>
      <c r="M94"/>
      <c r="N94"/>
      <c r="O94"/>
      <c r="P94"/>
      <c r="Q94"/>
      <c r="R94"/>
    </row>
    <row r="95" spans="1:18" s="53" customFormat="1" hidden="1">
      <c r="A95"/>
      <c r="B95" s="207">
        <v>100000</v>
      </c>
      <c r="C95" s="203" t="s">
        <v>508</v>
      </c>
      <c r="D95" s="207">
        <v>10000000</v>
      </c>
      <c r="E95" s="210">
        <v>0.02</v>
      </c>
      <c r="F95" s="204">
        <v>5000</v>
      </c>
      <c r="G95" s="204"/>
      <c r="H95" s="204"/>
      <c r="I95" s="204"/>
      <c r="J95" s="204"/>
      <c r="K95"/>
      <c r="L95"/>
      <c r="M95"/>
      <c r="N95"/>
      <c r="O95"/>
      <c r="P95"/>
      <c r="Q95"/>
      <c r="R95"/>
    </row>
    <row r="96" spans="1:18" s="53" customFormat="1" hidden="1">
      <c r="B96" s="207">
        <f t="shared" ref="B96:B101" si="0">D95</f>
        <v>10000000</v>
      </c>
      <c r="C96" s="203" t="s">
        <v>508</v>
      </c>
      <c r="D96" s="207">
        <v>50000000</v>
      </c>
      <c r="E96" s="210">
        <v>1.4999999999999999E-2</v>
      </c>
      <c r="F96" s="204">
        <f t="shared" ref="F96:F101" si="1">F95+(D95-B95)*E95</f>
        <v>203000</v>
      </c>
      <c r="G96" s="204"/>
      <c r="H96" s="204"/>
      <c r="I96" s="204"/>
      <c r="J96" s="204"/>
      <c r="K96"/>
      <c r="L96"/>
      <c r="M96"/>
      <c r="N96"/>
      <c r="O96"/>
      <c r="P96"/>
      <c r="Q96"/>
      <c r="R96"/>
    </row>
    <row r="97" spans="1:19" s="53" customFormat="1" hidden="1">
      <c r="A97"/>
      <c r="B97" s="207">
        <f t="shared" si="0"/>
        <v>50000000</v>
      </c>
      <c r="C97" s="203" t="s">
        <v>508</v>
      </c>
      <c r="D97" s="207">
        <v>100000000</v>
      </c>
      <c r="E97" s="210">
        <v>0.01</v>
      </c>
      <c r="F97" s="204">
        <f t="shared" si="1"/>
        <v>803000</v>
      </c>
      <c r="G97" s="204"/>
      <c r="H97" s="204"/>
      <c r="I97" s="204"/>
      <c r="J97" s="204"/>
      <c r="K97"/>
      <c r="L97"/>
      <c r="M97"/>
      <c r="N97"/>
      <c r="O97"/>
      <c r="P97"/>
      <c r="Q97"/>
      <c r="R97"/>
    </row>
    <row r="98" spans="1:19" s="53" customFormat="1" hidden="1">
      <c r="B98" s="207">
        <f t="shared" si="0"/>
        <v>100000000</v>
      </c>
      <c r="C98" s="203" t="s">
        <v>508</v>
      </c>
      <c r="D98" s="207">
        <v>300000000</v>
      </c>
      <c r="E98" s="210">
        <v>5.0000000000000001E-3</v>
      </c>
      <c r="F98" s="204">
        <f t="shared" si="1"/>
        <v>1303000</v>
      </c>
      <c r="G98" s="204"/>
      <c r="H98" s="204"/>
      <c r="I98" s="204"/>
      <c r="J98" s="204"/>
      <c r="K98"/>
      <c r="L98"/>
      <c r="M98"/>
      <c r="N98"/>
      <c r="O98"/>
      <c r="P98"/>
      <c r="Q98"/>
      <c r="R98"/>
    </row>
    <row r="99" spans="1:19" hidden="1">
      <c r="B99" s="207">
        <f t="shared" si="0"/>
        <v>300000000</v>
      </c>
      <c r="C99" s="203" t="s">
        <v>508</v>
      </c>
      <c r="D99" s="207">
        <v>500000000</v>
      </c>
      <c r="E99" s="210">
        <v>3.0000000000000001E-3</v>
      </c>
      <c r="F99" s="204">
        <f t="shared" si="1"/>
        <v>2303000</v>
      </c>
      <c r="G99" s="204"/>
      <c r="H99" s="204"/>
      <c r="I99" s="204"/>
      <c r="J99" s="204"/>
    </row>
    <row r="100" spans="1:19" hidden="1">
      <c r="A100" s="53"/>
      <c r="B100" s="207">
        <f t="shared" si="0"/>
        <v>500000000</v>
      </c>
      <c r="C100" s="203" t="s">
        <v>508</v>
      </c>
      <c r="D100" s="207">
        <v>1000000000</v>
      </c>
      <c r="E100" s="210">
        <v>2E-3</v>
      </c>
      <c r="F100" s="204">
        <f t="shared" si="1"/>
        <v>2903000</v>
      </c>
      <c r="G100" s="204"/>
      <c r="H100" s="204"/>
    </row>
    <row r="101" spans="1:19" hidden="1">
      <c r="B101" s="207">
        <f t="shared" si="0"/>
        <v>1000000000</v>
      </c>
      <c r="C101" s="203" t="s">
        <v>508</v>
      </c>
      <c r="D101" s="207"/>
      <c r="E101" s="210"/>
      <c r="F101" s="204">
        <f t="shared" si="1"/>
        <v>3903000</v>
      </c>
      <c r="G101" s="204"/>
      <c r="H101" s="204"/>
      <c r="I101" s="204"/>
      <c r="J101" s="204"/>
    </row>
    <row r="102" spans="1:19" hidden="1">
      <c r="A102" s="53"/>
      <c r="B102" s="204"/>
      <c r="C102" s="203"/>
      <c r="D102" s="204"/>
      <c r="E102" s="204"/>
      <c r="F102" s="204"/>
      <c r="G102" s="204"/>
      <c r="H102" s="204"/>
      <c r="I102" s="204"/>
      <c r="J102" s="204"/>
      <c r="S102" s="53"/>
    </row>
    <row r="103" spans="1:19" hidden="1">
      <c r="B103" s="202" t="s">
        <v>504</v>
      </c>
      <c r="C103" s="204"/>
      <c r="D103" s="204"/>
      <c r="E103" s="201">
        <v>11925000000</v>
      </c>
      <c r="I103" s="211"/>
      <c r="J103" s="211"/>
      <c r="S103" s="211" t="s">
        <v>518</v>
      </c>
    </row>
    <row r="104" spans="1:19" hidden="1">
      <c r="A104" s="53"/>
      <c r="B104" s="204"/>
      <c r="C104" s="204"/>
      <c r="D104" s="204"/>
      <c r="E104" s="204"/>
      <c r="F104" s="204"/>
      <c r="G104" s="204"/>
      <c r="H104" s="204"/>
      <c r="I104" s="87"/>
      <c r="J104" s="87"/>
      <c r="S104" s="213">
        <f>SUM(P104:R104)</f>
        <v>0</v>
      </c>
    </row>
    <row r="105" spans="1:19" hidden="1">
      <c r="A105" s="53"/>
      <c r="B105" s="204" t="s">
        <v>512</v>
      </c>
      <c r="C105" s="204"/>
      <c r="D105" s="204"/>
      <c r="E105" s="204"/>
      <c r="F105" s="204"/>
      <c r="G105" s="204"/>
      <c r="H105" s="204"/>
      <c r="I105" s="87"/>
      <c r="J105" s="87"/>
      <c r="S105" s="213">
        <f t="shared" ref="S105:S111" si="2">SUM(P105:R105)</f>
        <v>0</v>
      </c>
    </row>
    <row r="106" spans="1:19" hidden="1">
      <c r="B106" s="208" t="s">
        <v>505</v>
      </c>
      <c r="C106" s="208"/>
      <c r="D106" s="208"/>
      <c r="E106" s="727" t="s">
        <v>515</v>
      </c>
      <c r="F106" s="211" t="s">
        <v>514</v>
      </c>
      <c r="G106" s="211" t="s">
        <v>517</v>
      </c>
      <c r="H106" s="211"/>
      <c r="I106" s="87"/>
      <c r="J106" s="87"/>
      <c r="S106" s="213">
        <f t="shared" si="2"/>
        <v>0</v>
      </c>
    </row>
    <row r="107" spans="1:19" hidden="1">
      <c r="A107" s="53"/>
      <c r="B107" s="207">
        <v>0</v>
      </c>
      <c r="C107" s="203" t="s">
        <v>508</v>
      </c>
      <c r="D107" s="207">
        <v>197727272</v>
      </c>
      <c r="E107" s="212">
        <v>290000</v>
      </c>
      <c r="F107" s="91">
        <v>48000</v>
      </c>
      <c r="G107" s="87">
        <f>(E107+F107)*0.1</f>
        <v>33800</v>
      </c>
      <c r="H107" s="87"/>
      <c r="I107" s="87"/>
      <c r="J107" s="87"/>
      <c r="S107" s="213">
        <f t="shared" si="2"/>
        <v>0</v>
      </c>
    </row>
    <row r="108" spans="1:19" hidden="1">
      <c r="B108" s="207">
        <f t="shared" ref="B108:B114" si="3">D107</f>
        <v>197727272</v>
      </c>
      <c r="C108" s="203" t="s">
        <v>508</v>
      </c>
      <c r="D108" s="207">
        <v>200000000</v>
      </c>
      <c r="E108" s="212">
        <f>(200000+($E$103-50000000)*11/10000)*0.8</f>
        <v>10610000</v>
      </c>
      <c r="F108" s="91">
        <v>48000</v>
      </c>
      <c r="G108" s="87">
        <f t="shared" ref="G108:G114" si="4">(E108+F108)*0.1</f>
        <v>1065800</v>
      </c>
      <c r="H108" s="87"/>
      <c r="I108" s="87"/>
      <c r="J108" s="87"/>
      <c r="S108" s="213">
        <f t="shared" si="2"/>
        <v>0</v>
      </c>
    </row>
    <row r="109" spans="1:19" hidden="1">
      <c r="B109" s="207">
        <f t="shared" si="3"/>
        <v>200000000</v>
      </c>
      <c r="C109" s="203" t="s">
        <v>508</v>
      </c>
      <c r="D109" s="207">
        <v>500000000</v>
      </c>
      <c r="E109" s="212">
        <f>(200000+($E$103-50000000)*11/10000)*0.8</f>
        <v>10610000</v>
      </c>
      <c r="F109" s="91">
        <v>88000</v>
      </c>
      <c r="G109" s="87">
        <f t="shared" si="4"/>
        <v>1069800</v>
      </c>
      <c r="H109" s="87"/>
      <c r="I109" s="87"/>
      <c r="J109" s="87"/>
      <c r="S109" s="213">
        <f t="shared" si="2"/>
        <v>0</v>
      </c>
    </row>
    <row r="110" spans="1:19" hidden="1">
      <c r="B110" s="207">
        <f t="shared" si="3"/>
        <v>500000000</v>
      </c>
      <c r="C110" s="203" t="s">
        <v>508</v>
      </c>
      <c r="D110" s="207">
        <v>1000000000</v>
      </c>
      <c r="E110" s="212">
        <f>(695000+($E$103-500000000)*9/10000)*0.8</f>
        <v>8782000</v>
      </c>
      <c r="F110" s="91">
        <v>88000</v>
      </c>
      <c r="G110" s="87">
        <f t="shared" si="4"/>
        <v>887000</v>
      </c>
      <c r="H110" s="87"/>
      <c r="I110" s="87"/>
      <c r="J110" s="87"/>
      <c r="S110" s="213">
        <f t="shared" si="2"/>
        <v>0</v>
      </c>
    </row>
    <row r="111" spans="1:19" hidden="1">
      <c r="B111" s="207">
        <f t="shared" si="3"/>
        <v>1000000000</v>
      </c>
      <c r="C111" s="203" t="s">
        <v>508</v>
      </c>
      <c r="D111" s="207">
        <v>5000000000</v>
      </c>
      <c r="E111" s="212">
        <f>(1145000+($E$103-1000000000)*8/10000)*0.8</f>
        <v>7908000</v>
      </c>
      <c r="F111" s="91">
        <v>88000</v>
      </c>
      <c r="G111" s="87">
        <f t="shared" si="4"/>
        <v>799600</v>
      </c>
      <c r="H111" s="87"/>
      <c r="I111" s="87"/>
      <c r="J111" s="87"/>
      <c r="S111" s="213">
        <f t="shared" si="2"/>
        <v>0</v>
      </c>
    </row>
    <row r="112" spans="1:19" hidden="1">
      <c r="B112" s="207">
        <f t="shared" si="3"/>
        <v>5000000000</v>
      </c>
      <c r="C112" s="203" t="s">
        <v>508</v>
      </c>
      <c r="D112" s="207">
        <v>10000000000</v>
      </c>
      <c r="E112" s="212">
        <f>(4345000+($E$103-5000000000)*7/10000)*0.8</f>
        <v>7354000</v>
      </c>
      <c r="F112" s="91">
        <v>88000</v>
      </c>
      <c r="G112" s="87">
        <f t="shared" si="4"/>
        <v>744200</v>
      </c>
      <c r="H112" s="87"/>
    </row>
    <row r="113" spans="1:10" hidden="1">
      <c r="B113" s="207">
        <f t="shared" si="3"/>
        <v>10000000000</v>
      </c>
      <c r="C113" s="203" t="s">
        <v>508</v>
      </c>
      <c r="D113" s="207">
        <v>11925000000</v>
      </c>
      <c r="E113" s="212">
        <f>(7845000+($E$103-10000000000)*6/10000)*0.8</f>
        <v>7200000</v>
      </c>
      <c r="F113" s="91">
        <v>88000</v>
      </c>
      <c r="G113" s="87">
        <f t="shared" si="4"/>
        <v>728800</v>
      </c>
      <c r="H113" s="87"/>
      <c r="I113" s="204"/>
      <c r="J113" s="204"/>
    </row>
    <row r="114" spans="1:10" hidden="1">
      <c r="B114" s="204">
        <f t="shared" si="3"/>
        <v>11925000000</v>
      </c>
      <c r="C114" s="203" t="s">
        <v>508</v>
      </c>
      <c r="D114" s="204"/>
      <c r="E114" s="212">
        <v>7200000</v>
      </c>
      <c r="F114" s="91">
        <v>88000</v>
      </c>
      <c r="G114" s="87">
        <f t="shared" si="4"/>
        <v>728800</v>
      </c>
      <c r="H114" s="87"/>
      <c r="I114" s="204"/>
      <c r="J114" s="204"/>
    </row>
    <row r="115" spans="1:10" hidden="1">
      <c r="B115" s="204"/>
      <c r="C115" s="204"/>
      <c r="D115" s="204"/>
      <c r="E115" s="212"/>
      <c r="F115" s="204"/>
      <c r="I115" s="204"/>
      <c r="J115" s="204"/>
    </row>
    <row r="116" spans="1:10" hidden="1">
      <c r="B116" s="202" t="s">
        <v>67</v>
      </c>
      <c r="C116" s="214"/>
      <c r="D116" s="204" t="s">
        <v>519</v>
      </c>
      <c r="E116" s="204"/>
      <c r="F116" s="204"/>
      <c r="G116" s="204"/>
      <c r="H116" s="204"/>
      <c r="I116" s="204"/>
      <c r="J116" s="204"/>
    </row>
    <row r="117" spans="1:10" hidden="1">
      <c r="B117" s="204"/>
      <c r="C117" s="204"/>
      <c r="D117" s="204"/>
      <c r="E117" s="204"/>
      <c r="F117" s="204"/>
      <c r="G117" s="204"/>
      <c r="H117" s="204"/>
      <c r="I117" s="204"/>
      <c r="J117" s="204"/>
    </row>
    <row r="118" spans="1:10">
      <c r="B118" t="s">
        <v>313</v>
      </c>
      <c r="C118" t="s">
        <v>545</v>
      </c>
      <c r="D118" s="204"/>
      <c r="E118" s="204"/>
      <c r="F118" s="204"/>
      <c r="G118" s="204"/>
      <c r="H118" s="204"/>
      <c r="I118" s="204"/>
      <c r="J118" s="204"/>
    </row>
    <row r="119" spans="1:10">
      <c r="B119" t="s">
        <v>314</v>
      </c>
      <c r="C119">
        <v>0</v>
      </c>
      <c r="D119" s="204"/>
      <c r="E119" s="204"/>
      <c r="F119" s="204"/>
      <c r="G119" s="204"/>
      <c r="H119" s="204"/>
    </row>
    <row r="120" spans="1:10">
      <c r="B120" s="204"/>
      <c r="C120" s="204"/>
      <c r="D120" s="204"/>
      <c r="E120" s="204"/>
      <c r="F120" s="204"/>
      <c r="G120" s="204"/>
      <c r="H120" s="204"/>
    </row>
    <row r="121" spans="1:10">
      <c r="B121" s="204"/>
      <c r="C121" s="204"/>
      <c r="D121" s="204"/>
      <c r="E121" s="204"/>
      <c r="F121" s="204"/>
      <c r="G121" s="204"/>
      <c r="H121" s="204"/>
    </row>
    <row r="122" spans="1:10">
      <c r="A122" s="37" t="s">
        <v>547</v>
      </c>
      <c r="B122" s="217" t="s">
        <v>551</v>
      </c>
      <c r="C122" t="s">
        <v>548</v>
      </c>
    </row>
    <row r="123" spans="1:10">
      <c r="B123" s="217" t="s">
        <v>552</v>
      </c>
      <c r="C123" t="s">
        <v>549</v>
      </c>
      <c r="D123">
        <v>7</v>
      </c>
      <c r="E123" t="s">
        <v>1190</v>
      </c>
    </row>
    <row r="124" spans="1:10">
      <c r="C124" t="s">
        <v>550</v>
      </c>
      <c r="D124">
        <v>9</v>
      </c>
      <c r="E124" t="s">
        <v>1190</v>
      </c>
    </row>
    <row r="126" spans="1:10">
      <c r="A126" t="s">
        <v>1191</v>
      </c>
      <c r="B126" s="52" t="s">
        <v>312</v>
      </c>
      <c r="C126" t="s">
        <v>1192</v>
      </c>
    </row>
    <row r="127" spans="1:10">
      <c r="B127" t="s">
        <v>82</v>
      </c>
      <c r="C127" t="s">
        <v>1193</v>
      </c>
    </row>
    <row r="128" spans="1:10">
      <c r="B128" t="s">
        <v>313</v>
      </c>
      <c r="C128" t="s">
        <v>1194</v>
      </c>
    </row>
    <row r="129" spans="1:3">
      <c r="B129" t="s">
        <v>314</v>
      </c>
      <c r="C129" t="s">
        <v>1195</v>
      </c>
    </row>
    <row r="131" spans="1:3">
      <c r="A131" t="s">
        <v>1196</v>
      </c>
      <c r="B131" s="52" t="s">
        <v>312</v>
      </c>
      <c r="C131" t="s">
        <v>1197</v>
      </c>
    </row>
    <row r="132" spans="1:3">
      <c r="B132" t="s">
        <v>82</v>
      </c>
      <c r="C132" t="s">
        <v>1198</v>
      </c>
    </row>
    <row r="133" spans="1:3">
      <c r="B133" t="s">
        <v>313</v>
      </c>
      <c r="C133">
        <v>0</v>
      </c>
    </row>
    <row r="134" spans="1:3">
      <c r="B134" t="s">
        <v>314</v>
      </c>
      <c r="C134" t="s">
        <v>1198</v>
      </c>
    </row>
  </sheetData>
  <mergeCells count="6">
    <mergeCell ref="A1:F1"/>
    <mergeCell ref="A34:C34"/>
    <mergeCell ref="F34:H34"/>
    <mergeCell ref="A52:B52"/>
    <mergeCell ref="C52:D52"/>
    <mergeCell ref="A13:A14"/>
  </mergeCells>
  <phoneticPr fontId="1" type="noConversion"/>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48"/>
  <sheetViews>
    <sheetView workbookViewId="0">
      <selection activeCell="H20" sqref="H20"/>
    </sheetView>
  </sheetViews>
  <sheetFormatPr defaultRowHeight="17.399999999999999"/>
  <cols>
    <col min="1" max="8" width="15.3984375" customWidth="1"/>
    <col min="9" max="9" width="13.69921875" customWidth="1"/>
  </cols>
  <sheetData>
    <row r="1" spans="1:7">
      <c r="A1" s="831" t="s">
        <v>368</v>
      </c>
      <c r="B1" s="831"/>
      <c r="C1" s="831"/>
      <c r="D1" s="831"/>
      <c r="E1" s="831"/>
      <c r="F1" s="831"/>
    </row>
    <row r="2" spans="1:7">
      <c r="A2" s="124" t="s">
        <v>17</v>
      </c>
      <c r="B2" s="124" t="s">
        <v>37</v>
      </c>
      <c r="C2" s="125" t="s">
        <v>38</v>
      </c>
      <c r="D2" s="124" t="s">
        <v>51</v>
      </c>
      <c r="E2" s="126" t="s">
        <v>52</v>
      </c>
      <c r="F2" s="124" t="s">
        <v>53</v>
      </c>
    </row>
    <row r="3" spans="1:7">
      <c r="A3" s="127" t="s">
        <v>3</v>
      </c>
      <c r="B3" s="652">
        <v>280000000</v>
      </c>
      <c r="C3" s="653" t="e">
        <f>B3/$B$229</f>
        <v>#DIV/0!</v>
      </c>
      <c r="D3" s="654" t="e">
        <f>B3/#REF!</f>
        <v>#REF!</v>
      </c>
      <c r="E3" s="655" t="e">
        <f>B3/#REF!</f>
        <v>#REF!</v>
      </c>
      <c r="F3" s="652" t="s">
        <v>54</v>
      </c>
    </row>
    <row r="4" spans="1:7">
      <c r="A4" s="127" t="s">
        <v>4</v>
      </c>
      <c r="B4" s="652">
        <v>290000000</v>
      </c>
      <c r="C4" s="653" t="e">
        <f>B4/$B$229</f>
        <v>#DIV/0!</v>
      </c>
      <c r="D4" s="654" t="e">
        <f>B4/#REF!</f>
        <v>#REF!</v>
      </c>
      <c r="E4" s="655" t="e">
        <f>B4/#REF!</f>
        <v>#REF!</v>
      </c>
      <c r="F4" s="652" t="s">
        <v>55</v>
      </c>
    </row>
    <row r="7" spans="1:7">
      <c r="A7" s="963" t="s">
        <v>597</v>
      </c>
      <c r="B7" s="964" t="s">
        <v>571</v>
      </c>
      <c r="C7" s="964"/>
      <c r="D7" s="964" t="s">
        <v>572</v>
      </c>
      <c r="E7" s="964"/>
      <c r="F7" s="964" t="s">
        <v>598</v>
      </c>
    </row>
    <row r="8" spans="1:7">
      <c r="A8" s="963"/>
      <c r="B8" s="469" t="s">
        <v>599</v>
      </c>
      <c r="C8" s="469" t="s">
        <v>600</v>
      </c>
      <c r="D8" s="469" t="s">
        <v>599</v>
      </c>
      <c r="E8" s="469" t="s">
        <v>600</v>
      </c>
      <c r="F8" s="964"/>
    </row>
    <row r="9" spans="1:7">
      <c r="A9" s="264" t="s">
        <v>601</v>
      </c>
      <c r="B9" s="659" t="s">
        <v>1203</v>
      </c>
      <c r="C9" s="658" t="s">
        <v>1202</v>
      </c>
      <c r="D9" s="659" t="str">
        <f>B9</f>
        <v>공매개시일</v>
      </c>
      <c r="E9" s="658" t="s">
        <v>1202</v>
      </c>
      <c r="F9" s="265"/>
      <c r="G9" s="232" t="s">
        <v>569</v>
      </c>
    </row>
    <row r="10" spans="1:7">
      <c r="A10" s="266" t="s">
        <v>602</v>
      </c>
      <c r="B10" s="267"/>
      <c r="C10" s="268" t="str">
        <f>B2</f>
        <v>낙찰가액</v>
      </c>
      <c r="D10" s="267"/>
      <c r="E10" s="268" t="str">
        <f>C2</f>
        <v>낙찰가율</v>
      </c>
      <c r="F10" s="268"/>
    </row>
    <row r="11" spans="1:7">
      <c r="A11" s="269" t="s">
        <v>603</v>
      </c>
      <c r="B11" s="270"/>
      <c r="C11" s="271" t="e">
        <f>-#REF!</f>
        <v>#REF!</v>
      </c>
      <c r="D11" s="270"/>
      <c r="E11" s="271" t="e">
        <f>-#REF!</f>
        <v>#REF!</v>
      </c>
      <c r="F11" s="272"/>
      <c r="G11" s="232" t="s">
        <v>613</v>
      </c>
    </row>
    <row r="12" spans="1:7">
      <c r="A12" s="269" t="s">
        <v>604</v>
      </c>
      <c r="B12" s="270"/>
      <c r="C12" s="271" t="e">
        <f>C29</f>
        <v>#REF!</v>
      </c>
      <c r="D12" s="270"/>
      <c r="E12" s="271" t="e">
        <f>D29</f>
        <v>#REF!</v>
      </c>
      <c r="F12" s="272"/>
    </row>
    <row r="13" spans="1:7">
      <c r="A13" s="269" t="s">
        <v>605</v>
      </c>
      <c r="B13" s="270"/>
      <c r="C13" s="271">
        <f>C34</f>
        <v>0</v>
      </c>
      <c r="D13" s="270"/>
      <c r="E13" s="271">
        <f>D34</f>
        <v>0</v>
      </c>
      <c r="F13" s="272"/>
    </row>
    <row r="14" spans="1:7">
      <c r="A14" s="266" t="s">
        <v>606</v>
      </c>
      <c r="B14" s="267"/>
      <c r="C14" s="268" t="e">
        <f>SUM(C10:C13)</f>
        <v>#REF!</v>
      </c>
      <c r="D14" s="268"/>
      <c r="E14" s="268" t="e">
        <f>SUM(E10:E13)</f>
        <v>#REF!</v>
      </c>
      <c r="F14" s="268"/>
    </row>
    <row r="15" spans="1:7">
      <c r="A15" s="269" t="s">
        <v>607</v>
      </c>
      <c r="B15" s="273"/>
      <c r="C15" s="274" t="e">
        <f>-SUM(#REF!)</f>
        <v>#REF!</v>
      </c>
      <c r="D15" s="273"/>
      <c r="E15" s="274" t="e">
        <f>-SUM(#REF!)</f>
        <v>#REF!</v>
      </c>
      <c r="F15" s="273"/>
    </row>
    <row r="16" spans="1:7">
      <c r="A16" s="266" t="s">
        <v>608</v>
      </c>
      <c r="B16" s="267"/>
      <c r="C16" s="268" t="e">
        <f>SUM(C14:C15)</f>
        <v>#REF!</v>
      </c>
      <c r="D16" s="268"/>
      <c r="E16" s="268" t="e">
        <f>SUM(E14:E15)</f>
        <v>#REF!</v>
      </c>
      <c r="F16" s="268"/>
    </row>
    <row r="17" spans="1:9">
      <c r="A17" s="269" t="s">
        <v>609</v>
      </c>
      <c r="B17" s="270"/>
      <c r="C17" s="272">
        <v>0</v>
      </c>
      <c r="D17" s="270"/>
      <c r="E17" s="272">
        <v>0</v>
      </c>
      <c r="F17" s="272"/>
    </row>
    <row r="18" spans="1:9">
      <c r="A18" s="269" t="s">
        <v>1214</v>
      </c>
      <c r="B18" s="270"/>
      <c r="C18" s="272"/>
      <c r="D18" s="270"/>
      <c r="E18" s="272"/>
      <c r="F18" s="272"/>
    </row>
    <row r="19" spans="1:9">
      <c r="A19" s="269" t="s">
        <v>610</v>
      </c>
      <c r="B19" s="270"/>
      <c r="C19" s="272">
        <v>0</v>
      </c>
      <c r="D19" s="272"/>
      <c r="E19" s="272">
        <f>C19</f>
        <v>0</v>
      </c>
      <c r="F19" s="272"/>
    </row>
    <row r="20" spans="1:9">
      <c r="A20" s="266" t="s">
        <v>611</v>
      </c>
      <c r="B20" s="267" t="e">
        <f>EOMONTH(B9,12)</f>
        <v>#VALUE!</v>
      </c>
      <c r="C20" s="268" t="e">
        <f>MIN(C16:C19)</f>
        <v>#REF!</v>
      </c>
      <c r="D20" s="267" t="e">
        <f>EOMONTH(D9,12)</f>
        <v>#VALUE!</v>
      </c>
      <c r="E20" s="268" t="e">
        <f>MIN(E16:E19)</f>
        <v>#REF!</v>
      </c>
      <c r="F20" s="268"/>
    </row>
    <row r="21" spans="1:9">
      <c r="A21" s="275"/>
      <c r="B21" s="276"/>
      <c r="C21" s="277"/>
      <c r="D21" s="276"/>
      <c r="E21" s="277"/>
      <c r="F21" s="277"/>
    </row>
    <row r="22" spans="1:9">
      <c r="A22" s="266" t="s">
        <v>612</v>
      </c>
      <c r="B22" s="267" t="e">
        <f>B20</f>
        <v>#VALUE!</v>
      </c>
      <c r="C22" s="268" t="e">
        <f>C20+C21</f>
        <v>#REF!</v>
      </c>
      <c r="D22" s="267" t="e">
        <f>D20</f>
        <v>#VALUE!</v>
      </c>
      <c r="E22" s="268" t="e">
        <f>E20+E21</f>
        <v>#REF!</v>
      </c>
      <c r="F22" s="268"/>
    </row>
    <row r="24" spans="1:9">
      <c r="G24" t="s">
        <v>1200</v>
      </c>
      <c r="H24" s="240">
        <v>11</v>
      </c>
    </row>
    <row r="25" spans="1:9">
      <c r="A25" s="242" t="s">
        <v>1204</v>
      </c>
      <c r="B25" s="230"/>
      <c r="C25" s="230"/>
      <c r="D25" s="230"/>
      <c r="E25" s="230"/>
      <c r="F25" s="230" t="s">
        <v>593</v>
      </c>
      <c r="G25" t="s">
        <v>1201</v>
      </c>
      <c r="H25" s="260">
        <v>0.1</v>
      </c>
    </row>
    <row r="26" spans="1:9">
      <c r="A26" s="234" t="s">
        <v>570</v>
      </c>
      <c r="B26" s="234" t="s">
        <v>1205</v>
      </c>
      <c r="C26" s="234" t="s">
        <v>571</v>
      </c>
      <c r="D26" s="234" t="s">
        <v>572</v>
      </c>
      <c r="F26" s="234" t="s">
        <v>594</v>
      </c>
      <c r="G26" s="234" t="s">
        <v>595</v>
      </c>
      <c r="H26" s="234" t="s">
        <v>596</v>
      </c>
    </row>
    <row r="27" spans="1:9">
      <c r="A27" s="236" t="s">
        <v>573</v>
      </c>
      <c r="B27" s="237" t="s">
        <v>460</v>
      </c>
      <c r="C27" s="231">
        <f>G79</f>
        <v>0</v>
      </c>
      <c r="D27" s="231">
        <f>G79</f>
        <v>0</v>
      </c>
      <c r="F27" s="241">
        <v>1</v>
      </c>
      <c r="G27" s="261">
        <f>EOMONTH(adate,H24)</f>
        <v>46295</v>
      </c>
      <c r="H27" s="262">
        <v>1000000000</v>
      </c>
      <c r="I27" t="s">
        <v>1199</v>
      </c>
    </row>
    <row r="28" spans="1:9">
      <c r="A28" s="236" t="s">
        <v>574</v>
      </c>
      <c r="B28" s="237" t="s">
        <v>1206</v>
      </c>
      <c r="C28" s="231" t="e">
        <v>#REF!</v>
      </c>
      <c r="D28" s="231" t="e">
        <f>C28</f>
        <v>#REF!</v>
      </c>
      <c r="F28" s="241">
        <v>2</v>
      </c>
      <c r="G28" s="261">
        <f>G27+7</f>
        <v>46302</v>
      </c>
      <c r="H28" s="263">
        <f t="shared" ref="H28:H48" si="0">H27*(1-$H$25)</f>
        <v>900000000</v>
      </c>
    </row>
    <row r="29" spans="1:9">
      <c r="A29" s="234" t="s">
        <v>575</v>
      </c>
      <c r="B29" s="238"/>
      <c r="C29" s="239" t="e">
        <f>SUM(C27:C28)</f>
        <v>#REF!</v>
      </c>
      <c r="D29" s="239" t="e">
        <f>SUM(D27:D28)</f>
        <v>#REF!</v>
      </c>
      <c r="F29" s="279">
        <v>3</v>
      </c>
      <c r="G29" s="280">
        <f t="shared" ref="G29:G48" si="1">G28+7</f>
        <v>46309</v>
      </c>
      <c r="H29" s="263">
        <f t="shared" si="0"/>
        <v>810000000</v>
      </c>
    </row>
    <row r="30" spans="1:9">
      <c r="F30" s="279">
        <v>4</v>
      </c>
      <c r="G30" s="280">
        <f t="shared" si="1"/>
        <v>46316</v>
      </c>
      <c r="H30" s="263">
        <f t="shared" si="0"/>
        <v>729000000</v>
      </c>
    </row>
    <row r="31" spans="1:9">
      <c r="A31" s="242" t="s">
        <v>1207</v>
      </c>
      <c r="B31" s="230"/>
      <c r="C31" s="230"/>
      <c r="D31" s="230"/>
      <c r="F31" s="241">
        <v>5</v>
      </c>
      <c r="G31" s="261">
        <f t="shared" si="1"/>
        <v>46323</v>
      </c>
      <c r="H31" s="263">
        <f t="shared" si="0"/>
        <v>656100000</v>
      </c>
    </row>
    <row r="32" spans="1:9">
      <c r="A32" s="234" t="s">
        <v>435</v>
      </c>
      <c r="B32" s="234"/>
      <c r="C32" s="234" t="s">
        <v>571</v>
      </c>
      <c r="D32" s="234" t="s">
        <v>572</v>
      </c>
      <c r="F32" s="241">
        <v>6</v>
      </c>
      <c r="G32" s="261">
        <f t="shared" si="1"/>
        <v>46330</v>
      </c>
      <c r="H32" s="263">
        <f t="shared" si="0"/>
        <v>590490000</v>
      </c>
    </row>
    <row r="33" spans="1:8">
      <c r="A33" s="236" t="s">
        <v>1208</v>
      </c>
      <c r="B33" s="237"/>
      <c r="C33" s="231" t="str">
        <f>C10</f>
        <v>낙찰가액</v>
      </c>
      <c r="D33" s="231" t="str">
        <f>E10</f>
        <v>낙찰가율</v>
      </c>
      <c r="F33" s="241">
        <v>7</v>
      </c>
      <c r="G33" s="261">
        <f t="shared" si="1"/>
        <v>46337</v>
      </c>
      <c r="H33" s="263">
        <f t="shared" si="0"/>
        <v>531441000</v>
      </c>
    </row>
    <row r="34" spans="1:8">
      <c r="A34" s="236" t="s">
        <v>1207</v>
      </c>
      <c r="B34" s="237"/>
      <c r="C34" s="231"/>
      <c r="D34" s="231">
        <f>C34</f>
        <v>0</v>
      </c>
      <c r="F34" s="241">
        <v>8</v>
      </c>
      <c r="G34" s="261">
        <f t="shared" si="1"/>
        <v>46344</v>
      </c>
      <c r="H34" s="263">
        <f t="shared" si="0"/>
        <v>478296900</v>
      </c>
    </row>
    <row r="35" spans="1:8">
      <c r="F35" s="241">
        <v>9</v>
      </c>
      <c r="G35" s="261">
        <f t="shared" si="1"/>
        <v>46351</v>
      </c>
      <c r="H35" s="263">
        <f t="shared" si="0"/>
        <v>430467210</v>
      </c>
    </row>
    <row r="36" spans="1:8">
      <c r="A36" s="242" t="s">
        <v>607</v>
      </c>
      <c r="F36" s="241">
        <v>10</v>
      </c>
      <c r="G36" s="261">
        <f t="shared" si="1"/>
        <v>46358</v>
      </c>
      <c r="H36" s="263">
        <f t="shared" si="0"/>
        <v>387420489</v>
      </c>
    </row>
    <row r="37" spans="1:8">
      <c r="A37" s="234" t="s">
        <v>1209</v>
      </c>
      <c r="B37" s="519" t="s">
        <v>1381</v>
      </c>
      <c r="C37" s="234" t="s">
        <v>1212</v>
      </c>
      <c r="D37" s="234" t="s">
        <v>571</v>
      </c>
      <c r="E37" s="234" t="s">
        <v>572</v>
      </c>
      <c r="F37" s="241">
        <v>11</v>
      </c>
      <c r="G37" s="261">
        <f t="shared" si="1"/>
        <v>46365</v>
      </c>
      <c r="H37" s="263">
        <f t="shared" si="0"/>
        <v>348678440.10000002</v>
      </c>
    </row>
    <row r="38" spans="1:8">
      <c r="A38" s="236" t="s">
        <v>1210</v>
      </c>
      <c r="B38" s="660"/>
      <c r="C38" s="485" t="e">
        <f>B38/$B$40</f>
        <v>#DIV/0!</v>
      </c>
      <c r="D38" s="231" t="s">
        <v>1213</v>
      </c>
      <c r="E38" s="231" t="s">
        <v>1213</v>
      </c>
      <c r="F38" s="241">
        <v>12</v>
      </c>
      <c r="G38" s="261">
        <f t="shared" si="1"/>
        <v>46372</v>
      </c>
      <c r="H38" s="263">
        <f t="shared" si="0"/>
        <v>313810596.09000003</v>
      </c>
    </row>
    <row r="39" spans="1:8">
      <c r="A39" s="236" t="s">
        <v>1211</v>
      </c>
      <c r="B39" s="660"/>
      <c r="C39" s="485" t="e">
        <f>B39/$B$40</f>
        <v>#DIV/0!</v>
      </c>
      <c r="D39" s="231" t="s">
        <v>1213</v>
      </c>
      <c r="E39" s="231" t="str">
        <f>D39</f>
        <v>낙찰가액* 비율</v>
      </c>
      <c r="F39" s="241">
        <v>13</v>
      </c>
      <c r="G39" s="261">
        <f t="shared" si="1"/>
        <v>46379</v>
      </c>
      <c r="H39" s="263">
        <f t="shared" si="0"/>
        <v>282429536.48100007</v>
      </c>
    </row>
    <row r="40" spans="1:8">
      <c r="A40" s="234" t="s">
        <v>575</v>
      </c>
      <c r="B40" s="484">
        <f>SUM(B38:B39)</f>
        <v>0</v>
      </c>
      <c r="C40" s="486" t="e">
        <f>SUM(C38:C39)</f>
        <v>#DIV/0!</v>
      </c>
      <c r="D40" s="239" t="str">
        <f>C10</f>
        <v>낙찰가액</v>
      </c>
      <c r="E40" s="239" t="str">
        <f>E10</f>
        <v>낙찰가율</v>
      </c>
      <c r="F40" s="241">
        <v>14</v>
      </c>
      <c r="G40" s="261">
        <f t="shared" si="1"/>
        <v>46386</v>
      </c>
      <c r="H40" s="263">
        <f t="shared" si="0"/>
        <v>254186582.83290008</v>
      </c>
    </row>
    <row r="41" spans="1:8">
      <c r="F41" s="241">
        <v>15</v>
      </c>
      <c r="G41" s="261">
        <f t="shared" si="1"/>
        <v>46393</v>
      </c>
      <c r="H41" s="263">
        <f t="shared" si="0"/>
        <v>228767924.54961008</v>
      </c>
    </row>
    <row r="42" spans="1:8">
      <c r="F42" s="241">
        <v>16</v>
      </c>
      <c r="G42" s="261">
        <f t="shared" si="1"/>
        <v>46400</v>
      </c>
      <c r="H42" s="263">
        <f t="shared" si="0"/>
        <v>205891132.09464908</v>
      </c>
    </row>
    <row r="43" spans="1:8">
      <c r="F43" s="241">
        <v>17</v>
      </c>
      <c r="G43" s="261">
        <f t="shared" si="1"/>
        <v>46407</v>
      </c>
      <c r="H43" s="263">
        <f t="shared" si="0"/>
        <v>185302018.88518417</v>
      </c>
    </row>
    <row r="44" spans="1:8">
      <c r="F44" s="241">
        <v>18</v>
      </c>
      <c r="G44" s="261">
        <f t="shared" si="1"/>
        <v>46414</v>
      </c>
      <c r="H44" s="263">
        <f t="shared" si="0"/>
        <v>166771816.99666575</v>
      </c>
    </row>
    <row r="45" spans="1:8">
      <c r="F45" s="241">
        <v>19</v>
      </c>
      <c r="G45" s="261">
        <f t="shared" si="1"/>
        <v>46421</v>
      </c>
      <c r="H45" s="263">
        <f t="shared" si="0"/>
        <v>150094635.29699919</v>
      </c>
    </row>
    <row r="46" spans="1:8">
      <c r="F46" s="241">
        <v>20</v>
      </c>
      <c r="G46" s="261">
        <f t="shared" si="1"/>
        <v>46428</v>
      </c>
      <c r="H46" s="263">
        <f t="shared" si="0"/>
        <v>135085171.76729926</v>
      </c>
    </row>
    <row r="47" spans="1:8">
      <c r="F47" s="241">
        <v>21</v>
      </c>
      <c r="G47" s="261">
        <f t="shared" si="1"/>
        <v>46435</v>
      </c>
      <c r="H47" s="263">
        <f t="shared" si="0"/>
        <v>121576654.59056935</v>
      </c>
    </row>
    <row r="48" spans="1:8">
      <c r="F48" s="241">
        <v>22</v>
      </c>
      <c r="G48" s="261">
        <f t="shared" si="1"/>
        <v>46442</v>
      </c>
      <c r="H48" s="263">
        <f t="shared" si="0"/>
        <v>109418989.13151242</v>
      </c>
    </row>
  </sheetData>
  <mergeCells count="5">
    <mergeCell ref="A1:F1"/>
    <mergeCell ref="A7:A8"/>
    <mergeCell ref="B7:C7"/>
    <mergeCell ref="D7:E7"/>
    <mergeCell ref="F7:F8"/>
  </mergeCells>
  <phoneticPr fontId="1"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3553" r:id="rId3" name="Drop Down 1">
              <controlPr defaultSize="0" autoLine="0" autoPict="0">
                <anchor moveWithCells="1">
                  <from>
                    <xdr:col>4</xdr:col>
                    <xdr:colOff>670560</xdr:colOff>
                    <xdr:row>58</xdr:row>
                    <xdr:rowOff>0</xdr:rowOff>
                  </from>
                  <to>
                    <xdr:col>5</xdr:col>
                    <xdr:colOff>525780</xdr:colOff>
                    <xdr:row>58</xdr:row>
                    <xdr:rowOff>213360</xdr:rowOff>
                  </to>
                </anchor>
              </controlPr>
            </control>
          </mc:Choice>
        </mc:AlternateContent>
      </controls>
    </mc:Choice>
  </mc:AlternateConten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C27"/>
  <sheetViews>
    <sheetView topLeftCell="B1" workbookViewId="0">
      <selection activeCell="L30" sqref="L30"/>
    </sheetView>
  </sheetViews>
  <sheetFormatPr defaultRowHeight="17.399999999999999"/>
  <cols>
    <col min="1" max="1" width="7.296875" bestFit="1" customWidth="1"/>
    <col min="2" max="2" width="13.59765625" bestFit="1" customWidth="1"/>
    <col min="3" max="3" width="9.09765625" bestFit="1" customWidth="1"/>
    <col min="4" max="4" width="8.19921875" bestFit="1" customWidth="1"/>
    <col min="5" max="5" width="24.59765625" bestFit="1" customWidth="1"/>
    <col min="6" max="6" width="7.69921875" bestFit="1" customWidth="1"/>
    <col min="7" max="7" width="11.8984375" bestFit="1" customWidth="1"/>
    <col min="8" max="8" width="6.5" bestFit="1" customWidth="1"/>
    <col min="9" max="9" width="9.8984375" bestFit="1" customWidth="1"/>
    <col min="10" max="10" width="12.8984375" bestFit="1" customWidth="1"/>
    <col min="11" max="12" width="11.3984375" bestFit="1" customWidth="1"/>
    <col min="13" max="15" width="10.8984375" bestFit="1" customWidth="1"/>
    <col min="16" max="17" width="11.3984375" bestFit="1" customWidth="1"/>
    <col min="18" max="22" width="10.8984375" bestFit="1" customWidth="1"/>
    <col min="23" max="27" width="11.3984375" bestFit="1" customWidth="1"/>
    <col min="28" max="29" width="10.8984375" bestFit="1" customWidth="1"/>
    <col min="30" max="30" width="11.3984375" bestFit="1" customWidth="1"/>
    <col min="31" max="133" width="10.8984375" bestFit="1" customWidth="1"/>
  </cols>
  <sheetData>
    <row r="1" spans="1:133">
      <c r="A1" s="457" t="s">
        <v>1099</v>
      </c>
    </row>
    <row r="2" spans="1:133">
      <c r="M2">
        <v>0</v>
      </c>
      <c r="N2">
        <f>M2+1</f>
        <v>1</v>
      </c>
      <c r="O2">
        <f t="shared" ref="O2:BZ2" si="0">N2+1</f>
        <v>2</v>
      </c>
      <c r="P2">
        <f t="shared" si="0"/>
        <v>3</v>
      </c>
      <c r="Q2">
        <f t="shared" si="0"/>
        <v>4</v>
      </c>
      <c r="R2">
        <f t="shared" si="0"/>
        <v>5</v>
      </c>
      <c r="S2">
        <f t="shared" si="0"/>
        <v>6</v>
      </c>
      <c r="T2">
        <f t="shared" si="0"/>
        <v>7</v>
      </c>
      <c r="U2">
        <f t="shared" si="0"/>
        <v>8</v>
      </c>
      <c r="V2">
        <f t="shared" si="0"/>
        <v>9</v>
      </c>
      <c r="W2">
        <f t="shared" si="0"/>
        <v>10</v>
      </c>
      <c r="X2">
        <f t="shared" si="0"/>
        <v>11</v>
      </c>
      <c r="Y2">
        <f t="shared" si="0"/>
        <v>12</v>
      </c>
      <c r="Z2">
        <f t="shared" si="0"/>
        <v>13</v>
      </c>
      <c r="AA2">
        <f t="shared" si="0"/>
        <v>14</v>
      </c>
      <c r="AB2">
        <f t="shared" si="0"/>
        <v>15</v>
      </c>
      <c r="AC2">
        <f t="shared" si="0"/>
        <v>16</v>
      </c>
      <c r="AD2">
        <f t="shared" si="0"/>
        <v>17</v>
      </c>
      <c r="AE2">
        <f t="shared" si="0"/>
        <v>18</v>
      </c>
      <c r="AF2">
        <f t="shared" si="0"/>
        <v>19</v>
      </c>
      <c r="AG2">
        <f t="shared" si="0"/>
        <v>20</v>
      </c>
      <c r="AH2">
        <f t="shared" si="0"/>
        <v>21</v>
      </c>
      <c r="AI2">
        <f t="shared" si="0"/>
        <v>22</v>
      </c>
      <c r="AJ2">
        <f t="shared" si="0"/>
        <v>23</v>
      </c>
      <c r="AK2">
        <f t="shared" si="0"/>
        <v>24</v>
      </c>
      <c r="AL2">
        <f t="shared" si="0"/>
        <v>25</v>
      </c>
      <c r="AM2">
        <f t="shared" si="0"/>
        <v>26</v>
      </c>
      <c r="AN2">
        <f t="shared" si="0"/>
        <v>27</v>
      </c>
      <c r="AO2">
        <f t="shared" si="0"/>
        <v>28</v>
      </c>
      <c r="AP2">
        <f t="shared" si="0"/>
        <v>29</v>
      </c>
      <c r="AQ2">
        <f t="shared" si="0"/>
        <v>30</v>
      </c>
      <c r="AR2">
        <f t="shared" si="0"/>
        <v>31</v>
      </c>
      <c r="AS2">
        <f t="shared" si="0"/>
        <v>32</v>
      </c>
      <c r="AT2">
        <f t="shared" si="0"/>
        <v>33</v>
      </c>
      <c r="AU2">
        <f t="shared" si="0"/>
        <v>34</v>
      </c>
      <c r="AV2">
        <f t="shared" si="0"/>
        <v>35</v>
      </c>
      <c r="AW2">
        <f t="shared" si="0"/>
        <v>36</v>
      </c>
      <c r="AX2">
        <f t="shared" si="0"/>
        <v>37</v>
      </c>
      <c r="AY2">
        <f t="shared" si="0"/>
        <v>38</v>
      </c>
      <c r="AZ2">
        <f t="shared" si="0"/>
        <v>39</v>
      </c>
      <c r="BA2">
        <f t="shared" si="0"/>
        <v>40</v>
      </c>
      <c r="BB2">
        <f t="shared" si="0"/>
        <v>41</v>
      </c>
      <c r="BC2">
        <f t="shared" si="0"/>
        <v>42</v>
      </c>
      <c r="BD2">
        <f t="shared" si="0"/>
        <v>43</v>
      </c>
      <c r="BE2">
        <f t="shared" si="0"/>
        <v>44</v>
      </c>
      <c r="BF2">
        <f t="shared" si="0"/>
        <v>45</v>
      </c>
      <c r="BG2">
        <f t="shared" si="0"/>
        <v>46</v>
      </c>
      <c r="BH2">
        <f t="shared" si="0"/>
        <v>47</v>
      </c>
      <c r="BI2">
        <f t="shared" si="0"/>
        <v>48</v>
      </c>
      <c r="BJ2">
        <f t="shared" si="0"/>
        <v>49</v>
      </c>
      <c r="BK2">
        <f t="shared" si="0"/>
        <v>50</v>
      </c>
      <c r="BL2">
        <f t="shared" si="0"/>
        <v>51</v>
      </c>
      <c r="BM2">
        <f t="shared" si="0"/>
        <v>52</v>
      </c>
      <c r="BN2">
        <f t="shared" si="0"/>
        <v>53</v>
      </c>
      <c r="BO2">
        <f t="shared" si="0"/>
        <v>54</v>
      </c>
      <c r="BP2">
        <f t="shared" si="0"/>
        <v>55</v>
      </c>
      <c r="BQ2">
        <f t="shared" si="0"/>
        <v>56</v>
      </c>
      <c r="BR2">
        <f t="shared" si="0"/>
        <v>57</v>
      </c>
      <c r="BS2">
        <f t="shared" si="0"/>
        <v>58</v>
      </c>
      <c r="BT2">
        <f t="shared" si="0"/>
        <v>59</v>
      </c>
      <c r="BU2">
        <f t="shared" si="0"/>
        <v>60</v>
      </c>
      <c r="BV2">
        <f t="shared" si="0"/>
        <v>61</v>
      </c>
      <c r="BW2">
        <f t="shared" si="0"/>
        <v>62</v>
      </c>
      <c r="BX2">
        <f t="shared" si="0"/>
        <v>63</v>
      </c>
      <c r="BY2">
        <f t="shared" si="0"/>
        <v>64</v>
      </c>
      <c r="BZ2">
        <f t="shared" si="0"/>
        <v>65</v>
      </c>
      <c r="CA2">
        <f t="shared" ref="CA2:EC2" si="1">BZ2+1</f>
        <v>66</v>
      </c>
      <c r="CB2">
        <f t="shared" si="1"/>
        <v>67</v>
      </c>
      <c r="CC2">
        <f t="shared" si="1"/>
        <v>68</v>
      </c>
      <c r="CD2">
        <f t="shared" si="1"/>
        <v>69</v>
      </c>
      <c r="CE2">
        <f t="shared" si="1"/>
        <v>70</v>
      </c>
      <c r="CF2">
        <f t="shared" si="1"/>
        <v>71</v>
      </c>
      <c r="CG2">
        <f t="shared" si="1"/>
        <v>72</v>
      </c>
      <c r="CH2">
        <f t="shared" si="1"/>
        <v>73</v>
      </c>
      <c r="CI2">
        <f t="shared" si="1"/>
        <v>74</v>
      </c>
      <c r="CJ2">
        <f t="shared" si="1"/>
        <v>75</v>
      </c>
      <c r="CK2">
        <f t="shared" si="1"/>
        <v>76</v>
      </c>
      <c r="CL2">
        <f t="shared" si="1"/>
        <v>77</v>
      </c>
      <c r="CM2">
        <f t="shared" si="1"/>
        <v>78</v>
      </c>
      <c r="CN2">
        <f t="shared" si="1"/>
        <v>79</v>
      </c>
      <c r="CO2">
        <f t="shared" si="1"/>
        <v>80</v>
      </c>
      <c r="CP2">
        <f t="shared" si="1"/>
        <v>81</v>
      </c>
      <c r="CQ2">
        <f t="shared" si="1"/>
        <v>82</v>
      </c>
      <c r="CR2">
        <f t="shared" si="1"/>
        <v>83</v>
      </c>
      <c r="CS2">
        <f t="shared" si="1"/>
        <v>84</v>
      </c>
      <c r="CT2">
        <f t="shared" si="1"/>
        <v>85</v>
      </c>
      <c r="CU2">
        <f t="shared" si="1"/>
        <v>86</v>
      </c>
      <c r="CV2">
        <f t="shared" si="1"/>
        <v>87</v>
      </c>
      <c r="CW2">
        <f t="shared" si="1"/>
        <v>88</v>
      </c>
      <c r="CX2">
        <f t="shared" si="1"/>
        <v>89</v>
      </c>
      <c r="CY2">
        <f t="shared" si="1"/>
        <v>90</v>
      </c>
      <c r="CZ2">
        <f t="shared" si="1"/>
        <v>91</v>
      </c>
      <c r="DA2">
        <f t="shared" si="1"/>
        <v>92</v>
      </c>
      <c r="DB2">
        <f t="shared" si="1"/>
        <v>93</v>
      </c>
      <c r="DC2">
        <f t="shared" si="1"/>
        <v>94</v>
      </c>
      <c r="DD2">
        <f t="shared" si="1"/>
        <v>95</v>
      </c>
      <c r="DE2">
        <f t="shared" si="1"/>
        <v>96</v>
      </c>
      <c r="DF2">
        <f t="shared" si="1"/>
        <v>97</v>
      </c>
      <c r="DG2">
        <f t="shared" si="1"/>
        <v>98</v>
      </c>
      <c r="DH2">
        <f t="shared" si="1"/>
        <v>99</v>
      </c>
      <c r="DI2">
        <f t="shared" si="1"/>
        <v>100</v>
      </c>
      <c r="DJ2">
        <f t="shared" si="1"/>
        <v>101</v>
      </c>
      <c r="DK2">
        <f t="shared" si="1"/>
        <v>102</v>
      </c>
      <c r="DL2">
        <f t="shared" si="1"/>
        <v>103</v>
      </c>
      <c r="DM2">
        <f t="shared" si="1"/>
        <v>104</v>
      </c>
      <c r="DN2">
        <f t="shared" si="1"/>
        <v>105</v>
      </c>
      <c r="DO2">
        <f t="shared" si="1"/>
        <v>106</v>
      </c>
      <c r="DP2">
        <f t="shared" si="1"/>
        <v>107</v>
      </c>
      <c r="DQ2">
        <f t="shared" si="1"/>
        <v>108</v>
      </c>
      <c r="DR2">
        <f t="shared" si="1"/>
        <v>109</v>
      </c>
      <c r="DS2">
        <f t="shared" si="1"/>
        <v>110</v>
      </c>
      <c r="DT2">
        <f t="shared" si="1"/>
        <v>111</v>
      </c>
      <c r="DU2">
        <f t="shared" si="1"/>
        <v>112</v>
      </c>
      <c r="DV2">
        <f t="shared" si="1"/>
        <v>113</v>
      </c>
      <c r="DW2">
        <f t="shared" si="1"/>
        <v>114</v>
      </c>
      <c r="DX2">
        <f t="shared" si="1"/>
        <v>115</v>
      </c>
      <c r="DY2">
        <f t="shared" si="1"/>
        <v>116</v>
      </c>
      <c r="DZ2">
        <f t="shared" si="1"/>
        <v>117</v>
      </c>
      <c r="EA2">
        <f t="shared" si="1"/>
        <v>118</v>
      </c>
      <c r="EB2">
        <f t="shared" si="1"/>
        <v>119</v>
      </c>
      <c r="EC2">
        <f t="shared" si="1"/>
        <v>120</v>
      </c>
    </row>
    <row r="3" spans="1:133">
      <c r="A3" s="445" t="s">
        <v>983</v>
      </c>
      <c r="B3" s="445" t="s">
        <v>984</v>
      </c>
      <c r="C3" s="445" t="s">
        <v>985</v>
      </c>
      <c r="D3" s="445" t="s">
        <v>986</v>
      </c>
      <c r="E3" s="446" t="s">
        <v>987</v>
      </c>
      <c r="F3" s="445" t="s">
        <v>988</v>
      </c>
      <c r="G3" s="445" t="s">
        <v>989</v>
      </c>
      <c r="H3" s="445" t="s">
        <v>990</v>
      </c>
      <c r="I3" s="445" t="s">
        <v>991</v>
      </c>
      <c r="J3" s="445" t="s">
        <v>992</v>
      </c>
      <c r="K3" s="445" t="s">
        <v>993</v>
      </c>
      <c r="L3" s="445" t="s">
        <v>994</v>
      </c>
      <c r="M3" s="447">
        <v>45930</v>
      </c>
      <c r="N3" s="447">
        <v>45961</v>
      </c>
      <c r="O3" s="447">
        <v>45991</v>
      </c>
      <c r="P3" s="447">
        <v>46022</v>
      </c>
      <c r="Q3" s="447">
        <v>46053</v>
      </c>
      <c r="R3" s="447">
        <v>46081</v>
      </c>
      <c r="S3" s="447">
        <v>46112</v>
      </c>
      <c r="T3" s="447">
        <v>46142</v>
      </c>
      <c r="U3" s="447">
        <v>46173</v>
      </c>
      <c r="V3" s="447">
        <v>46203</v>
      </c>
      <c r="W3" s="447">
        <v>46234</v>
      </c>
      <c r="X3" s="447">
        <v>46265</v>
      </c>
      <c r="Y3" s="447">
        <v>46295</v>
      </c>
      <c r="Z3" s="447">
        <v>46326</v>
      </c>
      <c r="AA3" s="447">
        <v>46356</v>
      </c>
      <c r="AB3" s="447">
        <v>46387</v>
      </c>
      <c r="AC3" s="447">
        <v>46418</v>
      </c>
      <c r="AD3" s="447">
        <v>46446</v>
      </c>
      <c r="AE3" s="447">
        <v>46477</v>
      </c>
      <c r="AF3" s="447">
        <v>46507</v>
      </c>
      <c r="AG3" s="447">
        <v>46538</v>
      </c>
      <c r="AH3" s="447">
        <v>46568</v>
      </c>
      <c r="AI3" s="447">
        <v>46599</v>
      </c>
      <c r="AJ3" s="447">
        <v>46630</v>
      </c>
      <c r="AK3" s="447">
        <v>46660</v>
      </c>
      <c r="AL3" s="447">
        <v>46691</v>
      </c>
      <c r="AM3" s="447">
        <v>46721</v>
      </c>
      <c r="AN3" s="447">
        <v>46752</v>
      </c>
      <c r="AO3" s="447">
        <v>46783</v>
      </c>
      <c r="AP3" s="447">
        <v>46812</v>
      </c>
      <c r="AQ3" s="447">
        <v>46843</v>
      </c>
      <c r="AR3" s="447">
        <v>46873</v>
      </c>
      <c r="AS3" s="447">
        <v>46904</v>
      </c>
      <c r="AT3" s="447">
        <v>46934</v>
      </c>
      <c r="AU3" s="447">
        <v>46965</v>
      </c>
      <c r="AV3" s="447">
        <v>46996</v>
      </c>
      <c r="AW3" s="447">
        <v>47026</v>
      </c>
      <c r="AX3" s="447">
        <v>47057</v>
      </c>
      <c r="AY3" s="447">
        <v>47087</v>
      </c>
      <c r="AZ3" s="447">
        <v>47118</v>
      </c>
      <c r="BA3" s="447">
        <v>47149</v>
      </c>
      <c r="BB3" s="447">
        <v>47177</v>
      </c>
      <c r="BC3" s="447">
        <v>47208</v>
      </c>
      <c r="BD3" s="447">
        <v>47238</v>
      </c>
      <c r="BE3" s="447">
        <v>47269</v>
      </c>
      <c r="BF3" s="447">
        <v>47299</v>
      </c>
      <c r="BG3" s="447">
        <v>47330</v>
      </c>
      <c r="BH3" s="447">
        <v>47361</v>
      </c>
      <c r="BI3" s="447">
        <v>47391</v>
      </c>
      <c r="BJ3" s="447">
        <v>47422</v>
      </c>
      <c r="BK3" s="447">
        <v>47452</v>
      </c>
      <c r="BL3" s="447">
        <v>47483</v>
      </c>
      <c r="BM3" s="447">
        <v>47514</v>
      </c>
      <c r="BN3" s="447">
        <v>47542</v>
      </c>
      <c r="BO3" s="447">
        <v>47573</v>
      </c>
      <c r="BP3" s="447">
        <v>47603</v>
      </c>
      <c r="BQ3" s="447">
        <v>47634</v>
      </c>
      <c r="BR3" s="447">
        <v>47664</v>
      </c>
      <c r="BS3" s="447">
        <v>47695</v>
      </c>
      <c r="BT3" s="447">
        <v>47726</v>
      </c>
      <c r="BU3" s="447">
        <v>47756</v>
      </c>
      <c r="BV3" s="447">
        <v>47787</v>
      </c>
      <c r="BW3" s="447">
        <v>47817</v>
      </c>
      <c r="BX3" s="447">
        <v>47848</v>
      </c>
      <c r="BY3" s="447">
        <v>47879</v>
      </c>
      <c r="BZ3" s="447">
        <v>47907</v>
      </c>
      <c r="CA3" s="447">
        <v>47938</v>
      </c>
      <c r="CB3" s="447">
        <v>47968</v>
      </c>
      <c r="CC3" s="447">
        <v>47999</v>
      </c>
      <c r="CD3" s="447">
        <v>48029</v>
      </c>
      <c r="CE3" s="447">
        <v>48060</v>
      </c>
      <c r="CF3" s="447">
        <v>48091</v>
      </c>
      <c r="CG3" s="447">
        <v>48121</v>
      </c>
      <c r="CH3" s="447">
        <v>48152</v>
      </c>
      <c r="CI3" s="447">
        <v>48182</v>
      </c>
      <c r="CJ3" s="447">
        <v>48213</v>
      </c>
      <c r="CK3" s="447">
        <v>48244</v>
      </c>
      <c r="CL3" s="447">
        <v>48273</v>
      </c>
      <c r="CM3" s="447">
        <v>48304</v>
      </c>
      <c r="CN3" s="447">
        <v>48334</v>
      </c>
      <c r="CO3" s="447">
        <v>48365</v>
      </c>
      <c r="CP3" s="447">
        <v>48395</v>
      </c>
      <c r="CQ3" s="447">
        <v>48426</v>
      </c>
      <c r="CR3" s="447">
        <v>48457</v>
      </c>
      <c r="CS3" s="447">
        <v>48487</v>
      </c>
      <c r="CT3" s="447">
        <v>48518</v>
      </c>
      <c r="CU3" s="447">
        <v>48548</v>
      </c>
      <c r="CV3" s="447">
        <v>48579</v>
      </c>
      <c r="CW3" s="447">
        <v>48610</v>
      </c>
      <c r="CX3" s="447">
        <v>48638</v>
      </c>
      <c r="CY3" s="447">
        <v>48669</v>
      </c>
      <c r="CZ3" s="447">
        <v>48699</v>
      </c>
      <c r="DA3" s="447">
        <v>48730</v>
      </c>
      <c r="DB3" s="447">
        <v>48760</v>
      </c>
      <c r="DC3" s="447">
        <v>48791</v>
      </c>
      <c r="DD3" s="447">
        <v>48822</v>
      </c>
      <c r="DE3" s="447">
        <v>48852</v>
      </c>
      <c r="DF3" s="447">
        <v>48883</v>
      </c>
      <c r="DG3" s="447">
        <v>48913</v>
      </c>
      <c r="DH3" s="447">
        <v>48944</v>
      </c>
      <c r="DI3" s="447">
        <v>48975</v>
      </c>
      <c r="DJ3" s="447">
        <v>49003</v>
      </c>
      <c r="DK3" s="447">
        <v>49034</v>
      </c>
      <c r="DL3" s="447">
        <v>49064</v>
      </c>
      <c r="DM3" s="447">
        <v>49095</v>
      </c>
      <c r="DN3" s="447">
        <v>49125</v>
      </c>
      <c r="DO3" s="447">
        <v>49156</v>
      </c>
      <c r="DP3" s="447">
        <v>49187</v>
      </c>
      <c r="DQ3" s="447">
        <v>49217</v>
      </c>
      <c r="DR3" s="447">
        <v>49248</v>
      </c>
      <c r="DS3" s="447">
        <v>49278</v>
      </c>
      <c r="DT3" s="447">
        <v>49309</v>
      </c>
      <c r="DU3" s="447">
        <v>49340</v>
      </c>
      <c r="DV3" s="447">
        <v>49368</v>
      </c>
      <c r="DW3" s="447">
        <v>49399</v>
      </c>
      <c r="DX3" s="447">
        <v>49429</v>
      </c>
      <c r="DY3" s="447">
        <v>49460</v>
      </c>
      <c r="DZ3" s="447">
        <v>49490</v>
      </c>
      <c r="EA3" s="447">
        <v>49521</v>
      </c>
      <c r="EB3" s="447">
        <v>49552</v>
      </c>
      <c r="EC3" s="447">
        <v>49582</v>
      </c>
    </row>
    <row r="4" spans="1:133" s="545" customFormat="1">
      <c r="A4" s="713" t="s">
        <v>995</v>
      </c>
      <c r="B4" s="713" t="s">
        <v>996</v>
      </c>
      <c r="C4" s="713" t="s">
        <v>997</v>
      </c>
      <c r="D4" s="713" t="s">
        <v>998</v>
      </c>
      <c r="E4" s="714" t="s">
        <v>999</v>
      </c>
      <c r="F4" s="715">
        <v>0.80650943067382319</v>
      </c>
      <c r="G4" s="716">
        <v>770888100</v>
      </c>
      <c r="H4" s="717">
        <v>0.12</v>
      </c>
      <c r="I4" s="718">
        <v>6.1296078431372546E-2</v>
      </c>
      <c r="J4" s="719" t="s">
        <v>1000</v>
      </c>
      <c r="K4" s="720">
        <v>621728522.64422524</v>
      </c>
      <c r="L4" s="721">
        <v>689879909.0132494</v>
      </c>
      <c r="M4" s="720">
        <v>0</v>
      </c>
      <c r="N4" s="720">
        <v>0</v>
      </c>
      <c r="O4" s="720">
        <v>0</v>
      </c>
      <c r="P4" s="720">
        <v>0</v>
      </c>
      <c r="Q4" s="720">
        <v>0</v>
      </c>
      <c r="R4" s="720">
        <v>0</v>
      </c>
      <c r="S4" s="720">
        <v>0</v>
      </c>
      <c r="T4" s="720">
        <v>0</v>
      </c>
      <c r="U4" s="720">
        <v>0</v>
      </c>
      <c r="V4" s="720">
        <v>0</v>
      </c>
      <c r="W4" s="720">
        <v>0</v>
      </c>
      <c r="X4" s="720">
        <v>689879909.0132494</v>
      </c>
      <c r="Y4" s="720">
        <v>0</v>
      </c>
      <c r="Z4" s="720">
        <v>0</v>
      </c>
      <c r="AA4" s="720">
        <v>0</v>
      </c>
      <c r="AB4" s="720">
        <v>0</v>
      </c>
      <c r="AC4" s="720">
        <v>0</v>
      </c>
      <c r="AD4" s="720">
        <v>0</v>
      </c>
      <c r="AE4" s="720">
        <v>0</v>
      </c>
      <c r="AF4" s="720">
        <v>0</v>
      </c>
      <c r="AG4" s="720">
        <v>0</v>
      </c>
      <c r="AH4" s="720">
        <v>0</v>
      </c>
      <c r="AI4" s="720">
        <v>0</v>
      </c>
      <c r="AJ4" s="720">
        <v>0</v>
      </c>
      <c r="AK4" s="720">
        <v>0</v>
      </c>
      <c r="AL4" s="720">
        <v>0</v>
      </c>
      <c r="AM4" s="720">
        <v>0</v>
      </c>
      <c r="AN4" s="720">
        <v>0</v>
      </c>
      <c r="AO4" s="720">
        <v>0</v>
      </c>
      <c r="AP4" s="720">
        <v>0</v>
      </c>
      <c r="AQ4" s="720">
        <v>0</v>
      </c>
      <c r="AR4" s="720">
        <v>0</v>
      </c>
      <c r="AS4" s="720">
        <v>0</v>
      </c>
      <c r="AT4" s="720">
        <v>0</v>
      </c>
      <c r="AU4" s="720">
        <v>0</v>
      </c>
      <c r="AV4" s="720">
        <v>0</v>
      </c>
      <c r="AW4" s="720">
        <v>0</v>
      </c>
      <c r="AX4" s="720">
        <v>0</v>
      </c>
      <c r="AY4" s="720">
        <v>0</v>
      </c>
      <c r="AZ4" s="720">
        <v>0</v>
      </c>
      <c r="BA4" s="720">
        <v>0</v>
      </c>
      <c r="BB4" s="720">
        <v>0</v>
      </c>
      <c r="BC4" s="720">
        <v>0</v>
      </c>
      <c r="BD4" s="720">
        <v>0</v>
      </c>
      <c r="BE4" s="720">
        <v>0</v>
      </c>
      <c r="BF4" s="720">
        <v>0</v>
      </c>
      <c r="BG4" s="720">
        <v>0</v>
      </c>
      <c r="BH4" s="720">
        <v>0</v>
      </c>
      <c r="BI4" s="720">
        <v>0</v>
      </c>
      <c r="BJ4" s="720">
        <v>0</v>
      </c>
      <c r="BK4" s="720">
        <v>0</v>
      </c>
      <c r="BL4" s="720">
        <v>0</v>
      </c>
      <c r="BM4" s="720">
        <v>0</v>
      </c>
      <c r="BN4" s="720">
        <v>0</v>
      </c>
      <c r="BO4" s="720">
        <v>0</v>
      </c>
      <c r="BP4" s="720">
        <v>0</v>
      </c>
      <c r="BQ4" s="720">
        <v>0</v>
      </c>
      <c r="BR4" s="720">
        <v>0</v>
      </c>
      <c r="BS4" s="720">
        <v>0</v>
      </c>
      <c r="BT4" s="720">
        <v>0</v>
      </c>
      <c r="BU4" s="720">
        <v>0</v>
      </c>
      <c r="BV4" s="720">
        <v>0</v>
      </c>
      <c r="BW4" s="720">
        <v>0</v>
      </c>
      <c r="BX4" s="720">
        <v>0</v>
      </c>
      <c r="BY4" s="720">
        <v>0</v>
      </c>
      <c r="BZ4" s="720">
        <v>0</v>
      </c>
      <c r="CA4" s="720">
        <v>0</v>
      </c>
      <c r="CB4" s="720">
        <v>0</v>
      </c>
      <c r="CC4" s="720">
        <v>0</v>
      </c>
      <c r="CD4" s="720">
        <v>0</v>
      </c>
      <c r="CE4" s="720">
        <v>0</v>
      </c>
      <c r="CF4" s="720">
        <v>0</v>
      </c>
      <c r="CG4" s="720">
        <v>0</v>
      </c>
      <c r="CH4" s="720">
        <v>0</v>
      </c>
      <c r="CI4" s="720">
        <v>0</v>
      </c>
      <c r="CJ4" s="720">
        <v>0</v>
      </c>
      <c r="CK4" s="720">
        <v>0</v>
      </c>
      <c r="CL4" s="720">
        <v>0</v>
      </c>
      <c r="CM4" s="720">
        <v>0</v>
      </c>
      <c r="CN4" s="720">
        <v>0</v>
      </c>
      <c r="CO4" s="720">
        <v>0</v>
      </c>
      <c r="CP4" s="720">
        <v>0</v>
      </c>
      <c r="CQ4" s="720">
        <v>0</v>
      </c>
      <c r="CR4" s="720">
        <v>0</v>
      </c>
      <c r="CS4" s="720">
        <v>0</v>
      </c>
      <c r="CT4" s="720">
        <v>0</v>
      </c>
      <c r="CU4" s="720">
        <v>0</v>
      </c>
      <c r="CV4" s="720">
        <v>0</v>
      </c>
      <c r="CW4" s="720">
        <v>0</v>
      </c>
      <c r="CX4" s="720">
        <v>0</v>
      </c>
      <c r="CY4" s="720">
        <v>0</v>
      </c>
      <c r="CZ4" s="720">
        <v>0</v>
      </c>
      <c r="DA4" s="720">
        <v>0</v>
      </c>
      <c r="DB4" s="720">
        <v>0</v>
      </c>
      <c r="DC4" s="720">
        <v>0</v>
      </c>
      <c r="DD4" s="720">
        <v>0</v>
      </c>
      <c r="DE4" s="720">
        <v>0</v>
      </c>
      <c r="DF4" s="720">
        <v>0</v>
      </c>
      <c r="DG4" s="720">
        <v>0</v>
      </c>
      <c r="DH4" s="720">
        <v>0</v>
      </c>
      <c r="DI4" s="720">
        <v>0</v>
      </c>
      <c r="DJ4" s="720">
        <v>0</v>
      </c>
      <c r="DK4" s="720">
        <v>0</v>
      </c>
      <c r="DL4" s="720">
        <v>0</v>
      </c>
      <c r="DM4" s="720">
        <v>0</v>
      </c>
      <c r="DN4" s="720">
        <v>0</v>
      </c>
      <c r="DO4" s="720">
        <v>0</v>
      </c>
      <c r="DP4" s="720">
        <v>0</v>
      </c>
      <c r="DQ4" s="720">
        <v>0</v>
      </c>
      <c r="DR4" s="720">
        <v>0</v>
      </c>
      <c r="DS4" s="720">
        <v>0</v>
      </c>
      <c r="DT4" s="720">
        <v>0</v>
      </c>
      <c r="DU4" s="720">
        <v>0</v>
      </c>
      <c r="DV4" s="720">
        <v>0</v>
      </c>
      <c r="DW4" s="720">
        <v>0</v>
      </c>
      <c r="DX4" s="720">
        <v>0</v>
      </c>
      <c r="DY4" s="720">
        <v>0</v>
      </c>
      <c r="DZ4" s="720">
        <v>0</v>
      </c>
      <c r="EA4" s="720">
        <v>0</v>
      </c>
      <c r="EB4" s="720">
        <v>0</v>
      </c>
      <c r="EC4" s="720">
        <v>0</v>
      </c>
    </row>
    <row r="5" spans="1:133" s="545" customFormat="1">
      <c r="A5" s="713" t="s">
        <v>995</v>
      </c>
      <c r="B5" s="713" t="s">
        <v>996</v>
      </c>
      <c r="C5" s="713" t="s">
        <v>1001</v>
      </c>
      <c r="D5" s="713" t="s">
        <v>1002</v>
      </c>
      <c r="E5" s="714" t="s">
        <v>1003</v>
      </c>
      <c r="F5" s="715">
        <v>0.88618415491347824</v>
      </c>
      <c r="G5" s="716">
        <v>770888100</v>
      </c>
      <c r="H5" s="717">
        <v>0.12</v>
      </c>
      <c r="I5" s="718">
        <v>6.1296078431372546E-2</v>
      </c>
      <c r="J5" s="719" t="s">
        <v>1000</v>
      </c>
      <c r="K5" s="720">
        <v>683148819.43135691</v>
      </c>
      <c r="L5" s="721">
        <v>758032852.32500458</v>
      </c>
      <c r="M5" s="720">
        <v>0</v>
      </c>
      <c r="N5" s="720">
        <v>0</v>
      </c>
      <c r="O5" s="720">
        <v>0</v>
      </c>
      <c r="P5" s="720">
        <v>0</v>
      </c>
      <c r="Q5" s="720">
        <v>0</v>
      </c>
      <c r="R5" s="720">
        <v>0</v>
      </c>
      <c r="S5" s="720">
        <v>0</v>
      </c>
      <c r="T5" s="720">
        <v>0</v>
      </c>
      <c r="U5" s="720">
        <v>0</v>
      </c>
      <c r="V5" s="720">
        <v>0</v>
      </c>
      <c r="W5" s="720">
        <v>0</v>
      </c>
      <c r="X5" s="720">
        <v>758032852.32500458</v>
      </c>
      <c r="Y5" s="720">
        <v>0</v>
      </c>
      <c r="Z5" s="720">
        <v>0</v>
      </c>
      <c r="AA5" s="720">
        <v>0</v>
      </c>
      <c r="AB5" s="720">
        <v>0</v>
      </c>
      <c r="AC5" s="720">
        <v>0</v>
      </c>
      <c r="AD5" s="720">
        <v>0</v>
      </c>
      <c r="AE5" s="720">
        <v>0</v>
      </c>
      <c r="AF5" s="720">
        <v>0</v>
      </c>
      <c r="AG5" s="720">
        <v>0</v>
      </c>
      <c r="AH5" s="720">
        <v>0</v>
      </c>
      <c r="AI5" s="720">
        <v>0</v>
      </c>
      <c r="AJ5" s="720">
        <v>0</v>
      </c>
      <c r="AK5" s="720">
        <v>0</v>
      </c>
      <c r="AL5" s="720">
        <v>0</v>
      </c>
      <c r="AM5" s="720">
        <v>0</v>
      </c>
      <c r="AN5" s="720">
        <v>0</v>
      </c>
      <c r="AO5" s="720">
        <v>0</v>
      </c>
      <c r="AP5" s="720">
        <v>0</v>
      </c>
      <c r="AQ5" s="720">
        <v>0</v>
      </c>
      <c r="AR5" s="720">
        <v>0</v>
      </c>
      <c r="AS5" s="720">
        <v>0</v>
      </c>
      <c r="AT5" s="720">
        <v>0</v>
      </c>
      <c r="AU5" s="720">
        <v>0</v>
      </c>
      <c r="AV5" s="720">
        <v>0</v>
      </c>
      <c r="AW5" s="720">
        <v>0</v>
      </c>
      <c r="AX5" s="720">
        <v>0</v>
      </c>
      <c r="AY5" s="720">
        <v>0</v>
      </c>
      <c r="AZ5" s="720">
        <v>0</v>
      </c>
      <c r="BA5" s="720">
        <v>0</v>
      </c>
      <c r="BB5" s="720">
        <v>0</v>
      </c>
      <c r="BC5" s="720">
        <v>0</v>
      </c>
      <c r="BD5" s="720">
        <v>0</v>
      </c>
      <c r="BE5" s="720">
        <v>0</v>
      </c>
      <c r="BF5" s="720">
        <v>0</v>
      </c>
      <c r="BG5" s="720">
        <v>0</v>
      </c>
      <c r="BH5" s="720">
        <v>0</v>
      </c>
      <c r="BI5" s="720">
        <v>0</v>
      </c>
      <c r="BJ5" s="720">
        <v>0</v>
      </c>
      <c r="BK5" s="720">
        <v>0</v>
      </c>
      <c r="BL5" s="720">
        <v>0</v>
      </c>
      <c r="BM5" s="720">
        <v>0</v>
      </c>
      <c r="BN5" s="720">
        <v>0</v>
      </c>
      <c r="BO5" s="720">
        <v>0</v>
      </c>
      <c r="BP5" s="720">
        <v>0</v>
      </c>
      <c r="BQ5" s="720">
        <v>0</v>
      </c>
      <c r="BR5" s="720">
        <v>0</v>
      </c>
      <c r="BS5" s="720">
        <v>0</v>
      </c>
      <c r="BT5" s="720">
        <v>0</v>
      </c>
      <c r="BU5" s="720">
        <v>0</v>
      </c>
      <c r="BV5" s="720">
        <v>0</v>
      </c>
      <c r="BW5" s="720">
        <v>0</v>
      </c>
      <c r="BX5" s="720">
        <v>0</v>
      </c>
      <c r="BY5" s="720">
        <v>0</v>
      </c>
      <c r="BZ5" s="720">
        <v>0</v>
      </c>
      <c r="CA5" s="720">
        <v>0</v>
      </c>
      <c r="CB5" s="720">
        <v>0</v>
      </c>
      <c r="CC5" s="720">
        <v>0</v>
      </c>
      <c r="CD5" s="720">
        <v>0</v>
      </c>
      <c r="CE5" s="720">
        <v>0</v>
      </c>
      <c r="CF5" s="720">
        <v>0</v>
      </c>
      <c r="CG5" s="720">
        <v>0</v>
      </c>
      <c r="CH5" s="720">
        <v>0</v>
      </c>
      <c r="CI5" s="720">
        <v>0</v>
      </c>
      <c r="CJ5" s="720">
        <v>0</v>
      </c>
      <c r="CK5" s="720">
        <v>0</v>
      </c>
      <c r="CL5" s="720">
        <v>0</v>
      </c>
      <c r="CM5" s="720">
        <v>0</v>
      </c>
      <c r="CN5" s="720">
        <v>0</v>
      </c>
      <c r="CO5" s="720">
        <v>0</v>
      </c>
      <c r="CP5" s="720">
        <v>0</v>
      </c>
      <c r="CQ5" s="720">
        <v>0</v>
      </c>
      <c r="CR5" s="720">
        <v>0</v>
      </c>
      <c r="CS5" s="720">
        <v>0</v>
      </c>
      <c r="CT5" s="720">
        <v>0</v>
      </c>
      <c r="CU5" s="720">
        <v>0</v>
      </c>
      <c r="CV5" s="720">
        <v>0</v>
      </c>
      <c r="CW5" s="720">
        <v>0</v>
      </c>
      <c r="CX5" s="720">
        <v>0</v>
      </c>
      <c r="CY5" s="720">
        <v>0</v>
      </c>
      <c r="CZ5" s="720">
        <v>0</v>
      </c>
      <c r="DA5" s="720">
        <v>0</v>
      </c>
      <c r="DB5" s="720">
        <v>0</v>
      </c>
      <c r="DC5" s="720">
        <v>0</v>
      </c>
      <c r="DD5" s="720">
        <v>0</v>
      </c>
      <c r="DE5" s="720">
        <v>0</v>
      </c>
      <c r="DF5" s="720">
        <v>0</v>
      </c>
      <c r="DG5" s="720">
        <v>0</v>
      </c>
      <c r="DH5" s="720">
        <v>0</v>
      </c>
      <c r="DI5" s="720">
        <v>0</v>
      </c>
      <c r="DJ5" s="720">
        <v>0</v>
      </c>
      <c r="DK5" s="720">
        <v>0</v>
      </c>
      <c r="DL5" s="720">
        <v>0</v>
      </c>
      <c r="DM5" s="720">
        <v>0</v>
      </c>
      <c r="DN5" s="720">
        <v>0</v>
      </c>
      <c r="DO5" s="720">
        <v>0</v>
      </c>
      <c r="DP5" s="720">
        <v>0</v>
      </c>
      <c r="DQ5" s="720">
        <v>0</v>
      </c>
      <c r="DR5" s="720">
        <v>0</v>
      </c>
      <c r="DS5" s="720">
        <v>0</v>
      </c>
      <c r="DT5" s="720">
        <v>0</v>
      </c>
      <c r="DU5" s="720">
        <v>0</v>
      </c>
      <c r="DV5" s="720">
        <v>0</v>
      </c>
      <c r="DW5" s="720">
        <v>0</v>
      </c>
      <c r="DX5" s="720">
        <v>0</v>
      </c>
      <c r="DY5" s="720">
        <v>0</v>
      </c>
      <c r="DZ5" s="720">
        <v>0</v>
      </c>
      <c r="EA5" s="720">
        <v>0</v>
      </c>
      <c r="EB5" s="720">
        <v>0</v>
      </c>
      <c r="EC5" s="720">
        <v>0</v>
      </c>
    </row>
    <row r="6" spans="1:133" s="545" customFormat="1">
      <c r="A6" s="713" t="s">
        <v>1004</v>
      </c>
      <c r="B6" s="713" t="s">
        <v>1005</v>
      </c>
      <c r="C6" s="713" t="s">
        <v>1006</v>
      </c>
      <c r="D6" s="713" t="s">
        <v>998</v>
      </c>
      <c r="E6" s="714" t="s">
        <v>1007</v>
      </c>
      <c r="F6" s="715">
        <v>0.83768733600881051</v>
      </c>
      <c r="G6" s="716">
        <v>696955700</v>
      </c>
      <c r="H6" s="717">
        <v>0.12</v>
      </c>
      <c r="I6" s="718">
        <v>4.4252173913043473E-2</v>
      </c>
      <c r="J6" s="719" t="s">
        <v>1000</v>
      </c>
      <c r="K6" s="720">
        <v>583830963.64915574</v>
      </c>
      <c r="L6" s="721">
        <v>661186192.28442538</v>
      </c>
      <c r="M6" s="720">
        <v>-7424111.5079999994</v>
      </c>
      <c r="N6" s="720">
        <v>0</v>
      </c>
      <c r="O6" s="720">
        <v>0</v>
      </c>
      <c r="P6" s="720">
        <v>0</v>
      </c>
      <c r="Q6" s="720">
        <v>0</v>
      </c>
      <c r="R6" s="720">
        <v>0</v>
      </c>
      <c r="S6" s="720">
        <v>0</v>
      </c>
      <c r="T6" s="720">
        <v>0</v>
      </c>
      <c r="U6" s="720">
        <v>0</v>
      </c>
      <c r="V6" s="720">
        <v>0</v>
      </c>
      <c r="W6" s="720">
        <v>0</v>
      </c>
      <c r="X6" s="720">
        <v>0</v>
      </c>
      <c r="Y6" s="720">
        <v>0</v>
      </c>
      <c r="Z6" s="720">
        <v>668610303.79242539</v>
      </c>
      <c r="AA6" s="720">
        <v>0</v>
      </c>
      <c r="AB6" s="720">
        <v>0</v>
      </c>
      <c r="AC6" s="720">
        <v>0</v>
      </c>
      <c r="AD6" s="720">
        <v>0</v>
      </c>
      <c r="AE6" s="720">
        <v>0</v>
      </c>
      <c r="AF6" s="720">
        <v>0</v>
      </c>
      <c r="AG6" s="720">
        <v>0</v>
      </c>
      <c r="AH6" s="720">
        <v>0</v>
      </c>
      <c r="AI6" s="720">
        <v>0</v>
      </c>
      <c r="AJ6" s="720">
        <v>0</v>
      </c>
      <c r="AK6" s="720">
        <v>0</v>
      </c>
      <c r="AL6" s="720">
        <v>0</v>
      </c>
      <c r="AM6" s="720">
        <v>0</v>
      </c>
      <c r="AN6" s="720">
        <v>0</v>
      </c>
      <c r="AO6" s="720">
        <v>0</v>
      </c>
      <c r="AP6" s="720">
        <v>0</v>
      </c>
      <c r="AQ6" s="720">
        <v>0</v>
      </c>
      <c r="AR6" s="720">
        <v>0</v>
      </c>
      <c r="AS6" s="720">
        <v>0</v>
      </c>
      <c r="AT6" s="720">
        <v>0</v>
      </c>
      <c r="AU6" s="720">
        <v>0</v>
      </c>
      <c r="AV6" s="720">
        <v>0</v>
      </c>
      <c r="AW6" s="720">
        <v>0</v>
      </c>
      <c r="AX6" s="720">
        <v>0</v>
      </c>
      <c r="AY6" s="720">
        <v>0</v>
      </c>
      <c r="AZ6" s="720">
        <v>0</v>
      </c>
      <c r="BA6" s="720">
        <v>0</v>
      </c>
      <c r="BB6" s="720">
        <v>0</v>
      </c>
      <c r="BC6" s="720">
        <v>0</v>
      </c>
      <c r="BD6" s="720">
        <v>0</v>
      </c>
      <c r="BE6" s="720">
        <v>0</v>
      </c>
      <c r="BF6" s="720">
        <v>0</v>
      </c>
      <c r="BG6" s="720">
        <v>0</v>
      </c>
      <c r="BH6" s="720">
        <v>0</v>
      </c>
      <c r="BI6" s="720">
        <v>0</v>
      </c>
      <c r="BJ6" s="720">
        <v>0</v>
      </c>
      <c r="BK6" s="720">
        <v>0</v>
      </c>
      <c r="BL6" s="720">
        <v>0</v>
      </c>
      <c r="BM6" s="720">
        <v>0</v>
      </c>
      <c r="BN6" s="720">
        <v>0</v>
      </c>
      <c r="BO6" s="720">
        <v>0</v>
      </c>
      <c r="BP6" s="720">
        <v>0</v>
      </c>
      <c r="BQ6" s="720">
        <v>0</v>
      </c>
      <c r="BR6" s="720">
        <v>0</v>
      </c>
      <c r="BS6" s="720">
        <v>0</v>
      </c>
      <c r="BT6" s="720">
        <v>0</v>
      </c>
      <c r="BU6" s="720">
        <v>0</v>
      </c>
      <c r="BV6" s="720">
        <v>0</v>
      </c>
      <c r="BW6" s="720">
        <v>0</v>
      </c>
      <c r="BX6" s="720">
        <v>0</v>
      </c>
      <c r="BY6" s="720">
        <v>0</v>
      </c>
      <c r="BZ6" s="720">
        <v>0</v>
      </c>
      <c r="CA6" s="720">
        <v>0</v>
      </c>
      <c r="CB6" s="720">
        <v>0</v>
      </c>
      <c r="CC6" s="720">
        <v>0</v>
      </c>
      <c r="CD6" s="720">
        <v>0</v>
      </c>
      <c r="CE6" s="720">
        <v>0</v>
      </c>
      <c r="CF6" s="720">
        <v>0</v>
      </c>
      <c r="CG6" s="720">
        <v>0</v>
      </c>
      <c r="CH6" s="720">
        <v>0</v>
      </c>
      <c r="CI6" s="720">
        <v>0</v>
      </c>
      <c r="CJ6" s="720">
        <v>0</v>
      </c>
      <c r="CK6" s="720">
        <v>0</v>
      </c>
      <c r="CL6" s="720">
        <v>0</v>
      </c>
      <c r="CM6" s="720">
        <v>0</v>
      </c>
      <c r="CN6" s="720">
        <v>0</v>
      </c>
      <c r="CO6" s="720">
        <v>0</v>
      </c>
      <c r="CP6" s="720">
        <v>0</v>
      </c>
      <c r="CQ6" s="720">
        <v>0</v>
      </c>
      <c r="CR6" s="720">
        <v>0</v>
      </c>
      <c r="CS6" s="720">
        <v>0</v>
      </c>
      <c r="CT6" s="720">
        <v>0</v>
      </c>
      <c r="CU6" s="720">
        <v>0</v>
      </c>
      <c r="CV6" s="720">
        <v>0</v>
      </c>
      <c r="CW6" s="720">
        <v>0</v>
      </c>
      <c r="CX6" s="720">
        <v>0</v>
      </c>
      <c r="CY6" s="720">
        <v>0</v>
      </c>
      <c r="CZ6" s="720">
        <v>0</v>
      </c>
      <c r="DA6" s="720">
        <v>0</v>
      </c>
      <c r="DB6" s="720">
        <v>0</v>
      </c>
      <c r="DC6" s="720">
        <v>0</v>
      </c>
      <c r="DD6" s="720">
        <v>0</v>
      </c>
      <c r="DE6" s="720">
        <v>0</v>
      </c>
      <c r="DF6" s="720">
        <v>0</v>
      </c>
      <c r="DG6" s="720">
        <v>0</v>
      </c>
      <c r="DH6" s="720">
        <v>0</v>
      </c>
      <c r="DI6" s="720">
        <v>0</v>
      </c>
      <c r="DJ6" s="720">
        <v>0</v>
      </c>
      <c r="DK6" s="720">
        <v>0</v>
      </c>
      <c r="DL6" s="720">
        <v>0</v>
      </c>
      <c r="DM6" s="720">
        <v>0</v>
      </c>
      <c r="DN6" s="720">
        <v>0</v>
      </c>
      <c r="DO6" s="720">
        <v>0</v>
      </c>
      <c r="DP6" s="720">
        <v>0</v>
      </c>
      <c r="DQ6" s="720">
        <v>0</v>
      </c>
      <c r="DR6" s="720">
        <v>0</v>
      </c>
      <c r="DS6" s="720">
        <v>0</v>
      </c>
      <c r="DT6" s="720">
        <v>0</v>
      </c>
      <c r="DU6" s="720">
        <v>0</v>
      </c>
      <c r="DV6" s="720">
        <v>0</v>
      </c>
      <c r="DW6" s="720">
        <v>0</v>
      </c>
      <c r="DX6" s="720">
        <v>0</v>
      </c>
      <c r="DY6" s="720">
        <v>0</v>
      </c>
      <c r="DZ6" s="720">
        <v>0</v>
      </c>
      <c r="EA6" s="720">
        <v>0</v>
      </c>
      <c r="EB6" s="720">
        <v>0</v>
      </c>
      <c r="EC6" s="720">
        <v>0</v>
      </c>
    </row>
    <row r="7" spans="1:133" s="545" customFormat="1">
      <c r="A7" s="713" t="s">
        <v>1004</v>
      </c>
      <c r="B7" s="713" t="s">
        <v>1005</v>
      </c>
      <c r="C7" s="713" t="s">
        <v>1008</v>
      </c>
      <c r="D7" s="713" t="s">
        <v>1002</v>
      </c>
      <c r="E7" s="714" t="s">
        <v>1009</v>
      </c>
      <c r="F7" s="715">
        <v>0.88781335840596953</v>
      </c>
      <c r="G7" s="716">
        <v>696955700</v>
      </c>
      <c r="H7" s="717">
        <v>0.12</v>
      </c>
      <c r="I7" s="718">
        <v>4.4252173913043473E-2</v>
      </c>
      <c r="J7" s="719" t="s">
        <v>1000</v>
      </c>
      <c r="K7" s="720">
        <v>618766580.67718339</v>
      </c>
      <c r="L7" s="721">
        <v>700692514.50597537</v>
      </c>
      <c r="M7" s="720">
        <v>-7424111.5079999994</v>
      </c>
      <c r="N7" s="720">
        <v>0</v>
      </c>
      <c r="O7" s="720">
        <v>0</v>
      </c>
      <c r="P7" s="720">
        <v>0</v>
      </c>
      <c r="Q7" s="720">
        <v>0</v>
      </c>
      <c r="R7" s="720">
        <v>0</v>
      </c>
      <c r="S7" s="720">
        <v>0</v>
      </c>
      <c r="T7" s="720">
        <v>0</v>
      </c>
      <c r="U7" s="720">
        <v>0</v>
      </c>
      <c r="V7" s="720">
        <v>0</v>
      </c>
      <c r="W7" s="720">
        <v>0</v>
      </c>
      <c r="X7" s="720">
        <v>0</v>
      </c>
      <c r="Y7" s="720">
        <v>0</v>
      </c>
      <c r="Z7" s="720">
        <v>708116626.01397538</v>
      </c>
      <c r="AA7" s="720">
        <v>0</v>
      </c>
      <c r="AB7" s="720">
        <v>0</v>
      </c>
      <c r="AC7" s="720">
        <v>0</v>
      </c>
      <c r="AD7" s="720">
        <v>0</v>
      </c>
      <c r="AE7" s="720">
        <v>0</v>
      </c>
      <c r="AF7" s="720">
        <v>0</v>
      </c>
      <c r="AG7" s="720">
        <v>0</v>
      </c>
      <c r="AH7" s="720">
        <v>0</v>
      </c>
      <c r="AI7" s="720">
        <v>0</v>
      </c>
      <c r="AJ7" s="720">
        <v>0</v>
      </c>
      <c r="AK7" s="720">
        <v>0</v>
      </c>
      <c r="AL7" s="720">
        <v>0</v>
      </c>
      <c r="AM7" s="720">
        <v>0</v>
      </c>
      <c r="AN7" s="720">
        <v>0</v>
      </c>
      <c r="AO7" s="720">
        <v>0</v>
      </c>
      <c r="AP7" s="720">
        <v>0</v>
      </c>
      <c r="AQ7" s="720">
        <v>0</v>
      </c>
      <c r="AR7" s="720">
        <v>0</v>
      </c>
      <c r="AS7" s="720">
        <v>0</v>
      </c>
      <c r="AT7" s="720">
        <v>0</v>
      </c>
      <c r="AU7" s="720">
        <v>0</v>
      </c>
      <c r="AV7" s="720">
        <v>0</v>
      </c>
      <c r="AW7" s="720">
        <v>0</v>
      </c>
      <c r="AX7" s="720">
        <v>0</v>
      </c>
      <c r="AY7" s="720">
        <v>0</v>
      </c>
      <c r="AZ7" s="720">
        <v>0</v>
      </c>
      <c r="BA7" s="720">
        <v>0</v>
      </c>
      <c r="BB7" s="720">
        <v>0</v>
      </c>
      <c r="BC7" s="720">
        <v>0</v>
      </c>
      <c r="BD7" s="720">
        <v>0</v>
      </c>
      <c r="BE7" s="720">
        <v>0</v>
      </c>
      <c r="BF7" s="720">
        <v>0</v>
      </c>
      <c r="BG7" s="720">
        <v>0</v>
      </c>
      <c r="BH7" s="720">
        <v>0</v>
      </c>
      <c r="BI7" s="720">
        <v>0</v>
      </c>
      <c r="BJ7" s="720">
        <v>0</v>
      </c>
      <c r="BK7" s="720">
        <v>0</v>
      </c>
      <c r="BL7" s="720">
        <v>0</v>
      </c>
      <c r="BM7" s="720">
        <v>0</v>
      </c>
      <c r="BN7" s="720">
        <v>0</v>
      </c>
      <c r="BO7" s="720">
        <v>0</v>
      </c>
      <c r="BP7" s="720">
        <v>0</v>
      </c>
      <c r="BQ7" s="720">
        <v>0</v>
      </c>
      <c r="BR7" s="720">
        <v>0</v>
      </c>
      <c r="BS7" s="720">
        <v>0</v>
      </c>
      <c r="BT7" s="720">
        <v>0</v>
      </c>
      <c r="BU7" s="720">
        <v>0</v>
      </c>
      <c r="BV7" s="720">
        <v>0</v>
      </c>
      <c r="BW7" s="720">
        <v>0</v>
      </c>
      <c r="BX7" s="720">
        <v>0</v>
      </c>
      <c r="BY7" s="720">
        <v>0</v>
      </c>
      <c r="BZ7" s="720">
        <v>0</v>
      </c>
      <c r="CA7" s="720">
        <v>0</v>
      </c>
      <c r="CB7" s="720">
        <v>0</v>
      </c>
      <c r="CC7" s="720">
        <v>0</v>
      </c>
      <c r="CD7" s="720">
        <v>0</v>
      </c>
      <c r="CE7" s="720">
        <v>0</v>
      </c>
      <c r="CF7" s="720">
        <v>0</v>
      </c>
      <c r="CG7" s="720">
        <v>0</v>
      </c>
      <c r="CH7" s="720">
        <v>0</v>
      </c>
      <c r="CI7" s="720">
        <v>0</v>
      </c>
      <c r="CJ7" s="720">
        <v>0</v>
      </c>
      <c r="CK7" s="720">
        <v>0</v>
      </c>
      <c r="CL7" s="720">
        <v>0</v>
      </c>
      <c r="CM7" s="720">
        <v>0</v>
      </c>
      <c r="CN7" s="720">
        <v>0</v>
      </c>
      <c r="CO7" s="720">
        <v>0</v>
      </c>
      <c r="CP7" s="720">
        <v>0</v>
      </c>
      <c r="CQ7" s="720">
        <v>0</v>
      </c>
      <c r="CR7" s="720">
        <v>0</v>
      </c>
      <c r="CS7" s="720">
        <v>0</v>
      </c>
      <c r="CT7" s="720">
        <v>0</v>
      </c>
      <c r="CU7" s="720">
        <v>0</v>
      </c>
      <c r="CV7" s="720">
        <v>0</v>
      </c>
      <c r="CW7" s="720">
        <v>0</v>
      </c>
      <c r="CX7" s="720">
        <v>0</v>
      </c>
      <c r="CY7" s="720">
        <v>0</v>
      </c>
      <c r="CZ7" s="720">
        <v>0</v>
      </c>
      <c r="DA7" s="720">
        <v>0</v>
      </c>
      <c r="DB7" s="720">
        <v>0</v>
      </c>
      <c r="DC7" s="720">
        <v>0</v>
      </c>
      <c r="DD7" s="720">
        <v>0</v>
      </c>
      <c r="DE7" s="720">
        <v>0</v>
      </c>
      <c r="DF7" s="720">
        <v>0</v>
      </c>
      <c r="DG7" s="720">
        <v>0</v>
      </c>
      <c r="DH7" s="720">
        <v>0</v>
      </c>
      <c r="DI7" s="720">
        <v>0</v>
      </c>
      <c r="DJ7" s="720">
        <v>0</v>
      </c>
      <c r="DK7" s="720">
        <v>0</v>
      </c>
      <c r="DL7" s="720">
        <v>0</v>
      </c>
      <c r="DM7" s="720">
        <v>0</v>
      </c>
      <c r="DN7" s="720">
        <v>0</v>
      </c>
      <c r="DO7" s="720">
        <v>0</v>
      </c>
      <c r="DP7" s="720">
        <v>0</v>
      </c>
      <c r="DQ7" s="720">
        <v>0</v>
      </c>
      <c r="DR7" s="720">
        <v>0</v>
      </c>
      <c r="DS7" s="720">
        <v>0</v>
      </c>
      <c r="DT7" s="720">
        <v>0</v>
      </c>
      <c r="DU7" s="720">
        <v>0</v>
      </c>
      <c r="DV7" s="720">
        <v>0</v>
      </c>
      <c r="DW7" s="720">
        <v>0</v>
      </c>
      <c r="DX7" s="720">
        <v>0</v>
      </c>
      <c r="DY7" s="720">
        <v>0</v>
      </c>
      <c r="DZ7" s="720">
        <v>0</v>
      </c>
      <c r="EA7" s="720">
        <v>0</v>
      </c>
      <c r="EB7" s="720">
        <v>0</v>
      </c>
      <c r="EC7" s="720">
        <v>0</v>
      </c>
    </row>
    <row r="8" spans="1:133" s="545" customFormat="1">
      <c r="A8" s="713" t="s">
        <v>1010</v>
      </c>
      <c r="B8" s="713" t="s">
        <v>1011</v>
      </c>
      <c r="C8" s="713" t="s">
        <v>1012</v>
      </c>
      <c r="D8" s="713" t="s">
        <v>998</v>
      </c>
      <c r="E8" s="714" t="s">
        <v>1013</v>
      </c>
      <c r="F8" s="715">
        <v>0.97002912723275569</v>
      </c>
      <c r="G8" s="716">
        <v>550133350</v>
      </c>
      <c r="H8" s="717">
        <v>0.12</v>
      </c>
      <c r="I8" s="718">
        <v>6.4505331966876758E-2</v>
      </c>
      <c r="J8" s="719" t="s">
        <v>1014</v>
      </c>
      <c r="K8" s="720">
        <v>533645373.36213213</v>
      </c>
      <c r="L8" s="721">
        <v>598552605.51901209</v>
      </c>
      <c r="M8" s="720">
        <v>-7248227.9452000009</v>
      </c>
      <c r="N8" s="720">
        <v>0</v>
      </c>
      <c r="O8" s="720">
        <v>0</v>
      </c>
      <c r="P8" s="720">
        <v>0</v>
      </c>
      <c r="Q8" s="720">
        <v>0</v>
      </c>
      <c r="R8" s="720">
        <v>0</v>
      </c>
      <c r="S8" s="720">
        <v>0</v>
      </c>
      <c r="T8" s="720">
        <v>0</v>
      </c>
      <c r="U8" s="720">
        <v>0</v>
      </c>
      <c r="V8" s="720">
        <v>0</v>
      </c>
      <c r="W8" s="720">
        <v>0</v>
      </c>
      <c r="X8" s="720">
        <v>0</v>
      </c>
      <c r="Y8" s="720">
        <v>605800833.46421206</v>
      </c>
      <c r="Z8" s="720">
        <v>0</v>
      </c>
      <c r="AA8" s="720">
        <v>0</v>
      </c>
      <c r="AB8" s="720">
        <v>0</v>
      </c>
      <c r="AC8" s="720">
        <v>0</v>
      </c>
      <c r="AD8" s="720">
        <v>0</v>
      </c>
      <c r="AE8" s="720">
        <v>0</v>
      </c>
      <c r="AF8" s="720">
        <v>0</v>
      </c>
      <c r="AG8" s="720">
        <v>0</v>
      </c>
      <c r="AH8" s="720">
        <v>0</v>
      </c>
      <c r="AI8" s="720">
        <v>0</v>
      </c>
      <c r="AJ8" s="720">
        <v>0</v>
      </c>
      <c r="AK8" s="720">
        <v>0</v>
      </c>
      <c r="AL8" s="720">
        <v>0</v>
      </c>
      <c r="AM8" s="720">
        <v>0</v>
      </c>
      <c r="AN8" s="720">
        <v>0</v>
      </c>
      <c r="AO8" s="720">
        <v>0</v>
      </c>
      <c r="AP8" s="720">
        <v>0</v>
      </c>
      <c r="AQ8" s="720">
        <v>0</v>
      </c>
      <c r="AR8" s="720">
        <v>0</v>
      </c>
      <c r="AS8" s="720">
        <v>0</v>
      </c>
      <c r="AT8" s="720">
        <v>0</v>
      </c>
      <c r="AU8" s="720">
        <v>0</v>
      </c>
      <c r="AV8" s="720">
        <v>0</v>
      </c>
      <c r="AW8" s="720">
        <v>0</v>
      </c>
      <c r="AX8" s="720">
        <v>0</v>
      </c>
      <c r="AY8" s="720">
        <v>0</v>
      </c>
      <c r="AZ8" s="720">
        <v>0</v>
      </c>
      <c r="BA8" s="720">
        <v>0</v>
      </c>
      <c r="BB8" s="720">
        <v>0</v>
      </c>
      <c r="BC8" s="720">
        <v>0</v>
      </c>
      <c r="BD8" s="720">
        <v>0</v>
      </c>
      <c r="BE8" s="720">
        <v>0</v>
      </c>
      <c r="BF8" s="720">
        <v>0</v>
      </c>
      <c r="BG8" s="720">
        <v>0</v>
      </c>
      <c r="BH8" s="720">
        <v>0</v>
      </c>
      <c r="BI8" s="720">
        <v>0</v>
      </c>
      <c r="BJ8" s="720">
        <v>0</v>
      </c>
      <c r="BK8" s="720">
        <v>0</v>
      </c>
      <c r="BL8" s="720">
        <v>0</v>
      </c>
      <c r="BM8" s="720">
        <v>0</v>
      </c>
      <c r="BN8" s="720">
        <v>0</v>
      </c>
      <c r="BO8" s="720">
        <v>0</v>
      </c>
      <c r="BP8" s="720">
        <v>0</v>
      </c>
      <c r="BQ8" s="720">
        <v>0</v>
      </c>
      <c r="BR8" s="720">
        <v>0</v>
      </c>
      <c r="BS8" s="720">
        <v>0</v>
      </c>
      <c r="BT8" s="720">
        <v>0</v>
      </c>
      <c r="BU8" s="720">
        <v>0</v>
      </c>
      <c r="BV8" s="720">
        <v>0</v>
      </c>
      <c r="BW8" s="720">
        <v>0</v>
      </c>
      <c r="BX8" s="720">
        <v>0</v>
      </c>
      <c r="BY8" s="720">
        <v>0</v>
      </c>
      <c r="BZ8" s="720">
        <v>0</v>
      </c>
      <c r="CA8" s="720">
        <v>0</v>
      </c>
      <c r="CB8" s="720">
        <v>0</v>
      </c>
      <c r="CC8" s="720">
        <v>0</v>
      </c>
      <c r="CD8" s="720">
        <v>0</v>
      </c>
      <c r="CE8" s="720">
        <v>0</v>
      </c>
      <c r="CF8" s="720">
        <v>0</v>
      </c>
      <c r="CG8" s="720">
        <v>0</v>
      </c>
      <c r="CH8" s="720">
        <v>0</v>
      </c>
      <c r="CI8" s="720">
        <v>0</v>
      </c>
      <c r="CJ8" s="720">
        <v>0</v>
      </c>
      <c r="CK8" s="720">
        <v>0</v>
      </c>
      <c r="CL8" s="720">
        <v>0</v>
      </c>
      <c r="CM8" s="720">
        <v>0</v>
      </c>
      <c r="CN8" s="720">
        <v>0</v>
      </c>
      <c r="CO8" s="720">
        <v>0</v>
      </c>
      <c r="CP8" s="720">
        <v>0</v>
      </c>
      <c r="CQ8" s="720">
        <v>0</v>
      </c>
      <c r="CR8" s="720">
        <v>0</v>
      </c>
      <c r="CS8" s="720">
        <v>0</v>
      </c>
      <c r="CT8" s="720">
        <v>0</v>
      </c>
      <c r="CU8" s="720">
        <v>0</v>
      </c>
      <c r="CV8" s="720">
        <v>0</v>
      </c>
      <c r="CW8" s="720">
        <v>0</v>
      </c>
      <c r="CX8" s="720">
        <v>0</v>
      </c>
      <c r="CY8" s="720">
        <v>0</v>
      </c>
      <c r="CZ8" s="720">
        <v>0</v>
      </c>
      <c r="DA8" s="720">
        <v>0</v>
      </c>
      <c r="DB8" s="720">
        <v>0</v>
      </c>
      <c r="DC8" s="720">
        <v>0</v>
      </c>
      <c r="DD8" s="720">
        <v>0</v>
      </c>
      <c r="DE8" s="720">
        <v>0</v>
      </c>
      <c r="DF8" s="720">
        <v>0</v>
      </c>
      <c r="DG8" s="720">
        <v>0</v>
      </c>
      <c r="DH8" s="720">
        <v>0</v>
      </c>
      <c r="DI8" s="720">
        <v>0</v>
      </c>
      <c r="DJ8" s="720">
        <v>0</v>
      </c>
      <c r="DK8" s="720">
        <v>0</v>
      </c>
      <c r="DL8" s="720">
        <v>0</v>
      </c>
      <c r="DM8" s="720">
        <v>0</v>
      </c>
      <c r="DN8" s="720">
        <v>0</v>
      </c>
      <c r="DO8" s="720">
        <v>0</v>
      </c>
      <c r="DP8" s="720">
        <v>0</v>
      </c>
      <c r="DQ8" s="720">
        <v>0</v>
      </c>
      <c r="DR8" s="720">
        <v>0</v>
      </c>
      <c r="DS8" s="720">
        <v>0</v>
      </c>
      <c r="DT8" s="720">
        <v>0</v>
      </c>
      <c r="DU8" s="720">
        <v>0</v>
      </c>
      <c r="DV8" s="720">
        <v>0</v>
      </c>
      <c r="DW8" s="720">
        <v>0</v>
      </c>
      <c r="DX8" s="720">
        <v>0</v>
      </c>
      <c r="DY8" s="720">
        <v>0</v>
      </c>
      <c r="DZ8" s="720">
        <v>0</v>
      </c>
      <c r="EA8" s="720">
        <v>0</v>
      </c>
      <c r="EB8" s="720">
        <v>0</v>
      </c>
      <c r="EC8" s="720">
        <v>0</v>
      </c>
    </row>
    <row r="9" spans="1:133" s="545" customFormat="1">
      <c r="A9" s="713" t="s">
        <v>1010</v>
      </c>
      <c r="B9" s="713" t="s">
        <v>1011</v>
      </c>
      <c r="C9" s="713" t="s">
        <v>1015</v>
      </c>
      <c r="D9" s="713" t="s">
        <v>1002</v>
      </c>
      <c r="E9" s="714" t="s">
        <v>1016</v>
      </c>
      <c r="F9" s="715">
        <v>0.97002912723275569</v>
      </c>
      <c r="G9" s="716">
        <v>550133350</v>
      </c>
      <c r="H9" s="717">
        <v>0.12</v>
      </c>
      <c r="I9" s="718">
        <v>6.4505331966876758E-2</v>
      </c>
      <c r="J9" s="719" t="s">
        <v>1014</v>
      </c>
      <c r="K9" s="720">
        <v>533645373.36213213</v>
      </c>
      <c r="L9" s="721">
        <v>598552605.51901209</v>
      </c>
      <c r="M9" s="720">
        <v>-7248227.9452000009</v>
      </c>
      <c r="N9" s="720">
        <v>0</v>
      </c>
      <c r="O9" s="720">
        <v>0</v>
      </c>
      <c r="P9" s="720">
        <v>0</v>
      </c>
      <c r="Q9" s="720">
        <v>0</v>
      </c>
      <c r="R9" s="720">
        <v>0</v>
      </c>
      <c r="S9" s="720">
        <v>0</v>
      </c>
      <c r="T9" s="720">
        <v>0</v>
      </c>
      <c r="U9" s="720">
        <v>0</v>
      </c>
      <c r="V9" s="720">
        <v>0</v>
      </c>
      <c r="W9" s="720">
        <v>0</v>
      </c>
      <c r="X9" s="720">
        <v>0</v>
      </c>
      <c r="Y9" s="720">
        <v>605800833.46421206</v>
      </c>
      <c r="Z9" s="720">
        <v>0</v>
      </c>
      <c r="AA9" s="720">
        <v>0</v>
      </c>
      <c r="AB9" s="720">
        <v>0</v>
      </c>
      <c r="AC9" s="720">
        <v>0</v>
      </c>
      <c r="AD9" s="720">
        <v>0</v>
      </c>
      <c r="AE9" s="720">
        <v>0</v>
      </c>
      <c r="AF9" s="720">
        <v>0</v>
      </c>
      <c r="AG9" s="720">
        <v>0</v>
      </c>
      <c r="AH9" s="720">
        <v>0</v>
      </c>
      <c r="AI9" s="720">
        <v>0</v>
      </c>
      <c r="AJ9" s="720">
        <v>0</v>
      </c>
      <c r="AK9" s="720">
        <v>0</v>
      </c>
      <c r="AL9" s="720">
        <v>0</v>
      </c>
      <c r="AM9" s="720">
        <v>0</v>
      </c>
      <c r="AN9" s="720">
        <v>0</v>
      </c>
      <c r="AO9" s="720">
        <v>0</v>
      </c>
      <c r="AP9" s="720">
        <v>0</v>
      </c>
      <c r="AQ9" s="720">
        <v>0</v>
      </c>
      <c r="AR9" s="720">
        <v>0</v>
      </c>
      <c r="AS9" s="720">
        <v>0</v>
      </c>
      <c r="AT9" s="720">
        <v>0</v>
      </c>
      <c r="AU9" s="720">
        <v>0</v>
      </c>
      <c r="AV9" s="720">
        <v>0</v>
      </c>
      <c r="AW9" s="720">
        <v>0</v>
      </c>
      <c r="AX9" s="720">
        <v>0</v>
      </c>
      <c r="AY9" s="720">
        <v>0</v>
      </c>
      <c r="AZ9" s="720">
        <v>0</v>
      </c>
      <c r="BA9" s="720">
        <v>0</v>
      </c>
      <c r="BB9" s="720">
        <v>0</v>
      </c>
      <c r="BC9" s="720">
        <v>0</v>
      </c>
      <c r="BD9" s="720">
        <v>0</v>
      </c>
      <c r="BE9" s="720">
        <v>0</v>
      </c>
      <c r="BF9" s="720">
        <v>0</v>
      </c>
      <c r="BG9" s="720">
        <v>0</v>
      </c>
      <c r="BH9" s="720">
        <v>0</v>
      </c>
      <c r="BI9" s="720">
        <v>0</v>
      </c>
      <c r="BJ9" s="720">
        <v>0</v>
      </c>
      <c r="BK9" s="720">
        <v>0</v>
      </c>
      <c r="BL9" s="720">
        <v>0</v>
      </c>
      <c r="BM9" s="720">
        <v>0</v>
      </c>
      <c r="BN9" s="720">
        <v>0</v>
      </c>
      <c r="BO9" s="720">
        <v>0</v>
      </c>
      <c r="BP9" s="720">
        <v>0</v>
      </c>
      <c r="BQ9" s="720">
        <v>0</v>
      </c>
      <c r="BR9" s="720">
        <v>0</v>
      </c>
      <c r="BS9" s="720">
        <v>0</v>
      </c>
      <c r="BT9" s="720">
        <v>0</v>
      </c>
      <c r="BU9" s="720">
        <v>0</v>
      </c>
      <c r="BV9" s="720">
        <v>0</v>
      </c>
      <c r="BW9" s="720">
        <v>0</v>
      </c>
      <c r="BX9" s="720">
        <v>0</v>
      </c>
      <c r="BY9" s="720">
        <v>0</v>
      </c>
      <c r="BZ9" s="720">
        <v>0</v>
      </c>
      <c r="CA9" s="720">
        <v>0</v>
      </c>
      <c r="CB9" s="720">
        <v>0</v>
      </c>
      <c r="CC9" s="720">
        <v>0</v>
      </c>
      <c r="CD9" s="720">
        <v>0</v>
      </c>
      <c r="CE9" s="720">
        <v>0</v>
      </c>
      <c r="CF9" s="720">
        <v>0</v>
      </c>
      <c r="CG9" s="720">
        <v>0</v>
      </c>
      <c r="CH9" s="720">
        <v>0</v>
      </c>
      <c r="CI9" s="720">
        <v>0</v>
      </c>
      <c r="CJ9" s="720">
        <v>0</v>
      </c>
      <c r="CK9" s="720">
        <v>0</v>
      </c>
      <c r="CL9" s="720">
        <v>0</v>
      </c>
      <c r="CM9" s="720">
        <v>0</v>
      </c>
      <c r="CN9" s="720">
        <v>0</v>
      </c>
      <c r="CO9" s="720">
        <v>0</v>
      </c>
      <c r="CP9" s="720">
        <v>0</v>
      </c>
      <c r="CQ9" s="720">
        <v>0</v>
      </c>
      <c r="CR9" s="720">
        <v>0</v>
      </c>
      <c r="CS9" s="720">
        <v>0</v>
      </c>
      <c r="CT9" s="720">
        <v>0</v>
      </c>
      <c r="CU9" s="720">
        <v>0</v>
      </c>
      <c r="CV9" s="720">
        <v>0</v>
      </c>
      <c r="CW9" s="720">
        <v>0</v>
      </c>
      <c r="CX9" s="720">
        <v>0</v>
      </c>
      <c r="CY9" s="720">
        <v>0</v>
      </c>
      <c r="CZ9" s="720">
        <v>0</v>
      </c>
      <c r="DA9" s="720">
        <v>0</v>
      </c>
      <c r="DB9" s="720">
        <v>0</v>
      </c>
      <c r="DC9" s="720">
        <v>0</v>
      </c>
      <c r="DD9" s="720">
        <v>0</v>
      </c>
      <c r="DE9" s="720">
        <v>0</v>
      </c>
      <c r="DF9" s="720">
        <v>0</v>
      </c>
      <c r="DG9" s="720">
        <v>0</v>
      </c>
      <c r="DH9" s="720">
        <v>0</v>
      </c>
      <c r="DI9" s="720">
        <v>0</v>
      </c>
      <c r="DJ9" s="720">
        <v>0</v>
      </c>
      <c r="DK9" s="720">
        <v>0</v>
      </c>
      <c r="DL9" s="720">
        <v>0</v>
      </c>
      <c r="DM9" s="720">
        <v>0</v>
      </c>
      <c r="DN9" s="720">
        <v>0</v>
      </c>
      <c r="DO9" s="720">
        <v>0</v>
      </c>
      <c r="DP9" s="720">
        <v>0</v>
      </c>
      <c r="DQ9" s="720">
        <v>0</v>
      </c>
      <c r="DR9" s="720">
        <v>0</v>
      </c>
      <c r="DS9" s="720">
        <v>0</v>
      </c>
      <c r="DT9" s="720">
        <v>0</v>
      </c>
      <c r="DU9" s="720">
        <v>0</v>
      </c>
      <c r="DV9" s="720">
        <v>0</v>
      </c>
      <c r="DW9" s="720">
        <v>0</v>
      </c>
      <c r="DX9" s="720">
        <v>0</v>
      </c>
      <c r="DY9" s="720">
        <v>0</v>
      </c>
      <c r="DZ9" s="720">
        <v>0</v>
      </c>
      <c r="EA9" s="720">
        <v>0</v>
      </c>
      <c r="EB9" s="720">
        <v>0</v>
      </c>
      <c r="EC9" s="720">
        <v>0</v>
      </c>
    </row>
    <row r="10" spans="1:133" s="545" customFormat="1">
      <c r="A10" s="713" t="s">
        <v>1017</v>
      </c>
      <c r="B10" s="713" t="s">
        <v>1018</v>
      </c>
      <c r="C10" s="713" t="s">
        <v>1019</v>
      </c>
      <c r="D10" s="713" t="s">
        <v>998</v>
      </c>
      <c r="E10" s="714" t="s">
        <v>999</v>
      </c>
      <c r="F10" s="715">
        <v>0.17598193098402634</v>
      </c>
      <c r="G10" s="716">
        <v>490000000</v>
      </c>
      <c r="H10" s="717">
        <v>0.12</v>
      </c>
      <c r="I10" s="718">
        <v>4.7400000000000005E-2</v>
      </c>
      <c r="J10" s="719" t="s">
        <v>1000</v>
      </c>
      <c r="K10" s="720">
        <v>86231146.182172909</v>
      </c>
      <c r="L10" s="721">
        <v>102428500.77947849</v>
      </c>
      <c r="M10" s="720">
        <v>-6985462.0000000009</v>
      </c>
      <c r="N10" s="720">
        <v>0</v>
      </c>
      <c r="O10" s="720">
        <v>0</v>
      </c>
      <c r="P10" s="720">
        <v>0</v>
      </c>
      <c r="Q10" s="720">
        <v>0</v>
      </c>
      <c r="R10" s="720">
        <v>0</v>
      </c>
      <c r="S10" s="720">
        <v>0</v>
      </c>
      <c r="T10" s="720">
        <v>0</v>
      </c>
      <c r="U10" s="720">
        <v>0</v>
      </c>
      <c r="V10" s="720">
        <v>0</v>
      </c>
      <c r="W10" s="720">
        <v>0</v>
      </c>
      <c r="X10" s="720">
        <v>0</v>
      </c>
      <c r="Y10" s="720">
        <v>0</v>
      </c>
      <c r="Z10" s="720">
        <v>0</v>
      </c>
      <c r="AA10" s="720">
        <v>0</v>
      </c>
      <c r="AB10" s="720">
        <v>0</v>
      </c>
      <c r="AC10" s="720">
        <v>0</v>
      </c>
      <c r="AD10" s="720">
        <v>109413962.77947849</v>
      </c>
      <c r="AE10" s="720">
        <v>0</v>
      </c>
      <c r="AF10" s="720">
        <v>0</v>
      </c>
      <c r="AG10" s="720">
        <v>0</v>
      </c>
      <c r="AH10" s="720">
        <v>0</v>
      </c>
      <c r="AI10" s="720">
        <v>0</v>
      </c>
      <c r="AJ10" s="720">
        <v>0</v>
      </c>
      <c r="AK10" s="720">
        <v>0</v>
      </c>
      <c r="AL10" s="720">
        <v>0</v>
      </c>
      <c r="AM10" s="720">
        <v>0</v>
      </c>
      <c r="AN10" s="720">
        <v>0</v>
      </c>
      <c r="AO10" s="720">
        <v>0</v>
      </c>
      <c r="AP10" s="720">
        <v>0</v>
      </c>
      <c r="AQ10" s="720">
        <v>0</v>
      </c>
      <c r="AR10" s="720">
        <v>0</v>
      </c>
      <c r="AS10" s="720">
        <v>0</v>
      </c>
      <c r="AT10" s="720">
        <v>0</v>
      </c>
      <c r="AU10" s="720">
        <v>0</v>
      </c>
      <c r="AV10" s="720">
        <v>0</v>
      </c>
      <c r="AW10" s="720">
        <v>0</v>
      </c>
      <c r="AX10" s="720">
        <v>0</v>
      </c>
      <c r="AY10" s="720">
        <v>0</v>
      </c>
      <c r="AZ10" s="720">
        <v>0</v>
      </c>
      <c r="BA10" s="720">
        <v>0</v>
      </c>
      <c r="BB10" s="720">
        <v>0</v>
      </c>
      <c r="BC10" s="720">
        <v>0</v>
      </c>
      <c r="BD10" s="720">
        <v>0</v>
      </c>
      <c r="BE10" s="720">
        <v>0</v>
      </c>
      <c r="BF10" s="720">
        <v>0</v>
      </c>
      <c r="BG10" s="720">
        <v>0</v>
      </c>
      <c r="BH10" s="720">
        <v>0</v>
      </c>
      <c r="BI10" s="720">
        <v>0</v>
      </c>
      <c r="BJ10" s="720">
        <v>0</v>
      </c>
      <c r="BK10" s="720">
        <v>0</v>
      </c>
      <c r="BL10" s="720">
        <v>0</v>
      </c>
      <c r="BM10" s="720">
        <v>0</v>
      </c>
      <c r="BN10" s="720">
        <v>0</v>
      </c>
      <c r="BO10" s="720">
        <v>0</v>
      </c>
      <c r="BP10" s="720">
        <v>0</v>
      </c>
      <c r="BQ10" s="720">
        <v>0</v>
      </c>
      <c r="BR10" s="720">
        <v>0</v>
      </c>
      <c r="BS10" s="720">
        <v>0</v>
      </c>
      <c r="BT10" s="720">
        <v>0</v>
      </c>
      <c r="BU10" s="720">
        <v>0</v>
      </c>
      <c r="BV10" s="720">
        <v>0</v>
      </c>
      <c r="BW10" s="720">
        <v>0</v>
      </c>
      <c r="BX10" s="720">
        <v>0</v>
      </c>
      <c r="BY10" s="720">
        <v>0</v>
      </c>
      <c r="BZ10" s="720">
        <v>0</v>
      </c>
      <c r="CA10" s="720">
        <v>0</v>
      </c>
      <c r="CB10" s="720">
        <v>0</v>
      </c>
      <c r="CC10" s="720">
        <v>0</v>
      </c>
      <c r="CD10" s="720">
        <v>0</v>
      </c>
      <c r="CE10" s="720">
        <v>0</v>
      </c>
      <c r="CF10" s="720">
        <v>0</v>
      </c>
      <c r="CG10" s="720">
        <v>0</v>
      </c>
      <c r="CH10" s="720">
        <v>0</v>
      </c>
      <c r="CI10" s="720">
        <v>0</v>
      </c>
      <c r="CJ10" s="720">
        <v>0</v>
      </c>
      <c r="CK10" s="720">
        <v>0</v>
      </c>
      <c r="CL10" s="720">
        <v>0</v>
      </c>
      <c r="CM10" s="720">
        <v>0</v>
      </c>
      <c r="CN10" s="720">
        <v>0</v>
      </c>
      <c r="CO10" s="720">
        <v>0</v>
      </c>
      <c r="CP10" s="720">
        <v>0</v>
      </c>
      <c r="CQ10" s="720">
        <v>0</v>
      </c>
      <c r="CR10" s="720">
        <v>0</v>
      </c>
      <c r="CS10" s="720">
        <v>0</v>
      </c>
      <c r="CT10" s="720">
        <v>0</v>
      </c>
      <c r="CU10" s="720">
        <v>0</v>
      </c>
      <c r="CV10" s="720">
        <v>0</v>
      </c>
      <c r="CW10" s="720">
        <v>0</v>
      </c>
      <c r="CX10" s="720">
        <v>0</v>
      </c>
      <c r="CY10" s="720">
        <v>0</v>
      </c>
      <c r="CZ10" s="720">
        <v>0</v>
      </c>
      <c r="DA10" s="720">
        <v>0</v>
      </c>
      <c r="DB10" s="720">
        <v>0</v>
      </c>
      <c r="DC10" s="720">
        <v>0</v>
      </c>
      <c r="DD10" s="720">
        <v>0</v>
      </c>
      <c r="DE10" s="720">
        <v>0</v>
      </c>
      <c r="DF10" s="720">
        <v>0</v>
      </c>
      <c r="DG10" s="720">
        <v>0</v>
      </c>
      <c r="DH10" s="720">
        <v>0</v>
      </c>
      <c r="DI10" s="720">
        <v>0</v>
      </c>
      <c r="DJ10" s="720">
        <v>0</v>
      </c>
      <c r="DK10" s="720">
        <v>0</v>
      </c>
      <c r="DL10" s="720">
        <v>0</v>
      </c>
      <c r="DM10" s="720">
        <v>0</v>
      </c>
      <c r="DN10" s="720">
        <v>0</v>
      </c>
      <c r="DO10" s="720">
        <v>0</v>
      </c>
      <c r="DP10" s="720">
        <v>0</v>
      </c>
      <c r="DQ10" s="720">
        <v>0</v>
      </c>
      <c r="DR10" s="720">
        <v>0</v>
      </c>
      <c r="DS10" s="720">
        <v>0</v>
      </c>
      <c r="DT10" s="720">
        <v>0</v>
      </c>
      <c r="DU10" s="720">
        <v>0</v>
      </c>
      <c r="DV10" s="720">
        <v>0</v>
      </c>
      <c r="DW10" s="720">
        <v>0</v>
      </c>
      <c r="DX10" s="720">
        <v>0</v>
      </c>
      <c r="DY10" s="720">
        <v>0</v>
      </c>
      <c r="DZ10" s="720">
        <v>0</v>
      </c>
      <c r="EA10" s="720">
        <v>0</v>
      </c>
      <c r="EB10" s="720">
        <v>0</v>
      </c>
      <c r="EC10" s="720">
        <v>0</v>
      </c>
    </row>
    <row r="11" spans="1:133" s="545" customFormat="1">
      <c r="A11" s="713" t="s">
        <v>1017</v>
      </c>
      <c r="B11" s="713" t="s">
        <v>1018</v>
      </c>
      <c r="C11" s="713" t="s">
        <v>1020</v>
      </c>
      <c r="D11" s="713" t="s">
        <v>1002</v>
      </c>
      <c r="E11" s="714" t="s">
        <v>1021</v>
      </c>
      <c r="F11" s="715">
        <v>0.19511614327763463</v>
      </c>
      <c r="G11" s="716">
        <v>490000000</v>
      </c>
      <c r="H11" s="717">
        <v>0.12</v>
      </c>
      <c r="I11" s="718">
        <v>4.7400000000000005E-2</v>
      </c>
      <c r="J11" s="719" t="s">
        <v>1000</v>
      </c>
      <c r="K11" s="720">
        <v>95606910.206040964</v>
      </c>
      <c r="L11" s="721">
        <v>113433401.25742634</v>
      </c>
      <c r="M11" s="720">
        <v>-6985462.0000000009</v>
      </c>
      <c r="N11" s="720">
        <v>0</v>
      </c>
      <c r="O11" s="720">
        <v>0</v>
      </c>
      <c r="P11" s="720">
        <v>0</v>
      </c>
      <c r="Q11" s="720">
        <v>0</v>
      </c>
      <c r="R11" s="720">
        <v>0</v>
      </c>
      <c r="S11" s="720">
        <v>0</v>
      </c>
      <c r="T11" s="720">
        <v>0</v>
      </c>
      <c r="U11" s="720">
        <v>0</v>
      </c>
      <c r="V11" s="720">
        <v>0</v>
      </c>
      <c r="W11" s="720">
        <v>0</v>
      </c>
      <c r="X11" s="720">
        <v>0</v>
      </c>
      <c r="Y11" s="720">
        <v>0</v>
      </c>
      <c r="Z11" s="720">
        <v>0</v>
      </c>
      <c r="AA11" s="720">
        <v>0</v>
      </c>
      <c r="AB11" s="720">
        <v>0</v>
      </c>
      <c r="AC11" s="720">
        <v>0</v>
      </c>
      <c r="AD11" s="720">
        <v>120418863.25742634</v>
      </c>
      <c r="AE11" s="720">
        <v>0</v>
      </c>
      <c r="AF11" s="720">
        <v>0</v>
      </c>
      <c r="AG11" s="720">
        <v>0</v>
      </c>
      <c r="AH11" s="720">
        <v>0</v>
      </c>
      <c r="AI11" s="720">
        <v>0</v>
      </c>
      <c r="AJ11" s="720">
        <v>0</v>
      </c>
      <c r="AK11" s="720">
        <v>0</v>
      </c>
      <c r="AL11" s="720">
        <v>0</v>
      </c>
      <c r="AM11" s="720">
        <v>0</v>
      </c>
      <c r="AN11" s="720">
        <v>0</v>
      </c>
      <c r="AO11" s="720">
        <v>0</v>
      </c>
      <c r="AP11" s="720">
        <v>0</v>
      </c>
      <c r="AQ11" s="720">
        <v>0</v>
      </c>
      <c r="AR11" s="720">
        <v>0</v>
      </c>
      <c r="AS11" s="720">
        <v>0</v>
      </c>
      <c r="AT11" s="720">
        <v>0</v>
      </c>
      <c r="AU11" s="720">
        <v>0</v>
      </c>
      <c r="AV11" s="720">
        <v>0</v>
      </c>
      <c r="AW11" s="720">
        <v>0</v>
      </c>
      <c r="AX11" s="720">
        <v>0</v>
      </c>
      <c r="AY11" s="720">
        <v>0</v>
      </c>
      <c r="AZ11" s="720">
        <v>0</v>
      </c>
      <c r="BA11" s="720">
        <v>0</v>
      </c>
      <c r="BB11" s="720">
        <v>0</v>
      </c>
      <c r="BC11" s="720">
        <v>0</v>
      </c>
      <c r="BD11" s="720">
        <v>0</v>
      </c>
      <c r="BE11" s="720">
        <v>0</v>
      </c>
      <c r="BF11" s="720">
        <v>0</v>
      </c>
      <c r="BG11" s="720">
        <v>0</v>
      </c>
      <c r="BH11" s="720">
        <v>0</v>
      </c>
      <c r="BI11" s="720">
        <v>0</v>
      </c>
      <c r="BJ11" s="720">
        <v>0</v>
      </c>
      <c r="BK11" s="720">
        <v>0</v>
      </c>
      <c r="BL11" s="720">
        <v>0</v>
      </c>
      <c r="BM11" s="720">
        <v>0</v>
      </c>
      <c r="BN11" s="720">
        <v>0</v>
      </c>
      <c r="BO11" s="720">
        <v>0</v>
      </c>
      <c r="BP11" s="720">
        <v>0</v>
      </c>
      <c r="BQ11" s="720">
        <v>0</v>
      </c>
      <c r="BR11" s="720">
        <v>0</v>
      </c>
      <c r="BS11" s="720">
        <v>0</v>
      </c>
      <c r="BT11" s="720">
        <v>0</v>
      </c>
      <c r="BU11" s="720">
        <v>0</v>
      </c>
      <c r="BV11" s="720">
        <v>0</v>
      </c>
      <c r="BW11" s="720">
        <v>0</v>
      </c>
      <c r="BX11" s="720">
        <v>0</v>
      </c>
      <c r="BY11" s="720">
        <v>0</v>
      </c>
      <c r="BZ11" s="720">
        <v>0</v>
      </c>
      <c r="CA11" s="720">
        <v>0</v>
      </c>
      <c r="CB11" s="720">
        <v>0</v>
      </c>
      <c r="CC11" s="720">
        <v>0</v>
      </c>
      <c r="CD11" s="720">
        <v>0</v>
      </c>
      <c r="CE11" s="720">
        <v>0</v>
      </c>
      <c r="CF11" s="720">
        <v>0</v>
      </c>
      <c r="CG11" s="720">
        <v>0</v>
      </c>
      <c r="CH11" s="720">
        <v>0</v>
      </c>
      <c r="CI11" s="720">
        <v>0</v>
      </c>
      <c r="CJ11" s="720">
        <v>0</v>
      </c>
      <c r="CK11" s="720">
        <v>0</v>
      </c>
      <c r="CL11" s="720">
        <v>0</v>
      </c>
      <c r="CM11" s="720">
        <v>0</v>
      </c>
      <c r="CN11" s="720">
        <v>0</v>
      </c>
      <c r="CO11" s="720">
        <v>0</v>
      </c>
      <c r="CP11" s="720">
        <v>0</v>
      </c>
      <c r="CQ11" s="720">
        <v>0</v>
      </c>
      <c r="CR11" s="720">
        <v>0</v>
      </c>
      <c r="CS11" s="720">
        <v>0</v>
      </c>
      <c r="CT11" s="720">
        <v>0</v>
      </c>
      <c r="CU11" s="720">
        <v>0</v>
      </c>
      <c r="CV11" s="720">
        <v>0</v>
      </c>
      <c r="CW11" s="720">
        <v>0</v>
      </c>
      <c r="CX11" s="720">
        <v>0</v>
      </c>
      <c r="CY11" s="720">
        <v>0</v>
      </c>
      <c r="CZ11" s="720">
        <v>0</v>
      </c>
      <c r="DA11" s="720">
        <v>0</v>
      </c>
      <c r="DB11" s="720">
        <v>0</v>
      </c>
      <c r="DC11" s="720">
        <v>0</v>
      </c>
      <c r="DD11" s="720">
        <v>0</v>
      </c>
      <c r="DE11" s="720">
        <v>0</v>
      </c>
      <c r="DF11" s="720">
        <v>0</v>
      </c>
      <c r="DG11" s="720">
        <v>0</v>
      </c>
      <c r="DH11" s="720">
        <v>0</v>
      </c>
      <c r="DI11" s="720">
        <v>0</v>
      </c>
      <c r="DJ11" s="720">
        <v>0</v>
      </c>
      <c r="DK11" s="720">
        <v>0</v>
      </c>
      <c r="DL11" s="720">
        <v>0</v>
      </c>
      <c r="DM11" s="720">
        <v>0</v>
      </c>
      <c r="DN11" s="720">
        <v>0</v>
      </c>
      <c r="DO11" s="720">
        <v>0</v>
      </c>
      <c r="DP11" s="720">
        <v>0</v>
      </c>
      <c r="DQ11" s="720">
        <v>0</v>
      </c>
      <c r="DR11" s="720">
        <v>0</v>
      </c>
      <c r="DS11" s="720">
        <v>0</v>
      </c>
      <c r="DT11" s="720">
        <v>0</v>
      </c>
      <c r="DU11" s="720">
        <v>0</v>
      </c>
      <c r="DV11" s="720">
        <v>0</v>
      </c>
      <c r="DW11" s="720">
        <v>0</v>
      </c>
      <c r="DX11" s="720">
        <v>0</v>
      </c>
      <c r="DY11" s="720">
        <v>0</v>
      </c>
      <c r="DZ11" s="720">
        <v>0</v>
      </c>
      <c r="EA11" s="720">
        <v>0</v>
      </c>
      <c r="EB11" s="720">
        <v>0</v>
      </c>
      <c r="EC11" s="720">
        <v>0</v>
      </c>
    </row>
    <row r="12" spans="1:133" s="545" customFormat="1">
      <c r="A12" s="713" t="s">
        <v>1022</v>
      </c>
      <c r="B12" s="713" t="s">
        <v>1023</v>
      </c>
      <c r="C12" s="713" t="s">
        <v>1024</v>
      </c>
      <c r="D12" s="713" t="s">
        <v>998</v>
      </c>
      <c r="E12" s="714" t="s">
        <v>1025</v>
      </c>
      <c r="F12" s="715">
        <v>9.0981423766723302E-2</v>
      </c>
      <c r="G12" s="716">
        <v>480000000</v>
      </c>
      <c r="H12" s="717">
        <v>0.12</v>
      </c>
      <c r="I12" s="718">
        <v>4.5199999999999997E-2</v>
      </c>
      <c r="J12" s="719" t="s">
        <v>1000</v>
      </c>
      <c r="K12" s="720">
        <v>43671083.408027187</v>
      </c>
      <c r="L12" s="721">
        <v>52782509.006654963</v>
      </c>
      <c r="M12" s="720">
        <v>-5549910</v>
      </c>
      <c r="N12" s="720">
        <v>0</v>
      </c>
      <c r="O12" s="720">
        <v>0</v>
      </c>
      <c r="P12" s="720">
        <v>0</v>
      </c>
      <c r="Q12" s="720">
        <v>0</v>
      </c>
      <c r="R12" s="720">
        <v>0</v>
      </c>
      <c r="S12" s="720">
        <v>0</v>
      </c>
      <c r="T12" s="720">
        <v>0</v>
      </c>
      <c r="U12" s="720">
        <v>0</v>
      </c>
      <c r="V12" s="720">
        <v>0</v>
      </c>
      <c r="W12" s="720">
        <v>0</v>
      </c>
      <c r="X12" s="720">
        <v>0</v>
      </c>
      <c r="Y12" s="720">
        <v>0</v>
      </c>
      <c r="Z12" s="720">
        <v>0</v>
      </c>
      <c r="AA12" s="720">
        <v>0</v>
      </c>
      <c r="AB12" s="720">
        <v>0</v>
      </c>
      <c r="AC12" s="720">
        <v>0</v>
      </c>
      <c r="AD12" s="720">
        <v>0</v>
      </c>
      <c r="AE12" s="720">
        <v>58332419.006654963</v>
      </c>
      <c r="AF12" s="720">
        <v>0</v>
      </c>
      <c r="AG12" s="720">
        <v>0</v>
      </c>
      <c r="AH12" s="720">
        <v>0</v>
      </c>
      <c r="AI12" s="720">
        <v>0</v>
      </c>
      <c r="AJ12" s="720">
        <v>0</v>
      </c>
      <c r="AK12" s="720">
        <v>0</v>
      </c>
      <c r="AL12" s="720">
        <v>0</v>
      </c>
      <c r="AM12" s="720">
        <v>0</v>
      </c>
      <c r="AN12" s="720">
        <v>0</v>
      </c>
      <c r="AO12" s="720">
        <v>0</v>
      </c>
      <c r="AP12" s="720">
        <v>0</v>
      </c>
      <c r="AQ12" s="720">
        <v>0</v>
      </c>
      <c r="AR12" s="720">
        <v>0</v>
      </c>
      <c r="AS12" s="720">
        <v>0</v>
      </c>
      <c r="AT12" s="720">
        <v>0</v>
      </c>
      <c r="AU12" s="720">
        <v>0</v>
      </c>
      <c r="AV12" s="720">
        <v>0</v>
      </c>
      <c r="AW12" s="720">
        <v>0</v>
      </c>
      <c r="AX12" s="720">
        <v>0</v>
      </c>
      <c r="AY12" s="720">
        <v>0</v>
      </c>
      <c r="AZ12" s="720">
        <v>0</v>
      </c>
      <c r="BA12" s="720">
        <v>0</v>
      </c>
      <c r="BB12" s="720">
        <v>0</v>
      </c>
      <c r="BC12" s="720">
        <v>0</v>
      </c>
      <c r="BD12" s="720">
        <v>0</v>
      </c>
      <c r="BE12" s="720">
        <v>0</v>
      </c>
      <c r="BF12" s="720">
        <v>0</v>
      </c>
      <c r="BG12" s="720">
        <v>0</v>
      </c>
      <c r="BH12" s="720">
        <v>0</v>
      </c>
      <c r="BI12" s="720">
        <v>0</v>
      </c>
      <c r="BJ12" s="720">
        <v>0</v>
      </c>
      <c r="BK12" s="720">
        <v>0</v>
      </c>
      <c r="BL12" s="720">
        <v>0</v>
      </c>
      <c r="BM12" s="720">
        <v>0</v>
      </c>
      <c r="BN12" s="720">
        <v>0</v>
      </c>
      <c r="BO12" s="720">
        <v>0</v>
      </c>
      <c r="BP12" s="720">
        <v>0</v>
      </c>
      <c r="BQ12" s="720">
        <v>0</v>
      </c>
      <c r="BR12" s="720">
        <v>0</v>
      </c>
      <c r="BS12" s="720">
        <v>0</v>
      </c>
      <c r="BT12" s="720">
        <v>0</v>
      </c>
      <c r="BU12" s="720">
        <v>0</v>
      </c>
      <c r="BV12" s="720">
        <v>0</v>
      </c>
      <c r="BW12" s="720">
        <v>0</v>
      </c>
      <c r="BX12" s="720">
        <v>0</v>
      </c>
      <c r="BY12" s="720">
        <v>0</v>
      </c>
      <c r="BZ12" s="720">
        <v>0</v>
      </c>
      <c r="CA12" s="720">
        <v>0</v>
      </c>
      <c r="CB12" s="720">
        <v>0</v>
      </c>
      <c r="CC12" s="720">
        <v>0</v>
      </c>
      <c r="CD12" s="720">
        <v>0</v>
      </c>
      <c r="CE12" s="720">
        <v>0</v>
      </c>
      <c r="CF12" s="720">
        <v>0</v>
      </c>
      <c r="CG12" s="720">
        <v>0</v>
      </c>
      <c r="CH12" s="720">
        <v>0</v>
      </c>
      <c r="CI12" s="720">
        <v>0</v>
      </c>
      <c r="CJ12" s="720">
        <v>0</v>
      </c>
      <c r="CK12" s="720">
        <v>0</v>
      </c>
      <c r="CL12" s="720">
        <v>0</v>
      </c>
      <c r="CM12" s="720">
        <v>0</v>
      </c>
      <c r="CN12" s="720">
        <v>0</v>
      </c>
      <c r="CO12" s="720">
        <v>0</v>
      </c>
      <c r="CP12" s="720">
        <v>0</v>
      </c>
      <c r="CQ12" s="720">
        <v>0</v>
      </c>
      <c r="CR12" s="720">
        <v>0</v>
      </c>
      <c r="CS12" s="720">
        <v>0</v>
      </c>
      <c r="CT12" s="720">
        <v>0</v>
      </c>
      <c r="CU12" s="720">
        <v>0</v>
      </c>
      <c r="CV12" s="720">
        <v>0</v>
      </c>
      <c r="CW12" s="720">
        <v>0</v>
      </c>
      <c r="CX12" s="720">
        <v>0</v>
      </c>
      <c r="CY12" s="720">
        <v>0</v>
      </c>
      <c r="CZ12" s="720">
        <v>0</v>
      </c>
      <c r="DA12" s="720">
        <v>0</v>
      </c>
      <c r="DB12" s="720">
        <v>0</v>
      </c>
      <c r="DC12" s="720">
        <v>0</v>
      </c>
      <c r="DD12" s="720">
        <v>0</v>
      </c>
      <c r="DE12" s="720">
        <v>0</v>
      </c>
      <c r="DF12" s="720">
        <v>0</v>
      </c>
      <c r="DG12" s="720">
        <v>0</v>
      </c>
      <c r="DH12" s="720">
        <v>0</v>
      </c>
      <c r="DI12" s="720">
        <v>0</v>
      </c>
      <c r="DJ12" s="720">
        <v>0</v>
      </c>
      <c r="DK12" s="720">
        <v>0</v>
      </c>
      <c r="DL12" s="720">
        <v>0</v>
      </c>
      <c r="DM12" s="720">
        <v>0</v>
      </c>
      <c r="DN12" s="720">
        <v>0</v>
      </c>
      <c r="DO12" s="720">
        <v>0</v>
      </c>
      <c r="DP12" s="720">
        <v>0</v>
      </c>
      <c r="DQ12" s="720">
        <v>0</v>
      </c>
      <c r="DR12" s="720">
        <v>0</v>
      </c>
      <c r="DS12" s="720">
        <v>0</v>
      </c>
      <c r="DT12" s="720">
        <v>0</v>
      </c>
      <c r="DU12" s="720">
        <v>0</v>
      </c>
      <c r="DV12" s="720">
        <v>0</v>
      </c>
      <c r="DW12" s="720">
        <v>0</v>
      </c>
      <c r="DX12" s="720">
        <v>0</v>
      </c>
      <c r="DY12" s="720">
        <v>0</v>
      </c>
      <c r="DZ12" s="720">
        <v>0</v>
      </c>
      <c r="EA12" s="720">
        <v>0</v>
      </c>
      <c r="EB12" s="720">
        <v>0</v>
      </c>
      <c r="EC12" s="720">
        <v>0</v>
      </c>
    </row>
    <row r="13" spans="1:133" s="545" customFormat="1">
      <c r="A13" s="713" t="s">
        <v>1022</v>
      </c>
      <c r="B13" s="713" t="s">
        <v>1023</v>
      </c>
      <c r="C13" s="713" t="s">
        <v>1026</v>
      </c>
      <c r="D13" s="713" t="s">
        <v>1002</v>
      </c>
      <c r="E13" s="714" t="s">
        <v>1027</v>
      </c>
      <c r="F13" s="715">
        <v>0.1024835755603824</v>
      </c>
      <c r="G13" s="716">
        <v>480000000</v>
      </c>
      <c r="H13" s="717">
        <v>0.12</v>
      </c>
      <c r="I13" s="718">
        <v>4.5199999999999997E-2</v>
      </c>
      <c r="J13" s="719" t="s">
        <v>1000</v>
      </c>
      <c r="K13" s="720">
        <v>49192116.26898355</v>
      </c>
      <c r="L13" s="721">
        <v>59325554.562949963</v>
      </c>
      <c r="M13" s="720">
        <v>-5549910</v>
      </c>
      <c r="N13" s="720">
        <v>0</v>
      </c>
      <c r="O13" s="720">
        <v>0</v>
      </c>
      <c r="P13" s="720">
        <v>0</v>
      </c>
      <c r="Q13" s="720">
        <v>0</v>
      </c>
      <c r="R13" s="720">
        <v>0</v>
      </c>
      <c r="S13" s="720">
        <v>0</v>
      </c>
      <c r="T13" s="720">
        <v>0</v>
      </c>
      <c r="U13" s="720">
        <v>0</v>
      </c>
      <c r="V13" s="720">
        <v>0</v>
      </c>
      <c r="W13" s="720">
        <v>0</v>
      </c>
      <c r="X13" s="720">
        <v>0</v>
      </c>
      <c r="Y13" s="720">
        <v>0</v>
      </c>
      <c r="Z13" s="720">
        <v>0</v>
      </c>
      <c r="AA13" s="720">
        <v>0</v>
      </c>
      <c r="AB13" s="720">
        <v>0</v>
      </c>
      <c r="AC13" s="720">
        <v>0</v>
      </c>
      <c r="AD13" s="720">
        <v>0</v>
      </c>
      <c r="AE13" s="720">
        <v>64875464.562949963</v>
      </c>
      <c r="AF13" s="720">
        <v>0</v>
      </c>
      <c r="AG13" s="720">
        <v>0</v>
      </c>
      <c r="AH13" s="720">
        <v>0</v>
      </c>
      <c r="AI13" s="720">
        <v>0</v>
      </c>
      <c r="AJ13" s="720">
        <v>0</v>
      </c>
      <c r="AK13" s="720">
        <v>0</v>
      </c>
      <c r="AL13" s="720">
        <v>0</v>
      </c>
      <c r="AM13" s="720">
        <v>0</v>
      </c>
      <c r="AN13" s="720">
        <v>0</v>
      </c>
      <c r="AO13" s="720">
        <v>0</v>
      </c>
      <c r="AP13" s="720">
        <v>0</v>
      </c>
      <c r="AQ13" s="720">
        <v>0</v>
      </c>
      <c r="AR13" s="720">
        <v>0</v>
      </c>
      <c r="AS13" s="720">
        <v>0</v>
      </c>
      <c r="AT13" s="720">
        <v>0</v>
      </c>
      <c r="AU13" s="720">
        <v>0</v>
      </c>
      <c r="AV13" s="720">
        <v>0</v>
      </c>
      <c r="AW13" s="720">
        <v>0</v>
      </c>
      <c r="AX13" s="720">
        <v>0</v>
      </c>
      <c r="AY13" s="720">
        <v>0</v>
      </c>
      <c r="AZ13" s="720">
        <v>0</v>
      </c>
      <c r="BA13" s="720">
        <v>0</v>
      </c>
      <c r="BB13" s="720">
        <v>0</v>
      </c>
      <c r="BC13" s="720">
        <v>0</v>
      </c>
      <c r="BD13" s="720">
        <v>0</v>
      </c>
      <c r="BE13" s="720">
        <v>0</v>
      </c>
      <c r="BF13" s="720">
        <v>0</v>
      </c>
      <c r="BG13" s="720">
        <v>0</v>
      </c>
      <c r="BH13" s="720">
        <v>0</v>
      </c>
      <c r="BI13" s="720">
        <v>0</v>
      </c>
      <c r="BJ13" s="720">
        <v>0</v>
      </c>
      <c r="BK13" s="720">
        <v>0</v>
      </c>
      <c r="BL13" s="720">
        <v>0</v>
      </c>
      <c r="BM13" s="720">
        <v>0</v>
      </c>
      <c r="BN13" s="720">
        <v>0</v>
      </c>
      <c r="BO13" s="720">
        <v>0</v>
      </c>
      <c r="BP13" s="720">
        <v>0</v>
      </c>
      <c r="BQ13" s="720">
        <v>0</v>
      </c>
      <c r="BR13" s="720">
        <v>0</v>
      </c>
      <c r="BS13" s="720">
        <v>0</v>
      </c>
      <c r="BT13" s="720">
        <v>0</v>
      </c>
      <c r="BU13" s="720">
        <v>0</v>
      </c>
      <c r="BV13" s="720">
        <v>0</v>
      </c>
      <c r="BW13" s="720">
        <v>0</v>
      </c>
      <c r="BX13" s="720">
        <v>0</v>
      </c>
      <c r="BY13" s="720">
        <v>0</v>
      </c>
      <c r="BZ13" s="720">
        <v>0</v>
      </c>
      <c r="CA13" s="720">
        <v>0</v>
      </c>
      <c r="CB13" s="720">
        <v>0</v>
      </c>
      <c r="CC13" s="720">
        <v>0</v>
      </c>
      <c r="CD13" s="720">
        <v>0</v>
      </c>
      <c r="CE13" s="720">
        <v>0</v>
      </c>
      <c r="CF13" s="720">
        <v>0</v>
      </c>
      <c r="CG13" s="720">
        <v>0</v>
      </c>
      <c r="CH13" s="720">
        <v>0</v>
      </c>
      <c r="CI13" s="720">
        <v>0</v>
      </c>
      <c r="CJ13" s="720">
        <v>0</v>
      </c>
      <c r="CK13" s="720">
        <v>0</v>
      </c>
      <c r="CL13" s="720">
        <v>0</v>
      </c>
      <c r="CM13" s="720">
        <v>0</v>
      </c>
      <c r="CN13" s="720">
        <v>0</v>
      </c>
      <c r="CO13" s="720">
        <v>0</v>
      </c>
      <c r="CP13" s="720">
        <v>0</v>
      </c>
      <c r="CQ13" s="720">
        <v>0</v>
      </c>
      <c r="CR13" s="720">
        <v>0</v>
      </c>
      <c r="CS13" s="720">
        <v>0</v>
      </c>
      <c r="CT13" s="720">
        <v>0</v>
      </c>
      <c r="CU13" s="720">
        <v>0</v>
      </c>
      <c r="CV13" s="720">
        <v>0</v>
      </c>
      <c r="CW13" s="720">
        <v>0</v>
      </c>
      <c r="CX13" s="720">
        <v>0</v>
      </c>
      <c r="CY13" s="720">
        <v>0</v>
      </c>
      <c r="CZ13" s="720">
        <v>0</v>
      </c>
      <c r="DA13" s="720">
        <v>0</v>
      </c>
      <c r="DB13" s="720">
        <v>0</v>
      </c>
      <c r="DC13" s="720">
        <v>0</v>
      </c>
      <c r="DD13" s="720">
        <v>0</v>
      </c>
      <c r="DE13" s="720">
        <v>0</v>
      </c>
      <c r="DF13" s="720">
        <v>0</v>
      </c>
      <c r="DG13" s="720">
        <v>0</v>
      </c>
      <c r="DH13" s="720">
        <v>0</v>
      </c>
      <c r="DI13" s="720">
        <v>0</v>
      </c>
      <c r="DJ13" s="720">
        <v>0</v>
      </c>
      <c r="DK13" s="720">
        <v>0</v>
      </c>
      <c r="DL13" s="720">
        <v>0</v>
      </c>
      <c r="DM13" s="720">
        <v>0</v>
      </c>
      <c r="DN13" s="720">
        <v>0</v>
      </c>
      <c r="DO13" s="720">
        <v>0</v>
      </c>
      <c r="DP13" s="720">
        <v>0</v>
      </c>
      <c r="DQ13" s="720">
        <v>0</v>
      </c>
      <c r="DR13" s="720">
        <v>0</v>
      </c>
      <c r="DS13" s="720">
        <v>0</v>
      </c>
      <c r="DT13" s="720">
        <v>0</v>
      </c>
      <c r="DU13" s="720">
        <v>0</v>
      </c>
      <c r="DV13" s="720">
        <v>0</v>
      </c>
      <c r="DW13" s="720">
        <v>0</v>
      </c>
      <c r="DX13" s="720">
        <v>0</v>
      </c>
      <c r="DY13" s="720">
        <v>0</v>
      </c>
      <c r="DZ13" s="720">
        <v>0</v>
      </c>
      <c r="EA13" s="720">
        <v>0</v>
      </c>
      <c r="EB13" s="720">
        <v>0</v>
      </c>
      <c r="EC13" s="720">
        <v>0</v>
      </c>
    </row>
    <row r="14" spans="1:133" s="545" customFormat="1">
      <c r="A14" s="713" t="s">
        <v>1028</v>
      </c>
      <c r="B14" s="713" t="s">
        <v>1029</v>
      </c>
      <c r="C14" s="713" t="s">
        <v>1030</v>
      </c>
      <c r="D14" s="713" t="s">
        <v>998</v>
      </c>
      <c r="E14" s="714" t="s">
        <v>1031</v>
      </c>
      <c r="F14" s="715">
        <v>0.7190492635408654</v>
      </c>
      <c r="G14" s="716">
        <v>312000000</v>
      </c>
      <c r="H14" s="717">
        <v>0.12</v>
      </c>
      <c r="I14" s="718">
        <v>4.9200000000000001E-2</v>
      </c>
      <c r="J14" s="719" t="s">
        <v>1000</v>
      </c>
      <c r="K14" s="720">
        <v>224343370.22475001</v>
      </c>
      <c r="L14" s="721">
        <v>254318886.94488475</v>
      </c>
      <c r="M14" s="720">
        <v>-4770766</v>
      </c>
      <c r="N14" s="720">
        <v>0</v>
      </c>
      <c r="O14" s="720">
        <v>0</v>
      </c>
      <c r="P14" s="720">
        <v>0</v>
      </c>
      <c r="Q14" s="720">
        <v>0</v>
      </c>
      <c r="R14" s="720">
        <v>0</v>
      </c>
      <c r="S14" s="720">
        <v>0</v>
      </c>
      <c r="T14" s="720">
        <v>0</v>
      </c>
      <c r="U14" s="720">
        <v>0</v>
      </c>
      <c r="V14" s="720">
        <v>0</v>
      </c>
      <c r="W14" s="720">
        <v>0</v>
      </c>
      <c r="X14" s="720">
        <v>0</v>
      </c>
      <c r="Y14" s="720">
        <v>0</v>
      </c>
      <c r="Z14" s="720">
        <v>259089652.94488475</v>
      </c>
      <c r="AA14" s="720">
        <v>0</v>
      </c>
      <c r="AB14" s="720">
        <v>0</v>
      </c>
      <c r="AC14" s="720">
        <v>0</v>
      </c>
      <c r="AD14" s="720">
        <v>0</v>
      </c>
      <c r="AE14" s="720">
        <v>0</v>
      </c>
      <c r="AF14" s="720">
        <v>0</v>
      </c>
      <c r="AG14" s="720">
        <v>0</v>
      </c>
      <c r="AH14" s="720">
        <v>0</v>
      </c>
      <c r="AI14" s="720">
        <v>0</v>
      </c>
      <c r="AJ14" s="720">
        <v>0</v>
      </c>
      <c r="AK14" s="720">
        <v>0</v>
      </c>
      <c r="AL14" s="720">
        <v>0</v>
      </c>
      <c r="AM14" s="720">
        <v>0</v>
      </c>
      <c r="AN14" s="720">
        <v>0</v>
      </c>
      <c r="AO14" s="720">
        <v>0</v>
      </c>
      <c r="AP14" s="720">
        <v>0</v>
      </c>
      <c r="AQ14" s="720">
        <v>0</v>
      </c>
      <c r="AR14" s="720">
        <v>0</v>
      </c>
      <c r="AS14" s="720">
        <v>0</v>
      </c>
      <c r="AT14" s="720">
        <v>0</v>
      </c>
      <c r="AU14" s="720">
        <v>0</v>
      </c>
      <c r="AV14" s="720">
        <v>0</v>
      </c>
      <c r="AW14" s="720">
        <v>0</v>
      </c>
      <c r="AX14" s="720">
        <v>0</v>
      </c>
      <c r="AY14" s="720">
        <v>0</v>
      </c>
      <c r="AZ14" s="720">
        <v>0</v>
      </c>
      <c r="BA14" s="720">
        <v>0</v>
      </c>
      <c r="BB14" s="720">
        <v>0</v>
      </c>
      <c r="BC14" s="720">
        <v>0</v>
      </c>
      <c r="BD14" s="720">
        <v>0</v>
      </c>
      <c r="BE14" s="720">
        <v>0</v>
      </c>
      <c r="BF14" s="720">
        <v>0</v>
      </c>
      <c r="BG14" s="720">
        <v>0</v>
      </c>
      <c r="BH14" s="720">
        <v>0</v>
      </c>
      <c r="BI14" s="720">
        <v>0</v>
      </c>
      <c r="BJ14" s="720">
        <v>0</v>
      </c>
      <c r="BK14" s="720">
        <v>0</v>
      </c>
      <c r="BL14" s="720">
        <v>0</v>
      </c>
      <c r="BM14" s="720">
        <v>0</v>
      </c>
      <c r="BN14" s="720">
        <v>0</v>
      </c>
      <c r="BO14" s="720">
        <v>0</v>
      </c>
      <c r="BP14" s="720">
        <v>0</v>
      </c>
      <c r="BQ14" s="720">
        <v>0</v>
      </c>
      <c r="BR14" s="720">
        <v>0</v>
      </c>
      <c r="BS14" s="720">
        <v>0</v>
      </c>
      <c r="BT14" s="720">
        <v>0</v>
      </c>
      <c r="BU14" s="720">
        <v>0</v>
      </c>
      <c r="BV14" s="720">
        <v>0</v>
      </c>
      <c r="BW14" s="720">
        <v>0</v>
      </c>
      <c r="BX14" s="720">
        <v>0</v>
      </c>
      <c r="BY14" s="720">
        <v>0</v>
      </c>
      <c r="BZ14" s="720">
        <v>0</v>
      </c>
      <c r="CA14" s="720">
        <v>0</v>
      </c>
      <c r="CB14" s="720">
        <v>0</v>
      </c>
      <c r="CC14" s="720">
        <v>0</v>
      </c>
      <c r="CD14" s="720">
        <v>0</v>
      </c>
      <c r="CE14" s="720">
        <v>0</v>
      </c>
      <c r="CF14" s="720">
        <v>0</v>
      </c>
      <c r="CG14" s="720">
        <v>0</v>
      </c>
      <c r="CH14" s="720">
        <v>0</v>
      </c>
      <c r="CI14" s="720">
        <v>0</v>
      </c>
      <c r="CJ14" s="720">
        <v>0</v>
      </c>
      <c r="CK14" s="720">
        <v>0</v>
      </c>
      <c r="CL14" s="720">
        <v>0</v>
      </c>
      <c r="CM14" s="720">
        <v>0</v>
      </c>
      <c r="CN14" s="720">
        <v>0</v>
      </c>
      <c r="CO14" s="720">
        <v>0</v>
      </c>
      <c r="CP14" s="720">
        <v>0</v>
      </c>
      <c r="CQ14" s="720">
        <v>0</v>
      </c>
      <c r="CR14" s="720">
        <v>0</v>
      </c>
      <c r="CS14" s="720">
        <v>0</v>
      </c>
      <c r="CT14" s="720">
        <v>0</v>
      </c>
      <c r="CU14" s="720">
        <v>0</v>
      </c>
      <c r="CV14" s="720">
        <v>0</v>
      </c>
      <c r="CW14" s="720">
        <v>0</v>
      </c>
      <c r="CX14" s="720">
        <v>0</v>
      </c>
      <c r="CY14" s="720">
        <v>0</v>
      </c>
      <c r="CZ14" s="720">
        <v>0</v>
      </c>
      <c r="DA14" s="720">
        <v>0</v>
      </c>
      <c r="DB14" s="720">
        <v>0</v>
      </c>
      <c r="DC14" s="720">
        <v>0</v>
      </c>
      <c r="DD14" s="720">
        <v>0</v>
      </c>
      <c r="DE14" s="720">
        <v>0</v>
      </c>
      <c r="DF14" s="720">
        <v>0</v>
      </c>
      <c r="DG14" s="720">
        <v>0</v>
      </c>
      <c r="DH14" s="720">
        <v>0</v>
      </c>
      <c r="DI14" s="720">
        <v>0</v>
      </c>
      <c r="DJ14" s="720">
        <v>0</v>
      </c>
      <c r="DK14" s="720">
        <v>0</v>
      </c>
      <c r="DL14" s="720">
        <v>0</v>
      </c>
      <c r="DM14" s="720">
        <v>0</v>
      </c>
      <c r="DN14" s="720">
        <v>0</v>
      </c>
      <c r="DO14" s="720">
        <v>0</v>
      </c>
      <c r="DP14" s="720">
        <v>0</v>
      </c>
      <c r="DQ14" s="720">
        <v>0</v>
      </c>
      <c r="DR14" s="720">
        <v>0</v>
      </c>
      <c r="DS14" s="720">
        <v>0</v>
      </c>
      <c r="DT14" s="720">
        <v>0</v>
      </c>
      <c r="DU14" s="720">
        <v>0</v>
      </c>
      <c r="DV14" s="720">
        <v>0</v>
      </c>
      <c r="DW14" s="720">
        <v>0</v>
      </c>
      <c r="DX14" s="720">
        <v>0</v>
      </c>
      <c r="DY14" s="720">
        <v>0</v>
      </c>
      <c r="DZ14" s="720">
        <v>0</v>
      </c>
      <c r="EA14" s="720">
        <v>0</v>
      </c>
      <c r="EB14" s="720">
        <v>0</v>
      </c>
      <c r="EC14" s="720">
        <v>0</v>
      </c>
    </row>
    <row r="15" spans="1:133" s="545" customFormat="1">
      <c r="A15" s="713" t="s">
        <v>1028</v>
      </c>
      <c r="B15" s="713" t="s">
        <v>1029</v>
      </c>
      <c r="C15" s="713" t="s">
        <v>1032</v>
      </c>
      <c r="D15" s="713" t="s">
        <v>1002</v>
      </c>
      <c r="E15" s="714" t="s">
        <v>1007</v>
      </c>
      <c r="F15" s="715">
        <v>0.75658437196902895</v>
      </c>
      <c r="G15" s="716">
        <v>312000000</v>
      </c>
      <c r="H15" s="717">
        <v>0.12</v>
      </c>
      <c r="I15" s="718">
        <v>4.9200000000000001E-2</v>
      </c>
      <c r="J15" s="719" t="s">
        <v>1000</v>
      </c>
      <c r="K15" s="720">
        <v>236054324.05433702</v>
      </c>
      <c r="L15" s="721">
        <v>267562011.1508258</v>
      </c>
      <c r="M15" s="720">
        <v>-4770766</v>
      </c>
      <c r="N15" s="720">
        <v>0</v>
      </c>
      <c r="O15" s="720">
        <v>0</v>
      </c>
      <c r="P15" s="720">
        <v>0</v>
      </c>
      <c r="Q15" s="720">
        <v>0</v>
      </c>
      <c r="R15" s="720">
        <v>0</v>
      </c>
      <c r="S15" s="720">
        <v>0</v>
      </c>
      <c r="T15" s="720">
        <v>0</v>
      </c>
      <c r="U15" s="720">
        <v>0</v>
      </c>
      <c r="V15" s="720">
        <v>0</v>
      </c>
      <c r="W15" s="720">
        <v>0</v>
      </c>
      <c r="X15" s="720">
        <v>0</v>
      </c>
      <c r="Y15" s="720">
        <v>0</v>
      </c>
      <c r="Z15" s="720">
        <v>272332777.1508258</v>
      </c>
      <c r="AA15" s="720">
        <v>0</v>
      </c>
      <c r="AB15" s="720">
        <v>0</v>
      </c>
      <c r="AC15" s="720">
        <v>0</v>
      </c>
      <c r="AD15" s="720">
        <v>0</v>
      </c>
      <c r="AE15" s="720">
        <v>0</v>
      </c>
      <c r="AF15" s="720">
        <v>0</v>
      </c>
      <c r="AG15" s="720">
        <v>0</v>
      </c>
      <c r="AH15" s="720">
        <v>0</v>
      </c>
      <c r="AI15" s="720">
        <v>0</v>
      </c>
      <c r="AJ15" s="720">
        <v>0</v>
      </c>
      <c r="AK15" s="720">
        <v>0</v>
      </c>
      <c r="AL15" s="720">
        <v>0</v>
      </c>
      <c r="AM15" s="720">
        <v>0</v>
      </c>
      <c r="AN15" s="720">
        <v>0</v>
      </c>
      <c r="AO15" s="720">
        <v>0</v>
      </c>
      <c r="AP15" s="720">
        <v>0</v>
      </c>
      <c r="AQ15" s="720">
        <v>0</v>
      </c>
      <c r="AR15" s="720">
        <v>0</v>
      </c>
      <c r="AS15" s="720">
        <v>0</v>
      </c>
      <c r="AT15" s="720">
        <v>0</v>
      </c>
      <c r="AU15" s="720">
        <v>0</v>
      </c>
      <c r="AV15" s="720">
        <v>0</v>
      </c>
      <c r="AW15" s="720">
        <v>0</v>
      </c>
      <c r="AX15" s="720">
        <v>0</v>
      </c>
      <c r="AY15" s="720">
        <v>0</v>
      </c>
      <c r="AZ15" s="720">
        <v>0</v>
      </c>
      <c r="BA15" s="720">
        <v>0</v>
      </c>
      <c r="BB15" s="720">
        <v>0</v>
      </c>
      <c r="BC15" s="720">
        <v>0</v>
      </c>
      <c r="BD15" s="720">
        <v>0</v>
      </c>
      <c r="BE15" s="720">
        <v>0</v>
      </c>
      <c r="BF15" s="720">
        <v>0</v>
      </c>
      <c r="BG15" s="720">
        <v>0</v>
      </c>
      <c r="BH15" s="720">
        <v>0</v>
      </c>
      <c r="BI15" s="720">
        <v>0</v>
      </c>
      <c r="BJ15" s="720">
        <v>0</v>
      </c>
      <c r="BK15" s="720">
        <v>0</v>
      </c>
      <c r="BL15" s="720">
        <v>0</v>
      </c>
      <c r="BM15" s="720">
        <v>0</v>
      </c>
      <c r="BN15" s="720">
        <v>0</v>
      </c>
      <c r="BO15" s="720">
        <v>0</v>
      </c>
      <c r="BP15" s="720">
        <v>0</v>
      </c>
      <c r="BQ15" s="720">
        <v>0</v>
      </c>
      <c r="BR15" s="720">
        <v>0</v>
      </c>
      <c r="BS15" s="720">
        <v>0</v>
      </c>
      <c r="BT15" s="720">
        <v>0</v>
      </c>
      <c r="BU15" s="720">
        <v>0</v>
      </c>
      <c r="BV15" s="720">
        <v>0</v>
      </c>
      <c r="BW15" s="720">
        <v>0</v>
      </c>
      <c r="BX15" s="720">
        <v>0</v>
      </c>
      <c r="BY15" s="720">
        <v>0</v>
      </c>
      <c r="BZ15" s="720">
        <v>0</v>
      </c>
      <c r="CA15" s="720">
        <v>0</v>
      </c>
      <c r="CB15" s="720">
        <v>0</v>
      </c>
      <c r="CC15" s="720">
        <v>0</v>
      </c>
      <c r="CD15" s="720">
        <v>0</v>
      </c>
      <c r="CE15" s="720">
        <v>0</v>
      </c>
      <c r="CF15" s="720">
        <v>0</v>
      </c>
      <c r="CG15" s="720">
        <v>0</v>
      </c>
      <c r="CH15" s="720">
        <v>0</v>
      </c>
      <c r="CI15" s="720">
        <v>0</v>
      </c>
      <c r="CJ15" s="720">
        <v>0</v>
      </c>
      <c r="CK15" s="720">
        <v>0</v>
      </c>
      <c r="CL15" s="720">
        <v>0</v>
      </c>
      <c r="CM15" s="720">
        <v>0</v>
      </c>
      <c r="CN15" s="720">
        <v>0</v>
      </c>
      <c r="CO15" s="720">
        <v>0</v>
      </c>
      <c r="CP15" s="720">
        <v>0</v>
      </c>
      <c r="CQ15" s="720">
        <v>0</v>
      </c>
      <c r="CR15" s="720">
        <v>0</v>
      </c>
      <c r="CS15" s="720">
        <v>0</v>
      </c>
      <c r="CT15" s="720">
        <v>0</v>
      </c>
      <c r="CU15" s="720">
        <v>0</v>
      </c>
      <c r="CV15" s="720">
        <v>0</v>
      </c>
      <c r="CW15" s="720">
        <v>0</v>
      </c>
      <c r="CX15" s="720">
        <v>0</v>
      </c>
      <c r="CY15" s="720">
        <v>0</v>
      </c>
      <c r="CZ15" s="720">
        <v>0</v>
      </c>
      <c r="DA15" s="720">
        <v>0</v>
      </c>
      <c r="DB15" s="720">
        <v>0</v>
      </c>
      <c r="DC15" s="720">
        <v>0</v>
      </c>
      <c r="DD15" s="720">
        <v>0</v>
      </c>
      <c r="DE15" s="720">
        <v>0</v>
      </c>
      <c r="DF15" s="720">
        <v>0</v>
      </c>
      <c r="DG15" s="720">
        <v>0</v>
      </c>
      <c r="DH15" s="720">
        <v>0</v>
      </c>
      <c r="DI15" s="720">
        <v>0</v>
      </c>
      <c r="DJ15" s="720">
        <v>0</v>
      </c>
      <c r="DK15" s="720">
        <v>0</v>
      </c>
      <c r="DL15" s="720">
        <v>0</v>
      </c>
      <c r="DM15" s="720">
        <v>0</v>
      </c>
      <c r="DN15" s="720">
        <v>0</v>
      </c>
      <c r="DO15" s="720">
        <v>0</v>
      </c>
      <c r="DP15" s="720">
        <v>0</v>
      </c>
      <c r="DQ15" s="720">
        <v>0</v>
      </c>
      <c r="DR15" s="720">
        <v>0</v>
      </c>
      <c r="DS15" s="720">
        <v>0</v>
      </c>
      <c r="DT15" s="720">
        <v>0</v>
      </c>
      <c r="DU15" s="720">
        <v>0</v>
      </c>
      <c r="DV15" s="720">
        <v>0</v>
      </c>
      <c r="DW15" s="720">
        <v>0</v>
      </c>
      <c r="DX15" s="720">
        <v>0</v>
      </c>
      <c r="DY15" s="720">
        <v>0</v>
      </c>
      <c r="DZ15" s="720">
        <v>0</v>
      </c>
      <c r="EA15" s="720">
        <v>0</v>
      </c>
      <c r="EB15" s="720">
        <v>0</v>
      </c>
      <c r="EC15" s="720">
        <v>0</v>
      </c>
    </row>
    <row r="16" spans="1:133" s="545" customFormat="1">
      <c r="A16" s="713" t="s">
        <v>1033</v>
      </c>
      <c r="B16" s="713" t="s">
        <v>1034</v>
      </c>
      <c r="C16" s="713" t="s">
        <v>1035</v>
      </c>
      <c r="D16" s="713" t="s">
        <v>998</v>
      </c>
      <c r="E16" s="714" t="s">
        <v>1031</v>
      </c>
      <c r="F16" s="715">
        <v>0.57932330138147181</v>
      </c>
      <c r="G16" s="716">
        <v>311456760</v>
      </c>
      <c r="H16" s="717">
        <v>0.12</v>
      </c>
      <c r="I16" s="718">
        <v>4.537589576547231E-2</v>
      </c>
      <c r="J16" s="719" t="s">
        <v>1000</v>
      </c>
      <c r="K16" s="720">
        <v>180434158.44077674</v>
      </c>
      <c r="L16" s="721">
        <v>198294789.80555385</v>
      </c>
      <c r="M16" s="720">
        <v>0</v>
      </c>
      <c r="N16" s="720">
        <v>0</v>
      </c>
      <c r="O16" s="720">
        <v>0</v>
      </c>
      <c r="P16" s="720">
        <v>0</v>
      </c>
      <c r="Q16" s="720">
        <v>0</v>
      </c>
      <c r="R16" s="720">
        <v>0</v>
      </c>
      <c r="S16" s="720">
        <v>0</v>
      </c>
      <c r="T16" s="720">
        <v>0</v>
      </c>
      <c r="U16" s="720">
        <v>0</v>
      </c>
      <c r="V16" s="720">
        <v>0</v>
      </c>
      <c r="W16" s="720">
        <v>198294789.80555385</v>
      </c>
      <c r="X16" s="720">
        <v>0</v>
      </c>
      <c r="Y16" s="720">
        <v>0</v>
      </c>
      <c r="Z16" s="720">
        <v>0</v>
      </c>
      <c r="AA16" s="720">
        <v>0</v>
      </c>
      <c r="AB16" s="720">
        <v>0</v>
      </c>
      <c r="AC16" s="720">
        <v>0</v>
      </c>
      <c r="AD16" s="720">
        <v>0</v>
      </c>
      <c r="AE16" s="720">
        <v>0</v>
      </c>
      <c r="AF16" s="720">
        <v>0</v>
      </c>
      <c r="AG16" s="720">
        <v>0</v>
      </c>
      <c r="AH16" s="720">
        <v>0</v>
      </c>
      <c r="AI16" s="720">
        <v>0</v>
      </c>
      <c r="AJ16" s="720">
        <v>0</v>
      </c>
      <c r="AK16" s="720">
        <v>0</v>
      </c>
      <c r="AL16" s="720">
        <v>0</v>
      </c>
      <c r="AM16" s="720">
        <v>0</v>
      </c>
      <c r="AN16" s="720">
        <v>0</v>
      </c>
      <c r="AO16" s="720">
        <v>0</v>
      </c>
      <c r="AP16" s="720">
        <v>0</v>
      </c>
      <c r="AQ16" s="720">
        <v>0</v>
      </c>
      <c r="AR16" s="720">
        <v>0</v>
      </c>
      <c r="AS16" s="720">
        <v>0</v>
      </c>
      <c r="AT16" s="720">
        <v>0</v>
      </c>
      <c r="AU16" s="720">
        <v>0</v>
      </c>
      <c r="AV16" s="720">
        <v>0</v>
      </c>
      <c r="AW16" s="720">
        <v>0</v>
      </c>
      <c r="AX16" s="720">
        <v>0</v>
      </c>
      <c r="AY16" s="720">
        <v>0</v>
      </c>
      <c r="AZ16" s="720">
        <v>0</v>
      </c>
      <c r="BA16" s="720">
        <v>0</v>
      </c>
      <c r="BB16" s="720">
        <v>0</v>
      </c>
      <c r="BC16" s="720">
        <v>0</v>
      </c>
      <c r="BD16" s="720">
        <v>0</v>
      </c>
      <c r="BE16" s="720">
        <v>0</v>
      </c>
      <c r="BF16" s="720">
        <v>0</v>
      </c>
      <c r="BG16" s="720">
        <v>0</v>
      </c>
      <c r="BH16" s="720">
        <v>0</v>
      </c>
      <c r="BI16" s="720">
        <v>0</v>
      </c>
      <c r="BJ16" s="720">
        <v>0</v>
      </c>
      <c r="BK16" s="720">
        <v>0</v>
      </c>
      <c r="BL16" s="720">
        <v>0</v>
      </c>
      <c r="BM16" s="720">
        <v>0</v>
      </c>
      <c r="BN16" s="720">
        <v>0</v>
      </c>
      <c r="BO16" s="720">
        <v>0</v>
      </c>
      <c r="BP16" s="720">
        <v>0</v>
      </c>
      <c r="BQ16" s="720">
        <v>0</v>
      </c>
      <c r="BR16" s="720">
        <v>0</v>
      </c>
      <c r="BS16" s="720">
        <v>0</v>
      </c>
      <c r="BT16" s="720">
        <v>0</v>
      </c>
      <c r="BU16" s="720">
        <v>0</v>
      </c>
      <c r="BV16" s="720">
        <v>0</v>
      </c>
      <c r="BW16" s="720">
        <v>0</v>
      </c>
      <c r="BX16" s="720">
        <v>0</v>
      </c>
      <c r="BY16" s="720">
        <v>0</v>
      </c>
      <c r="BZ16" s="720">
        <v>0</v>
      </c>
      <c r="CA16" s="720">
        <v>0</v>
      </c>
      <c r="CB16" s="720">
        <v>0</v>
      </c>
      <c r="CC16" s="720">
        <v>0</v>
      </c>
      <c r="CD16" s="720">
        <v>0</v>
      </c>
      <c r="CE16" s="720">
        <v>0</v>
      </c>
      <c r="CF16" s="720">
        <v>0</v>
      </c>
      <c r="CG16" s="720">
        <v>0</v>
      </c>
      <c r="CH16" s="720">
        <v>0</v>
      </c>
      <c r="CI16" s="720">
        <v>0</v>
      </c>
      <c r="CJ16" s="720">
        <v>0</v>
      </c>
      <c r="CK16" s="720">
        <v>0</v>
      </c>
      <c r="CL16" s="720">
        <v>0</v>
      </c>
      <c r="CM16" s="720">
        <v>0</v>
      </c>
      <c r="CN16" s="720">
        <v>0</v>
      </c>
      <c r="CO16" s="720">
        <v>0</v>
      </c>
      <c r="CP16" s="720">
        <v>0</v>
      </c>
      <c r="CQ16" s="720">
        <v>0</v>
      </c>
      <c r="CR16" s="720">
        <v>0</v>
      </c>
      <c r="CS16" s="720">
        <v>0</v>
      </c>
      <c r="CT16" s="720">
        <v>0</v>
      </c>
      <c r="CU16" s="720">
        <v>0</v>
      </c>
      <c r="CV16" s="720">
        <v>0</v>
      </c>
      <c r="CW16" s="720">
        <v>0</v>
      </c>
      <c r="CX16" s="720">
        <v>0</v>
      </c>
      <c r="CY16" s="720">
        <v>0</v>
      </c>
      <c r="CZ16" s="720">
        <v>0</v>
      </c>
      <c r="DA16" s="720">
        <v>0</v>
      </c>
      <c r="DB16" s="720">
        <v>0</v>
      </c>
      <c r="DC16" s="720">
        <v>0</v>
      </c>
      <c r="DD16" s="720">
        <v>0</v>
      </c>
      <c r="DE16" s="720">
        <v>0</v>
      </c>
      <c r="DF16" s="720">
        <v>0</v>
      </c>
      <c r="DG16" s="720">
        <v>0</v>
      </c>
      <c r="DH16" s="720">
        <v>0</v>
      </c>
      <c r="DI16" s="720">
        <v>0</v>
      </c>
      <c r="DJ16" s="720">
        <v>0</v>
      </c>
      <c r="DK16" s="720">
        <v>0</v>
      </c>
      <c r="DL16" s="720">
        <v>0</v>
      </c>
      <c r="DM16" s="720">
        <v>0</v>
      </c>
      <c r="DN16" s="720">
        <v>0</v>
      </c>
      <c r="DO16" s="720">
        <v>0</v>
      </c>
      <c r="DP16" s="720">
        <v>0</v>
      </c>
      <c r="DQ16" s="720">
        <v>0</v>
      </c>
      <c r="DR16" s="720">
        <v>0</v>
      </c>
      <c r="DS16" s="720">
        <v>0</v>
      </c>
      <c r="DT16" s="720">
        <v>0</v>
      </c>
      <c r="DU16" s="720">
        <v>0</v>
      </c>
      <c r="DV16" s="720">
        <v>0</v>
      </c>
      <c r="DW16" s="720">
        <v>0</v>
      </c>
      <c r="DX16" s="720">
        <v>0</v>
      </c>
      <c r="DY16" s="720">
        <v>0</v>
      </c>
      <c r="DZ16" s="720">
        <v>0</v>
      </c>
      <c r="EA16" s="720">
        <v>0</v>
      </c>
      <c r="EB16" s="720">
        <v>0</v>
      </c>
      <c r="EC16" s="720">
        <v>0</v>
      </c>
    </row>
    <row r="17" spans="1:133" s="545" customFormat="1">
      <c r="A17" s="713" t="s">
        <v>1033</v>
      </c>
      <c r="B17" s="713" t="s">
        <v>1034</v>
      </c>
      <c r="C17" s="713" t="s">
        <v>1036</v>
      </c>
      <c r="D17" s="713" t="s">
        <v>1002</v>
      </c>
      <c r="E17" s="714" t="s">
        <v>1007</v>
      </c>
      <c r="F17" s="715">
        <v>0.61124462271244928</v>
      </c>
      <c r="G17" s="716">
        <v>311456760</v>
      </c>
      <c r="H17" s="717">
        <v>0.12</v>
      </c>
      <c r="I17" s="718">
        <v>4.537589576547231E-2</v>
      </c>
      <c r="J17" s="719" t="s">
        <v>1000</v>
      </c>
      <c r="K17" s="720">
        <v>190376269.75744188</v>
      </c>
      <c r="L17" s="721">
        <v>209221040.63742512</v>
      </c>
      <c r="M17" s="720">
        <v>0</v>
      </c>
      <c r="N17" s="720">
        <v>0</v>
      </c>
      <c r="O17" s="720">
        <v>0</v>
      </c>
      <c r="P17" s="720">
        <v>0</v>
      </c>
      <c r="Q17" s="720">
        <v>0</v>
      </c>
      <c r="R17" s="720">
        <v>0</v>
      </c>
      <c r="S17" s="720">
        <v>0</v>
      </c>
      <c r="T17" s="720">
        <v>0</v>
      </c>
      <c r="U17" s="720">
        <v>0</v>
      </c>
      <c r="V17" s="720">
        <v>0</v>
      </c>
      <c r="W17" s="720">
        <v>209221040.63742512</v>
      </c>
      <c r="X17" s="720">
        <v>0</v>
      </c>
      <c r="Y17" s="720">
        <v>0</v>
      </c>
      <c r="Z17" s="720">
        <v>0</v>
      </c>
      <c r="AA17" s="720">
        <v>0</v>
      </c>
      <c r="AB17" s="720">
        <v>0</v>
      </c>
      <c r="AC17" s="720">
        <v>0</v>
      </c>
      <c r="AD17" s="720">
        <v>0</v>
      </c>
      <c r="AE17" s="720">
        <v>0</v>
      </c>
      <c r="AF17" s="720">
        <v>0</v>
      </c>
      <c r="AG17" s="720">
        <v>0</v>
      </c>
      <c r="AH17" s="720">
        <v>0</v>
      </c>
      <c r="AI17" s="720">
        <v>0</v>
      </c>
      <c r="AJ17" s="720">
        <v>0</v>
      </c>
      <c r="AK17" s="720">
        <v>0</v>
      </c>
      <c r="AL17" s="720">
        <v>0</v>
      </c>
      <c r="AM17" s="720">
        <v>0</v>
      </c>
      <c r="AN17" s="720">
        <v>0</v>
      </c>
      <c r="AO17" s="720">
        <v>0</v>
      </c>
      <c r="AP17" s="720">
        <v>0</v>
      </c>
      <c r="AQ17" s="720">
        <v>0</v>
      </c>
      <c r="AR17" s="720">
        <v>0</v>
      </c>
      <c r="AS17" s="720">
        <v>0</v>
      </c>
      <c r="AT17" s="720">
        <v>0</v>
      </c>
      <c r="AU17" s="720">
        <v>0</v>
      </c>
      <c r="AV17" s="720">
        <v>0</v>
      </c>
      <c r="AW17" s="720">
        <v>0</v>
      </c>
      <c r="AX17" s="720">
        <v>0</v>
      </c>
      <c r="AY17" s="720">
        <v>0</v>
      </c>
      <c r="AZ17" s="720">
        <v>0</v>
      </c>
      <c r="BA17" s="720">
        <v>0</v>
      </c>
      <c r="BB17" s="720">
        <v>0</v>
      </c>
      <c r="BC17" s="720">
        <v>0</v>
      </c>
      <c r="BD17" s="720">
        <v>0</v>
      </c>
      <c r="BE17" s="720">
        <v>0</v>
      </c>
      <c r="BF17" s="720">
        <v>0</v>
      </c>
      <c r="BG17" s="720">
        <v>0</v>
      </c>
      <c r="BH17" s="720">
        <v>0</v>
      </c>
      <c r="BI17" s="720">
        <v>0</v>
      </c>
      <c r="BJ17" s="720">
        <v>0</v>
      </c>
      <c r="BK17" s="720">
        <v>0</v>
      </c>
      <c r="BL17" s="720">
        <v>0</v>
      </c>
      <c r="BM17" s="720">
        <v>0</v>
      </c>
      <c r="BN17" s="720">
        <v>0</v>
      </c>
      <c r="BO17" s="720">
        <v>0</v>
      </c>
      <c r="BP17" s="720">
        <v>0</v>
      </c>
      <c r="BQ17" s="720">
        <v>0</v>
      </c>
      <c r="BR17" s="720">
        <v>0</v>
      </c>
      <c r="BS17" s="720">
        <v>0</v>
      </c>
      <c r="BT17" s="720">
        <v>0</v>
      </c>
      <c r="BU17" s="720">
        <v>0</v>
      </c>
      <c r="BV17" s="720">
        <v>0</v>
      </c>
      <c r="BW17" s="720">
        <v>0</v>
      </c>
      <c r="BX17" s="720">
        <v>0</v>
      </c>
      <c r="BY17" s="720">
        <v>0</v>
      </c>
      <c r="BZ17" s="720">
        <v>0</v>
      </c>
      <c r="CA17" s="720">
        <v>0</v>
      </c>
      <c r="CB17" s="720">
        <v>0</v>
      </c>
      <c r="CC17" s="720">
        <v>0</v>
      </c>
      <c r="CD17" s="720">
        <v>0</v>
      </c>
      <c r="CE17" s="720">
        <v>0</v>
      </c>
      <c r="CF17" s="720">
        <v>0</v>
      </c>
      <c r="CG17" s="720">
        <v>0</v>
      </c>
      <c r="CH17" s="720">
        <v>0</v>
      </c>
      <c r="CI17" s="720">
        <v>0</v>
      </c>
      <c r="CJ17" s="720">
        <v>0</v>
      </c>
      <c r="CK17" s="720">
        <v>0</v>
      </c>
      <c r="CL17" s="720">
        <v>0</v>
      </c>
      <c r="CM17" s="720">
        <v>0</v>
      </c>
      <c r="CN17" s="720">
        <v>0</v>
      </c>
      <c r="CO17" s="720">
        <v>0</v>
      </c>
      <c r="CP17" s="720">
        <v>0</v>
      </c>
      <c r="CQ17" s="720">
        <v>0</v>
      </c>
      <c r="CR17" s="720">
        <v>0</v>
      </c>
      <c r="CS17" s="720">
        <v>0</v>
      </c>
      <c r="CT17" s="720">
        <v>0</v>
      </c>
      <c r="CU17" s="720">
        <v>0</v>
      </c>
      <c r="CV17" s="720">
        <v>0</v>
      </c>
      <c r="CW17" s="720">
        <v>0</v>
      </c>
      <c r="CX17" s="720">
        <v>0</v>
      </c>
      <c r="CY17" s="720">
        <v>0</v>
      </c>
      <c r="CZ17" s="720">
        <v>0</v>
      </c>
      <c r="DA17" s="720">
        <v>0</v>
      </c>
      <c r="DB17" s="720">
        <v>0</v>
      </c>
      <c r="DC17" s="720">
        <v>0</v>
      </c>
      <c r="DD17" s="720">
        <v>0</v>
      </c>
      <c r="DE17" s="720">
        <v>0</v>
      </c>
      <c r="DF17" s="720">
        <v>0</v>
      </c>
      <c r="DG17" s="720">
        <v>0</v>
      </c>
      <c r="DH17" s="720">
        <v>0</v>
      </c>
      <c r="DI17" s="720">
        <v>0</v>
      </c>
      <c r="DJ17" s="720">
        <v>0</v>
      </c>
      <c r="DK17" s="720">
        <v>0</v>
      </c>
      <c r="DL17" s="720">
        <v>0</v>
      </c>
      <c r="DM17" s="720">
        <v>0</v>
      </c>
      <c r="DN17" s="720">
        <v>0</v>
      </c>
      <c r="DO17" s="720">
        <v>0</v>
      </c>
      <c r="DP17" s="720">
        <v>0</v>
      </c>
      <c r="DQ17" s="720">
        <v>0</v>
      </c>
      <c r="DR17" s="720">
        <v>0</v>
      </c>
      <c r="DS17" s="720">
        <v>0</v>
      </c>
      <c r="DT17" s="720">
        <v>0</v>
      </c>
      <c r="DU17" s="720">
        <v>0</v>
      </c>
      <c r="DV17" s="720">
        <v>0</v>
      </c>
      <c r="DW17" s="720">
        <v>0</v>
      </c>
      <c r="DX17" s="720">
        <v>0</v>
      </c>
      <c r="DY17" s="720">
        <v>0</v>
      </c>
      <c r="DZ17" s="720">
        <v>0</v>
      </c>
      <c r="EA17" s="720">
        <v>0</v>
      </c>
      <c r="EB17" s="720">
        <v>0</v>
      </c>
      <c r="EC17" s="720">
        <v>0</v>
      </c>
    </row>
    <row r="18" spans="1:133" s="545" customFormat="1">
      <c r="A18" s="713" t="s">
        <v>1037</v>
      </c>
      <c r="B18" s="713" t="s">
        <v>1038</v>
      </c>
      <c r="C18" s="713" t="s">
        <v>1039</v>
      </c>
      <c r="D18" s="713" t="s">
        <v>998</v>
      </c>
      <c r="E18" s="714" t="s">
        <v>1031</v>
      </c>
      <c r="F18" s="715">
        <v>0.86878540993011</v>
      </c>
      <c r="G18" s="716">
        <v>278916683</v>
      </c>
      <c r="H18" s="717">
        <v>0.12</v>
      </c>
      <c r="I18" s="718">
        <v>4.9550761972886367E-2</v>
      </c>
      <c r="J18" s="719" t="s">
        <v>1000</v>
      </c>
      <c r="K18" s="720">
        <v>242318744.77650154</v>
      </c>
      <c r="L18" s="721">
        <v>274567425.76642448</v>
      </c>
      <c r="M18" s="720">
        <v>-4170040</v>
      </c>
      <c r="N18" s="720">
        <v>0</v>
      </c>
      <c r="O18" s="720">
        <v>0</v>
      </c>
      <c r="P18" s="720">
        <v>0</v>
      </c>
      <c r="Q18" s="720">
        <v>0</v>
      </c>
      <c r="R18" s="720">
        <v>0</v>
      </c>
      <c r="S18" s="720">
        <v>0</v>
      </c>
      <c r="T18" s="720">
        <v>0</v>
      </c>
      <c r="U18" s="720">
        <v>0</v>
      </c>
      <c r="V18" s="720">
        <v>0</v>
      </c>
      <c r="W18" s="720">
        <v>0</v>
      </c>
      <c r="X18" s="720">
        <v>0</v>
      </c>
      <c r="Y18" s="720">
        <v>0</v>
      </c>
      <c r="Z18" s="720">
        <v>278737465.76642448</v>
      </c>
      <c r="AA18" s="720">
        <v>0</v>
      </c>
      <c r="AB18" s="720">
        <v>0</v>
      </c>
      <c r="AC18" s="720">
        <v>0</v>
      </c>
      <c r="AD18" s="720">
        <v>0</v>
      </c>
      <c r="AE18" s="720">
        <v>0</v>
      </c>
      <c r="AF18" s="720">
        <v>0</v>
      </c>
      <c r="AG18" s="720">
        <v>0</v>
      </c>
      <c r="AH18" s="720">
        <v>0</v>
      </c>
      <c r="AI18" s="720">
        <v>0</v>
      </c>
      <c r="AJ18" s="720">
        <v>0</v>
      </c>
      <c r="AK18" s="720">
        <v>0</v>
      </c>
      <c r="AL18" s="720">
        <v>0</v>
      </c>
      <c r="AM18" s="720">
        <v>0</v>
      </c>
      <c r="AN18" s="720">
        <v>0</v>
      </c>
      <c r="AO18" s="720">
        <v>0</v>
      </c>
      <c r="AP18" s="720">
        <v>0</v>
      </c>
      <c r="AQ18" s="720">
        <v>0</v>
      </c>
      <c r="AR18" s="720">
        <v>0</v>
      </c>
      <c r="AS18" s="720">
        <v>0</v>
      </c>
      <c r="AT18" s="720">
        <v>0</v>
      </c>
      <c r="AU18" s="720">
        <v>0</v>
      </c>
      <c r="AV18" s="720">
        <v>0</v>
      </c>
      <c r="AW18" s="720">
        <v>0</v>
      </c>
      <c r="AX18" s="720">
        <v>0</v>
      </c>
      <c r="AY18" s="720">
        <v>0</v>
      </c>
      <c r="AZ18" s="720">
        <v>0</v>
      </c>
      <c r="BA18" s="720">
        <v>0</v>
      </c>
      <c r="BB18" s="720">
        <v>0</v>
      </c>
      <c r="BC18" s="720">
        <v>0</v>
      </c>
      <c r="BD18" s="720">
        <v>0</v>
      </c>
      <c r="BE18" s="720">
        <v>0</v>
      </c>
      <c r="BF18" s="720">
        <v>0</v>
      </c>
      <c r="BG18" s="720">
        <v>0</v>
      </c>
      <c r="BH18" s="720">
        <v>0</v>
      </c>
      <c r="BI18" s="720">
        <v>0</v>
      </c>
      <c r="BJ18" s="720">
        <v>0</v>
      </c>
      <c r="BK18" s="720">
        <v>0</v>
      </c>
      <c r="BL18" s="720">
        <v>0</v>
      </c>
      <c r="BM18" s="720">
        <v>0</v>
      </c>
      <c r="BN18" s="720">
        <v>0</v>
      </c>
      <c r="BO18" s="720">
        <v>0</v>
      </c>
      <c r="BP18" s="720">
        <v>0</v>
      </c>
      <c r="BQ18" s="720">
        <v>0</v>
      </c>
      <c r="BR18" s="720">
        <v>0</v>
      </c>
      <c r="BS18" s="720">
        <v>0</v>
      </c>
      <c r="BT18" s="720">
        <v>0</v>
      </c>
      <c r="BU18" s="720">
        <v>0</v>
      </c>
      <c r="BV18" s="720">
        <v>0</v>
      </c>
      <c r="BW18" s="720">
        <v>0</v>
      </c>
      <c r="BX18" s="720">
        <v>0</v>
      </c>
      <c r="BY18" s="720">
        <v>0</v>
      </c>
      <c r="BZ18" s="720">
        <v>0</v>
      </c>
      <c r="CA18" s="720">
        <v>0</v>
      </c>
      <c r="CB18" s="720">
        <v>0</v>
      </c>
      <c r="CC18" s="720">
        <v>0</v>
      </c>
      <c r="CD18" s="720">
        <v>0</v>
      </c>
      <c r="CE18" s="720">
        <v>0</v>
      </c>
      <c r="CF18" s="720">
        <v>0</v>
      </c>
      <c r="CG18" s="720">
        <v>0</v>
      </c>
      <c r="CH18" s="720">
        <v>0</v>
      </c>
      <c r="CI18" s="720">
        <v>0</v>
      </c>
      <c r="CJ18" s="720">
        <v>0</v>
      </c>
      <c r="CK18" s="720">
        <v>0</v>
      </c>
      <c r="CL18" s="720">
        <v>0</v>
      </c>
      <c r="CM18" s="720">
        <v>0</v>
      </c>
      <c r="CN18" s="720">
        <v>0</v>
      </c>
      <c r="CO18" s="720">
        <v>0</v>
      </c>
      <c r="CP18" s="720">
        <v>0</v>
      </c>
      <c r="CQ18" s="720">
        <v>0</v>
      </c>
      <c r="CR18" s="720">
        <v>0</v>
      </c>
      <c r="CS18" s="720">
        <v>0</v>
      </c>
      <c r="CT18" s="720">
        <v>0</v>
      </c>
      <c r="CU18" s="720">
        <v>0</v>
      </c>
      <c r="CV18" s="720">
        <v>0</v>
      </c>
      <c r="CW18" s="720">
        <v>0</v>
      </c>
      <c r="CX18" s="720">
        <v>0</v>
      </c>
      <c r="CY18" s="720">
        <v>0</v>
      </c>
      <c r="CZ18" s="720">
        <v>0</v>
      </c>
      <c r="DA18" s="720">
        <v>0</v>
      </c>
      <c r="DB18" s="720">
        <v>0</v>
      </c>
      <c r="DC18" s="720">
        <v>0</v>
      </c>
      <c r="DD18" s="720">
        <v>0</v>
      </c>
      <c r="DE18" s="720">
        <v>0</v>
      </c>
      <c r="DF18" s="720">
        <v>0</v>
      </c>
      <c r="DG18" s="720">
        <v>0</v>
      </c>
      <c r="DH18" s="720">
        <v>0</v>
      </c>
      <c r="DI18" s="720">
        <v>0</v>
      </c>
      <c r="DJ18" s="720">
        <v>0</v>
      </c>
      <c r="DK18" s="720">
        <v>0</v>
      </c>
      <c r="DL18" s="720">
        <v>0</v>
      </c>
      <c r="DM18" s="720">
        <v>0</v>
      </c>
      <c r="DN18" s="720">
        <v>0</v>
      </c>
      <c r="DO18" s="720">
        <v>0</v>
      </c>
      <c r="DP18" s="720">
        <v>0</v>
      </c>
      <c r="DQ18" s="720">
        <v>0</v>
      </c>
      <c r="DR18" s="720">
        <v>0</v>
      </c>
      <c r="DS18" s="720">
        <v>0</v>
      </c>
      <c r="DT18" s="720">
        <v>0</v>
      </c>
      <c r="DU18" s="720">
        <v>0</v>
      </c>
      <c r="DV18" s="720">
        <v>0</v>
      </c>
      <c r="DW18" s="720">
        <v>0</v>
      </c>
      <c r="DX18" s="720">
        <v>0</v>
      </c>
      <c r="DY18" s="720">
        <v>0</v>
      </c>
      <c r="DZ18" s="720">
        <v>0</v>
      </c>
      <c r="EA18" s="720">
        <v>0</v>
      </c>
      <c r="EB18" s="720">
        <v>0</v>
      </c>
      <c r="EC18" s="720">
        <v>0</v>
      </c>
    </row>
    <row r="19" spans="1:133" s="545" customFormat="1">
      <c r="A19" s="713" t="s">
        <v>1037</v>
      </c>
      <c r="B19" s="713" t="s">
        <v>1038</v>
      </c>
      <c r="C19" s="713" t="s">
        <v>1040</v>
      </c>
      <c r="D19" s="713" t="s">
        <v>1002</v>
      </c>
      <c r="E19" s="714" t="s">
        <v>1007</v>
      </c>
      <c r="F19" s="715">
        <v>0.95887574229384365</v>
      </c>
      <c r="G19" s="716">
        <v>278916683</v>
      </c>
      <c r="H19" s="717">
        <v>0.12</v>
      </c>
      <c r="I19" s="718">
        <v>4.9550761972886367E-2</v>
      </c>
      <c r="J19" s="719" t="s">
        <v>1000</v>
      </c>
      <c r="K19" s="720">
        <v>267446441.44976169</v>
      </c>
      <c r="L19" s="721">
        <v>302982635.39798117</v>
      </c>
      <c r="M19" s="720">
        <v>-4170040</v>
      </c>
      <c r="N19" s="720">
        <v>0</v>
      </c>
      <c r="O19" s="720">
        <v>0</v>
      </c>
      <c r="P19" s="720">
        <v>0</v>
      </c>
      <c r="Q19" s="720">
        <v>0</v>
      </c>
      <c r="R19" s="720">
        <v>0</v>
      </c>
      <c r="S19" s="720">
        <v>0</v>
      </c>
      <c r="T19" s="720">
        <v>0</v>
      </c>
      <c r="U19" s="720">
        <v>0</v>
      </c>
      <c r="V19" s="720">
        <v>0</v>
      </c>
      <c r="W19" s="720">
        <v>0</v>
      </c>
      <c r="X19" s="720">
        <v>0</v>
      </c>
      <c r="Y19" s="720">
        <v>0</v>
      </c>
      <c r="Z19" s="720">
        <v>307152675.39798117</v>
      </c>
      <c r="AA19" s="720">
        <v>0</v>
      </c>
      <c r="AB19" s="720">
        <v>0</v>
      </c>
      <c r="AC19" s="720">
        <v>0</v>
      </c>
      <c r="AD19" s="720">
        <v>0</v>
      </c>
      <c r="AE19" s="720">
        <v>0</v>
      </c>
      <c r="AF19" s="720">
        <v>0</v>
      </c>
      <c r="AG19" s="720">
        <v>0</v>
      </c>
      <c r="AH19" s="720">
        <v>0</v>
      </c>
      <c r="AI19" s="720">
        <v>0</v>
      </c>
      <c r="AJ19" s="720">
        <v>0</v>
      </c>
      <c r="AK19" s="720">
        <v>0</v>
      </c>
      <c r="AL19" s="720">
        <v>0</v>
      </c>
      <c r="AM19" s="720">
        <v>0</v>
      </c>
      <c r="AN19" s="720">
        <v>0</v>
      </c>
      <c r="AO19" s="720">
        <v>0</v>
      </c>
      <c r="AP19" s="720">
        <v>0</v>
      </c>
      <c r="AQ19" s="720">
        <v>0</v>
      </c>
      <c r="AR19" s="720">
        <v>0</v>
      </c>
      <c r="AS19" s="720">
        <v>0</v>
      </c>
      <c r="AT19" s="720">
        <v>0</v>
      </c>
      <c r="AU19" s="720">
        <v>0</v>
      </c>
      <c r="AV19" s="720">
        <v>0</v>
      </c>
      <c r="AW19" s="720">
        <v>0</v>
      </c>
      <c r="AX19" s="720">
        <v>0</v>
      </c>
      <c r="AY19" s="720">
        <v>0</v>
      </c>
      <c r="AZ19" s="720">
        <v>0</v>
      </c>
      <c r="BA19" s="720">
        <v>0</v>
      </c>
      <c r="BB19" s="720">
        <v>0</v>
      </c>
      <c r="BC19" s="720">
        <v>0</v>
      </c>
      <c r="BD19" s="720">
        <v>0</v>
      </c>
      <c r="BE19" s="720">
        <v>0</v>
      </c>
      <c r="BF19" s="720">
        <v>0</v>
      </c>
      <c r="BG19" s="720">
        <v>0</v>
      </c>
      <c r="BH19" s="720">
        <v>0</v>
      </c>
      <c r="BI19" s="720">
        <v>0</v>
      </c>
      <c r="BJ19" s="720">
        <v>0</v>
      </c>
      <c r="BK19" s="720">
        <v>0</v>
      </c>
      <c r="BL19" s="720">
        <v>0</v>
      </c>
      <c r="BM19" s="720">
        <v>0</v>
      </c>
      <c r="BN19" s="720">
        <v>0</v>
      </c>
      <c r="BO19" s="720">
        <v>0</v>
      </c>
      <c r="BP19" s="720">
        <v>0</v>
      </c>
      <c r="BQ19" s="720">
        <v>0</v>
      </c>
      <c r="BR19" s="720">
        <v>0</v>
      </c>
      <c r="BS19" s="720">
        <v>0</v>
      </c>
      <c r="BT19" s="720">
        <v>0</v>
      </c>
      <c r="BU19" s="720">
        <v>0</v>
      </c>
      <c r="BV19" s="720">
        <v>0</v>
      </c>
      <c r="BW19" s="720">
        <v>0</v>
      </c>
      <c r="BX19" s="720">
        <v>0</v>
      </c>
      <c r="BY19" s="720">
        <v>0</v>
      </c>
      <c r="BZ19" s="720">
        <v>0</v>
      </c>
      <c r="CA19" s="720">
        <v>0</v>
      </c>
      <c r="CB19" s="720">
        <v>0</v>
      </c>
      <c r="CC19" s="720">
        <v>0</v>
      </c>
      <c r="CD19" s="720">
        <v>0</v>
      </c>
      <c r="CE19" s="720">
        <v>0</v>
      </c>
      <c r="CF19" s="720">
        <v>0</v>
      </c>
      <c r="CG19" s="720">
        <v>0</v>
      </c>
      <c r="CH19" s="720">
        <v>0</v>
      </c>
      <c r="CI19" s="720">
        <v>0</v>
      </c>
      <c r="CJ19" s="720">
        <v>0</v>
      </c>
      <c r="CK19" s="720">
        <v>0</v>
      </c>
      <c r="CL19" s="720">
        <v>0</v>
      </c>
      <c r="CM19" s="720">
        <v>0</v>
      </c>
      <c r="CN19" s="720">
        <v>0</v>
      </c>
      <c r="CO19" s="720">
        <v>0</v>
      </c>
      <c r="CP19" s="720">
        <v>0</v>
      </c>
      <c r="CQ19" s="720">
        <v>0</v>
      </c>
      <c r="CR19" s="720">
        <v>0</v>
      </c>
      <c r="CS19" s="720">
        <v>0</v>
      </c>
      <c r="CT19" s="720">
        <v>0</v>
      </c>
      <c r="CU19" s="720">
        <v>0</v>
      </c>
      <c r="CV19" s="720">
        <v>0</v>
      </c>
      <c r="CW19" s="720">
        <v>0</v>
      </c>
      <c r="CX19" s="720">
        <v>0</v>
      </c>
      <c r="CY19" s="720">
        <v>0</v>
      </c>
      <c r="CZ19" s="720">
        <v>0</v>
      </c>
      <c r="DA19" s="720">
        <v>0</v>
      </c>
      <c r="DB19" s="720">
        <v>0</v>
      </c>
      <c r="DC19" s="720">
        <v>0</v>
      </c>
      <c r="DD19" s="720">
        <v>0</v>
      </c>
      <c r="DE19" s="720">
        <v>0</v>
      </c>
      <c r="DF19" s="720">
        <v>0</v>
      </c>
      <c r="DG19" s="720">
        <v>0</v>
      </c>
      <c r="DH19" s="720">
        <v>0</v>
      </c>
      <c r="DI19" s="720">
        <v>0</v>
      </c>
      <c r="DJ19" s="720">
        <v>0</v>
      </c>
      <c r="DK19" s="720">
        <v>0</v>
      </c>
      <c r="DL19" s="720">
        <v>0</v>
      </c>
      <c r="DM19" s="720">
        <v>0</v>
      </c>
      <c r="DN19" s="720">
        <v>0</v>
      </c>
      <c r="DO19" s="720">
        <v>0</v>
      </c>
      <c r="DP19" s="720">
        <v>0</v>
      </c>
      <c r="DQ19" s="720">
        <v>0</v>
      </c>
      <c r="DR19" s="720">
        <v>0</v>
      </c>
      <c r="DS19" s="720">
        <v>0</v>
      </c>
      <c r="DT19" s="720">
        <v>0</v>
      </c>
      <c r="DU19" s="720">
        <v>0</v>
      </c>
      <c r="DV19" s="720">
        <v>0</v>
      </c>
      <c r="DW19" s="720">
        <v>0</v>
      </c>
      <c r="DX19" s="720">
        <v>0</v>
      </c>
      <c r="DY19" s="720">
        <v>0</v>
      </c>
      <c r="DZ19" s="720">
        <v>0</v>
      </c>
      <c r="EA19" s="720">
        <v>0</v>
      </c>
      <c r="EB19" s="720">
        <v>0</v>
      </c>
      <c r="EC19" s="720">
        <v>0</v>
      </c>
    </row>
    <row r="20" spans="1:133" s="545" customFormat="1">
      <c r="A20" s="713" t="s">
        <v>1041</v>
      </c>
      <c r="B20" s="713" t="s">
        <v>1042</v>
      </c>
      <c r="C20" s="713" t="s">
        <v>1043</v>
      </c>
      <c r="D20" s="713" t="s">
        <v>998</v>
      </c>
      <c r="E20" s="714" t="s">
        <v>1031</v>
      </c>
      <c r="F20" s="715">
        <v>0.36699331473730235</v>
      </c>
      <c r="G20" s="716">
        <v>232000000</v>
      </c>
      <c r="H20" s="717">
        <v>0.12</v>
      </c>
      <c r="I20" s="718">
        <v>3.9199999999999999E-2</v>
      </c>
      <c r="J20" s="719" t="s">
        <v>1000</v>
      </c>
      <c r="K20" s="720">
        <v>85142449.019054145</v>
      </c>
      <c r="L20" s="721">
        <v>97783837.110048994</v>
      </c>
      <c r="M20" s="720">
        <v>-4249806</v>
      </c>
      <c r="N20" s="720">
        <v>0</v>
      </c>
      <c r="O20" s="720">
        <v>0</v>
      </c>
      <c r="P20" s="720">
        <v>0</v>
      </c>
      <c r="Q20" s="720">
        <v>0</v>
      </c>
      <c r="R20" s="720">
        <v>0</v>
      </c>
      <c r="S20" s="720">
        <v>0</v>
      </c>
      <c r="T20" s="720">
        <v>0</v>
      </c>
      <c r="U20" s="720">
        <v>0</v>
      </c>
      <c r="V20" s="720">
        <v>0</v>
      </c>
      <c r="W20" s="720">
        <v>0</v>
      </c>
      <c r="X20" s="720">
        <v>0</v>
      </c>
      <c r="Y20" s="720">
        <v>0</v>
      </c>
      <c r="Z20" s="720">
        <v>0</v>
      </c>
      <c r="AA20" s="720">
        <v>102033643.11004899</v>
      </c>
      <c r="AB20" s="720">
        <v>0</v>
      </c>
      <c r="AC20" s="720">
        <v>0</v>
      </c>
      <c r="AD20" s="720">
        <v>0</v>
      </c>
      <c r="AE20" s="720">
        <v>0</v>
      </c>
      <c r="AF20" s="720">
        <v>0</v>
      </c>
      <c r="AG20" s="720">
        <v>0</v>
      </c>
      <c r="AH20" s="720">
        <v>0</v>
      </c>
      <c r="AI20" s="720">
        <v>0</v>
      </c>
      <c r="AJ20" s="720">
        <v>0</v>
      </c>
      <c r="AK20" s="720">
        <v>0</v>
      </c>
      <c r="AL20" s="720">
        <v>0</v>
      </c>
      <c r="AM20" s="720">
        <v>0</v>
      </c>
      <c r="AN20" s="720">
        <v>0</v>
      </c>
      <c r="AO20" s="720">
        <v>0</v>
      </c>
      <c r="AP20" s="720">
        <v>0</v>
      </c>
      <c r="AQ20" s="720">
        <v>0</v>
      </c>
      <c r="AR20" s="720">
        <v>0</v>
      </c>
      <c r="AS20" s="720">
        <v>0</v>
      </c>
      <c r="AT20" s="720">
        <v>0</v>
      </c>
      <c r="AU20" s="720">
        <v>0</v>
      </c>
      <c r="AV20" s="720">
        <v>0</v>
      </c>
      <c r="AW20" s="720">
        <v>0</v>
      </c>
      <c r="AX20" s="720">
        <v>0</v>
      </c>
      <c r="AY20" s="720">
        <v>0</v>
      </c>
      <c r="AZ20" s="720">
        <v>0</v>
      </c>
      <c r="BA20" s="720">
        <v>0</v>
      </c>
      <c r="BB20" s="720">
        <v>0</v>
      </c>
      <c r="BC20" s="720">
        <v>0</v>
      </c>
      <c r="BD20" s="720">
        <v>0</v>
      </c>
      <c r="BE20" s="720">
        <v>0</v>
      </c>
      <c r="BF20" s="720">
        <v>0</v>
      </c>
      <c r="BG20" s="720">
        <v>0</v>
      </c>
      <c r="BH20" s="720">
        <v>0</v>
      </c>
      <c r="BI20" s="720">
        <v>0</v>
      </c>
      <c r="BJ20" s="720">
        <v>0</v>
      </c>
      <c r="BK20" s="720">
        <v>0</v>
      </c>
      <c r="BL20" s="720">
        <v>0</v>
      </c>
      <c r="BM20" s="720">
        <v>0</v>
      </c>
      <c r="BN20" s="720">
        <v>0</v>
      </c>
      <c r="BO20" s="720">
        <v>0</v>
      </c>
      <c r="BP20" s="720">
        <v>0</v>
      </c>
      <c r="BQ20" s="720">
        <v>0</v>
      </c>
      <c r="BR20" s="720">
        <v>0</v>
      </c>
      <c r="BS20" s="720">
        <v>0</v>
      </c>
      <c r="BT20" s="720">
        <v>0</v>
      </c>
      <c r="BU20" s="720">
        <v>0</v>
      </c>
      <c r="BV20" s="720">
        <v>0</v>
      </c>
      <c r="BW20" s="720">
        <v>0</v>
      </c>
      <c r="BX20" s="720">
        <v>0</v>
      </c>
      <c r="BY20" s="720">
        <v>0</v>
      </c>
      <c r="BZ20" s="720">
        <v>0</v>
      </c>
      <c r="CA20" s="720">
        <v>0</v>
      </c>
      <c r="CB20" s="720">
        <v>0</v>
      </c>
      <c r="CC20" s="720">
        <v>0</v>
      </c>
      <c r="CD20" s="720">
        <v>0</v>
      </c>
      <c r="CE20" s="720">
        <v>0</v>
      </c>
      <c r="CF20" s="720">
        <v>0</v>
      </c>
      <c r="CG20" s="720">
        <v>0</v>
      </c>
      <c r="CH20" s="720">
        <v>0</v>
      </c>
      <c r="CI20" s="720">
        <v>0</v>
      </c>
      <c r="CJ20" s="720">
        <v>0</v>
      </c>
      <c r="CK20" s="720">
        <v>0</v>
      </c>
      <c r="CL20" s="720">
        <v>0</v>
      </c>
      <c r="CM20" s="720">
        <v>0</v>
      </c>
      <c r="CN20" s="720">
        <v>0</v>
      </c>
      <c r="CO20" s="720">
        <v>0</v>
      </c>
      <c r="CP20" s="720">
        <v>0</v>
      </c>
      <c r="CQ20" s="720">
        <v>0</v>
      </c>
      <c r="CR20" s="720">
        <v>0</v>
      </c>
      <c r="CS20" s="720">
        <v>0</v>
      </c>
      <c r="CT20" s="720">
        <v>0</v>
      </c>
      <c r="CU20" s="720">
        <v>0</v>
      </c>
      <c r="CV20" s="720">
        <v>0</v>
      </c>
      <c r="CW20" s="720">
        <v>0</v>
      </c>
      <c r="CX20" s="720">
        <v>0</v>
      </c>
      <c r="CY20" s="720">
        <v>0</v>
      </c>
      <c r="CZ20" s="720">
        <v>0</v>
      </c>
      <c r="DA20" s="720">
        <v>0</v>
      </c>
      <c r="DB20" s="720">
        <v>0</v>
      </c>
      <c r="DC20" s="720">
        <v>0</v>
      </c>
      <c r="DD20" s="720">
        <v>0</v>
      </c>
      <c r="DE20" s="720">
        <v>0</v>
      </c>
      <c r="DF20" s="720">
        <v>0</v>
      </c>
      <c r="DG20" s="720">
        <v>0</v>
      </c>
      <c r="DH20" s="720">
        <v>0</v>
      </c>
      <c r="DI20" s="720">
        <v>0</v>
      </c>
      <c r="DJ20" s="720">
        <v>0</v>
      </c>
      <c r="DK20" s="720">
        <v>0</v>
      </c>
      <c r="DL20" s="720">
        <v>0</v>
      </c>
      <c r="DM20" s="720">
        <v>0</v>
      </c>
      <c r="DN20" s="720">
        <v>0</v>
      </c>
      <c r="DO20" s="720">
        <v>0</v>
      </c>
      <c r="DP20" s="720">
        <v>0</v>
      </c>
      <c r="DQ20" s="720">
        <v>0</v>
      </c>
      <c r="DR20" s="720">
        <v>0</v>
      </c>
      <c r="DS20" s="720">
        <v>0</v>
      </c>
      <c r="DT20" s="720">
        <v>0</v>
      </c>
      <c r="DU20" s="720">
        <v>0</v>
      </c>
      <c r="DV20" s="720">
        <v>0</v>
      </c>
      <c r="DW20" s="720">
        <v>0</v>
      </c>
      <c r="DX20" s="720">
        <v>0</v>
      </c>
      <c r="DY20" s="720">
        <v>0</v>
      </c>
      <c r="DZ20" s="720">
        <v>0</v>
      </c>
      <c r="EA20" s="720">
        <v>0</v>
      </c>
      <c r="EB20" s="720">
        <v>0</v>
      </c>
      <c r="EC20" s="720">
        <v>0</v>
      </c>
    </row>
    <row r="21" spans="1:133" s="545" customFormat="1">
      <c r="A21" s="713" t="s">
        <v>1041</v>
      </c>
      <c r="B21" s="713" t="s">
        <v>1042</v>
      </c>
      <c r="C21" s="713" t="s">
        <v>1044</v>
      </c>
      <c r="D21" s="713" t="s">
        <v>1002</v>
      </c>
      <c r="E21" s="714" t="s">
        <v>1045</v>
      </c>
      <c r="F21" s="715">
        <v>0.40215426103310903</v>
      </c>
      <c r="G21" s="716">
        <v>232000000</v>
      </c>
      <c r="H21" s="717">
        <v>0.12</v>
      </c>
      <c r="I21" s="718">
        <v>3.9199999999999999E-2</v>
      </c>
      <c r="J21" s="719" t="s">
        <v>1000</v>
      </c>
      <c r="K21" s="720">
        <v>93299788.559681296</v>
      </c>
      <c r="L21" s="721">
        <v>107094745.21096255</v>
      </c>
      <c r="M21" s="720">
        <v>-4249806</v>
      </c>
      <c r="N21" s="720">
        <v>0</v>
      </c>
      <c r="O21" s="720">
        <v>0</v>
      </c>
      <c r="P21" s="720">
        <v>0</v>
      </c>
      <c r="Q21" s="720">
        <v>0</v>
      </c>
      <c r="R21" s="720">
        <v>0</v>
      </c>
      <c r="S21" s="720">
        <v>0</v>
      </c>
      <c r="T21" s="720">
        <v>0</v>
      </c>
      <c r="U21" s="720">
        <v>0</v>
      </c>
      <c r="V21" s="720">
        <v>0</v>
      </c>
      <c r="W21" s="720">
        <v>0</v>
      </c>
      <c r="X21" s="720">
        <v>0</v>
      </c>
      <c r="Y21" s="720">
        <v>0</v>
      </c>
      <c r="Z21" s="720">
        <v>0</v>
      </c>
      <c r="AA21" s="720">
        <v>111344551.21096255</v>
      </c>
      <c r="AB21" s="720">
        <v>0</v>
      </c>
      <c r="AC21" s="720">
        <v>0</v>
      </c>
      <c r="AD21" s="720">
        <v>0</v>
      </c>
      <c r="AE21" s="720">
        <v>0</v>
      </c>
      <c r="AF21" s="720">
        <v>0</v>
      </c>
      <c r="AG21" s="720">
        <v>0</v>
      </c>
      <c r="AH21" s="720">
        <v>0</v>
      </c>
      <c r="AI21" s="720">
        <v>0</v>
      </c>
      <c r="AJ21" s="720">
        <v>0</v>
      </c>
      <c r="AK21" s="720">
        <v>0</v>
      </c>
      <c r="AL21" s="720">
        <v>0</v>
      </c>
      <c r="AM21" s="720">
        <v>0</v>
      </c>
      <c r="AN21" s="720">
        <v>0</v>
      </c>
      <c r="AO21" s="720">
        <v>0</v>
      </c>
      <c r="AP21" s="720">
        <v>0</v>
      </c>
      <c r="AQ21" s="720">
        <v>0</v>
      </c>
      <c r="AR21" s="720">
        <v>0</v>
      </c>
      <c r="AS21" s="720">
        <v>0</v>
      </c>
      <c r="AT21" s="720">
        <v>0</v>
      </c>
      <c r="AU21" s="720">
        <v>0</v>
      </c>
      <c r="AV21" s="720">
        <v>0</v>
      </c>
      <c r="AW21" s="720">
        <v>0</v>
      </c>
      <c r="AX21" s="720">
        <v>0</v>
      </c>
      <c r="AY21" s="720">
        <v>0</v>
      </c>
      <c r="AZ21" s="720">
        <v>0</v>
      </c>
      <c r="BA21" s="720">
        <v>0</v>
      </c>
      <c r="BB21" s="720">
        <v>0</v>
      </c>
      <c r="BC21" s="720">
        <v>0</v>
      </c>
      <c r="BD21" s="720">
        <v>0</v>
      </c>
      <c r="BE21" s="720">
        <v>0</v>
      </c>
      <c r="BF21" s="720">
        <v>0</v>
      </c>
      <c r="BG21" s="720">
        <v>0</v>
      </c>
      <c r="BH21" s="720">
        <v>0</v>
      </c>
      <c r="BI21" s="720">
        <v>0</v>
      </c>
      <c r="BJ21" s="720">
        <v>0</v>
      </c>
      <c r="BK21" s="720">
        <v>0</v>
      </c>
      <c r="BL21" s="720">
        <v>0</v>
      </c>
      <c r="BM21" s="720">
        <v>0</v>
      </c>
      <c r="BN21" s="720">
        <v>0</v>
      </c>
      <c r="BO21" s="720">
        <v>0</v>
      </c>
      <c r="BP21" s="720">
        <v>0</v>
      </c>
      <c r="BQ21" s="720">
        <v>0</v>
      </c>
      <c r="BR21" s="720">
        <v>0</v>
      </c>
      <c r="BS21" s="720">
        <v>0</v>
      </c>
      <c r="BT21" s="720">
        <v>0</v>
      </c>
      <c r="BU21" s="720">
        <v>0</v>
      </c>
      <c r="BV21" s="720">
        <v>0</v>
      </c>
      <c r="BW21" s="720">
        <v>0</v>
      </c>
      <c r="BX21" s="720">
        <v>0</v>
      </c>
      <c r="BY21" s="720">
        <v>0</v>
      </c>
      <c r="BZ21" s="720">
        <v>0</v>
      </c>
      <c r="CA21" s="720">
        <v>0</v>
      </c>
      <c r="CB21" s="720">
        <v>0</v>
      </c>
      <c r="CC21" s="720">
        <v>0</v>
      </c>
      <c r="CD21" s="720">
        <v>0</v>
      </c>
      <c r="CE21" s="720">
        <v>0</v>
      </c>
      <c r="CF21" s="720">
        <v>0</v>
      </c>
      <c r="CG21" s="720">
        <v>0</v>
      </c>
      <c r="CH21" s="720">
        <v>0</v>
      </c>
      <c r="CI21" s="720">
        <v>0</v>
      </c>
      <c r="CJ21" s="720">
        <v>0</v>
      </c>
      <c r="CK21" s="720">
        <v>0</v>
      </c>
      <c r="CL21" s="720">
        <v>0</v>
      </c>
      <c r="CM21" s="720">
        <v>0</v>
      </c>
      <c r="CN21" s="720">
        <v>0</v>
      </c>
      <c r="CO21" s="720">
        <v>0</v>
      </c>
      <c r="CP21" s="720">
        <v>0</v>
      </c>
      <c r="CQ21" s="720">
        <v>0</v>
      </c>
      <c r="CR21" s="720">
        <v>0</v>
      </c>
      <c r="CS21" s="720">
        <v>0</v>
      </c>
      <c r="CT21" s="720">
        <v>0</v>
      </c>
      <c r="CU21" s="720">
        <v>0</v>
      </c>
      <c r="CV21" s="720">
        <v>0</v>
      </c>
      <c r="CW21" s="720">
        <v>0</v>
      </c>
      <c r="CX21" s="720">
        <v>0</v>
      </c>
      <c r="CY21" s="720">
        <v>0</v>
      </c>
      <c r="CZ21" s="720">
        <v>0</v>
      </c>
      <c r="DA21" s="720">
        <v>0</v>
      </c>
      <c r="DB21" s="720">
        <v>0</v>
      </c>
      <c r="DC21" s="720">
        <v>0</v>
      </c>
      <c r="DD21" s="720">
        <v>0</v>
      </c>
      <c r="DE21" s="720">
        <v>0</v>
      </c>
      <c r="DF21" s="720">
        <v>0</v>
      </c>
      <c r="DG21" s="720">
        <v>0</v>
      </c>
      <c r="DH21" s="720">
        <v>0</v>
      </c>
      <c r="DI21" s="720">
        <v>0</v>
      </c>
      <c r="DJ21" s="720">
        <v>0</v>
      </c>
      <c r="DK21" s="720">
        <v>0</v>
      </c>
      <c r="DL21" s="720">
        <v>0</v>
      </c>
      <c r="DM21" s="720">
        <v>0</v>
      </c>
      <c r="DN21" s="720">
        <v>0</v>
      </c>
      <c r="DO21" s="720">
        <v>0</v>
      </c>
      <c r="DP21" s="720">
        <v>0</v>
      </c>
      <c r="DQ21" s="720">
        <v>0</v>
      </c>
      <c r="DR21" s="720">
        <v>0</v>
      </c>
      <c r="DS21" s="720">
        <v>0</v>
      </c>
      <c r="DT21" s="720">
        <v>0</v>
      </c>
      <c r="DU21" s="720">
        <v>0</v>
      </c>
      <c r="DV21" s="720">
        <v>0</v>
      </c>
      <c r="DW21" s="720">
        <v>0</v>
      </c>
      <c r="DX21" s="720">
        <v>0</v>
      </c>
      <c r="DY21" s="720">
        <v>0</v>
      </c>
      <c r="DZ21" s="720">
        <v>0</v>
      </c>
      <c r="EA21" s="720">
        <v>0</v>
      </c>
      <c r="EB21" s="720">
        <v>0</v>
      </c>
      <c r="EC21" s="720">
        <v>0</v>
      </c>
    </row>
    <row r="22" spans="1:133" s="545" customFormat="1">
      <c r="A22" s="713" t="s">
        <v>1046</v>
      </c>
      <c r="B22" s="713" t="s">
        <v>1047</v>
      </c>
      <c r="C22" s="713" t="s">
        <v>1048</v>
      </c>
      <c r="D22" s="713" t="s">
        <v>998</v>
      </c>
      <c r="E22" s="714" t="s">
        <v>1031</v>
      </c>
      <c r="F22" s="715">
        <v>0.4971250952939586</v>
      </c>
      <c r="G22" s="716">
        <v>205000000</v>
      </c>
      <c r="H22" s="717">
        <v>0.12</v>
      </c>
      <c r="I22" s="718">
        <v>6.2199999999999998E-2</v>
      </c>
      <c r="J22" s="719" t="s">
        <v>1000</v>
      </c>
      <c r="K22" s="720">
        <v>101910644.53526151</v>
      </c>
      <c r="L22" s="721">
        <v>116898290.23364994</v>
      </c>
      <c r="M22" s="720">
        <v>-4072926.0000000005</v>
      </c>
      <c r="N22" s="720">
        <v>0</v>
      </c>
      <c r="O22" s="720">
        <v>0</v>
      </c>
      <c r="P22" s="720">
        <v>0</v>
      </c>
      <c r="Q22" s="720">
        <v>0</v>
      </c>
      <c r="R22" s="720">
        <v>0</v>
      </c>
      <c r="S22" s="720">
        <v>0</v>
      </c>
      <c r="T22" s="720">
        <v>0</v>
      </c>
      <c r="U22" s="720">
        <v>0</v>
      </c>
      <c r="V22" s="720">
        <v>0</v>
      </c>
      <c r="W22" s="720">
        <v>0</v>
      </c>
      <c r="X22" s="720">
        <v>0</v>
      </c>
      <c r="Y22" s="720">
        <v>0</v>
      </c>
      <c r="Z22" s="720">
        <v>0</v>
      </c>
      <c r="AA22" s="720">
        <v>120971216.23364994</v>
      </c>
      <c r="AB22" s="720">
        <v>0</v>
      </c>
      <c r="AC22" s="720">
        <v>0</v>
      </c>
      <c r="AD22" s="720">
        <v>0</v>
      </c>
      <c r="AE22" s="720">
        <v>0</v>
      </c>
      <c r="AF22" s="720">
        <v>0</v>
      </c>
      <c r="AG22" s="720">
        <v>0</v>
      </c>
      <c r="AH22" s="720">
        <v>0</v>
      </c>
      <c r="AI22" s="720">
        <v>0</v>
      </c>
      <c r="AJ22" s="720">
        <v>0</v>
      </c>
      <c r="AK22" s="720">
        <v>0</v>
      </c>
      <c r="AL22" s="720">
        <v>0</v>
      </c>
      <c r="AM22" s="720">
        <v>0</v>
      </c>
      <c r="AN22" s="720">
        <v>0</v>
      </c>
      <c r="AO22" s="720">
        <v>0</v>
      </c>
      <c r="AP22" s="720">
        <v>0</v>
      </c>
      <c r="AQ22" s="720">
        <v>0</v>
      </c>
      <c r="AR22" s="720">
        <v>0</v>
      </c>
      <c r="AS22" s="720">
        <v>0</v>
      </c>
      <c r="AT22" s="720">
        <v>0</v>
      </c>
      <c r="AU22" s="720">
        <v>0</v>
      </c>
      <c r="AV22" s="720">
        <v>0</v>
      </c>
      <c r="AW22" s="720">
        <v>0</v>
      </c>
      <c r="AX22" s="720">
        <v>0</v>
      </c>
      <c r="AY22" s="720">
        <v>0</v>
      </c>
      <c r="AZ22" s="720">
        <v>0</v>
      </c>
      <c r="BA22" s="720">
        <v>0</v>
      </c>
      <c r="BB22" s="720">
        <v>0</v>
      </c>
      <c r="BC22" s="720">
        <v>0</v>
      </c>
      <c r="BD22" s="720">
        <v>0</v>
      </c>
      <c r="BE22" s="720">
        <v>0</v>
      </c>
      <c r="BF22" s="720">
        <v>0</v>
      </c>
      <c r="BG22" s="720">
        <v>0</v>
      </c>
      <c r="BH22" s="720">
        <v>0</v>
      </c>
      <c r="BI22" s="720">
        <v>0</v>
      </c>
      <c r="BJ22" s="720">
        <v>0</v>
      </c>
      <c r="BK22" s="720">
        <v>0</v>
      </c>
      <c r="BL22" s="720">
        <v>0</v>
      </c>
      <c r="BM22" s="720">
        <v>0</v>
      </c>
      <c r="BN22" s="720">
        <v>0</v>
      </c>
      <c r="BO22" s="720">
        <v>0</v>
      </c>
      <c r="BP22" s="720">
        <v>0</v>
      </c>
      <c r="BQ22" s="720">
        <v>0</v>
      </c>
      <c r="BR22" s="720">
        <v>0</v>
      </c>
      <c r="BS22" s="720">
        <v>0</v>
      </c>
      <c r="BT22" s="720">
        <v>0</v>
      </c>
      <c r="BU22" s="720">
        <v>0</v>
      </c>
      <c r="BV22" s="720">
        <v>0</v>
      </c>
      <c r="BW22" s="720">
        <v>0</v>
      </c>
      <c r="BX22" s="720">
        <v>0</v>
      </c>
      <c r="BY22" s="720">
        <v>0</v>
      </c>
      <c r="BZ22" s="720">
        <v>0</v>
      </c>
      <c r="CA22" s="720">
        <v>0</v>
      </c>
      <c r="CB22" s="720">
        <v>0</v>
      </c>
      <c r="CC22" s="720">
        <v>0</v>
      </c>
      <c r="CD22" s="720">
        <v>0</v>
      </c>
      <c r="CE22" s="720">
        <v>0</v>
      </c>
      <c r="CF22" s="720">
        <v>0</v>
      </c>
      <c r="CG22" s="720">
        <v>0</v>
      </c>
      <c r="CH22" s="720">
        <v>0</v>
      </c>
      <c r="CI22" s="720">
        <v>0</v>
      </c>
      <c r="CJ22" s="720">
        <v>0</v>
      </c>
      <c r="CK22" s="720">
        <v>0</v>
      </c>
      <c r="CL22" s="720">
        <v>0</v>
      </c>
      <c r="CM22" s="720">
        <v>0</v>
      </c>
      <c r="CN22" s="720">
        <v>0</v>
      </c>
      <c r="CO22" s="720">
        <v>0</v>
      </c>
      <c r="CP22" s="720">
        <v>0</v>
      </c>
      <c r="CQ22" s="720">
        <v>0</v>
      </c>
      <c r="CR22" s="720">
        <v>0</v>
      </c>
      <c r="CS22" s="720">
        <v>0</v>
      </c>
      <c r="CT22" s="720">
        <v>0</v>
      </c>
      <c r="CU22" s="720">
        <v>0</v>
      </c>
      <c r="CV22" s="720">
        <v>0</v>
      </c>
      <c r="CW22" s="720">
        <v>0</v>
      </c>
      <c r="CX22" s="720">
        <v>0</v>
      </c>
      <c r="CY22" s="720">
        <v>0</v>
      </c>
      <c r="CZ22" s="720">
        <v>0</v>
      </c>
      <c r="DA22" s="720">
        <v>0</v>
      </c>
      <c r="DB22" s="720">
        <v>0</v>
      </c>
      <c r="DC22" s="720">
        <v>0</v>
      </c>
      <c r="DD22" s="720">
        <v>0</v>
      </c>
      <c r="DE22" s="720">
        <v>0</v>
      </c>
      <c r="DF22" s="720">
        <v>0</v>
      </c>
      <c r="DG22" s="720">
        <v>0</v>
      </c>
      <c r="DH22" s="720">
        <v>0</v>
      </c>
      <c r="DI22" s="720">
        <v>0</v>
      </c>
      <c r="DJ22" s="720">
        <v>0</v>
      </c>
      <c r="DK22" s="720">
        <v>0</v>
      </c>
      <c r="DL22" s="720">
        <v>0</v>
      </c>
      <c r="DM22" s="720">
        <v>0</v>
      </c>
      <c r="DN22" s="720">
        <v>0</v>
      </c>
      <c r="DO22" s="720">
        <v>0</v>
      </c>
      <c r="DP22" s="720">
        <v>0</v>
      </c>
      <c r="DQ22" s="720">
        <v>0</v>
      </c>
      <c r="DR22" s="720">
        <v>0</v>
      </c>
      <c r="DS22" s="720">
        <v>0</v>
      </c>
      <c r="DT22" s="720">
        <v>0</v>
      </c>
      <c r="DU22" s="720">
        <v>0</v>
      </c>
      <c r="DV22" s="720">
        <v>0</v>
      </c>
      <c r="DW22" s="720">
        <v>0</v>
      </c>
      <c r="DX22" s="720">
        <v>0</v>
      </c>
      <c r="DY22" s="720">
        <v>0</v>
      </c>
      <c r="DZ22" s="720">
        <v>0</v>
      </c>
      <c r="EA22" s="720">
        <v>0</v>
      </c>
      <c r="EB22" s="720">
        <v>0</v>
      </c>
      <c r="EC22" s="720">
        <v>0</v>
      </c>
    </row>
    <row r="23" spans="1:133" s="545" customFormat="1">
      <c r="A23" s="713" t="s">
        <v>1046</v>
      </c>
      <c r="B23" s="713" t="s">
        <v>1047</v>
      </c>
      <c r="C23" s="713" t="s">
        <v>1049</v>
      </c>
      <c r="D23" s="713" t="s">
        <v>1002</v>
      </c>
      <c r="E23" s="714" t="s">
        <v>1007</v>
      </c>
      <c r="F23" s="715">
        <v>0.57235320220140373</v>
      </c>
      <c r="G23" s="716">
        <v>205000000</v>
      </c>
      <c r="H23" s="717">
        <v>0.12</v>
      </c>
      <c r="I23" s="718">
        <v>6.2199999999999998E-2</v>
      </c>
      <c r="J23" s="719" t="s">
        <v>1000</v>
      </c>
      <c r="K23" s="720">
        <v>117332406.45128776</v>
      </c>
      <c r="L23" s="721">
        <v>133187355.51285619</v>
      </c>
      <c r="M23" s="720">
        <v>-3852926.0000000005</v>
      </c>
      <c r="N23" s="720">
        <v>0</v>
      </c>
      <c r="O23" s="720">
        <v>0</v>
      </c>
      <c r="P23" s="720">
        <v>0</v>
      </c>
      <c r="Q23" s="720">
        <v>0</v>
      </c>
      <c r="R23" s="720">
        <v>0</v>
      </c>
      <c r="S23" s="720">
        <v>0</v>
      </c>
      <c r="T23" s="720">
        <v>0</v>
      </c>
      <c r="U23" s="720">
        <v>0</v>
      </c>
      <c r="V23" s="720">
        <v>0</v>
      </c>
      <c r="W23" s="720">
        <v>0</v>
      </c>
      <c r="X23" s="720">
        <v>0</v>
      </c>
      <c r="Y23" s="720">
        <v>0</v>
      </c>
      <c r="Z23" s="720">
        <v>137040281.51285619</v>
      </c>
      <c r="AA23" s="720">
        <v>0</v>
      </c>
      <c r="AB23" s="720">
        <v>0</v>
      </c>
      <c r="AC23" s="720">
        <v>0</v>
      </c>
      <c r="AD23" s="720">
        <v>0</v>
      </c>
      <c r="AE23" s="720">
        <v>0</v>
      </c>
      <c r="AF23" s="720">
        <v>0</v>
      </c>
      <c r="AG23" s="720">
        <v>0</v>
      </c>
      <c r="AH23" s="720">
        <v>0</v>
      </c>
      <c r="AI23" s="720">
        <v>0</v>
      </c>
      <c r="AJ23" s="720">
        <v>0</v>
      </c>
      <c r="AK23" s="720">
        <v>0</v>
      </c>
      <c r="AL23" s="720">
        <v>0</v>
      </c>
      <c r="AM23" s="720">
        <v>0</v>
      </c>
      <c r="AN23" s="720">
        <v>0</v>
      </c>
      <c r="AO23" s="720">
        <v>0</v>
      </c>
      <c r="AP23" s="720">
        <v>0</v>
      </c>
      <c r="AQ23" s="720">
        <v>0</v>
      </c>
      <c r="AR23" s="720">
        <v>0</v>
      </c>
      <c r="AS23" s="720">
        <v>0</v>
      </c>
      <c r="AT23" s="720">
        <v>0</v>
      </c>
      <c r="AU23" s="720">
        <v>0</v>
      </c>
      <c r="AV23" s="720">
        <v>0</v>
      </c>
      <c r="AW23" s="720">
        <v>0</v>
      </c>
      <c r="AX23" s="720">
        <v>0</v>
      </c>
      <c r="AY23" s="720">
        <v>0</v>
      </c>
      <c r="AZ23" s="720">
        <v>0</v>
      </c>
      <c r="BA23" s="720">
        <v>0</v>
      </c>
      <c r="BB23" s="720">
        <v>0</v>
      </c>
      <c r="BC23" s="720">
        <v>0</v>
      </c>
      <c r="BD23" s="720">
        <v>0</v>
      </c>
      <c r="BE23" s="720">
        <v>0</v>
      </c>
      <c r="BF23" s="720">
        <v>0</v>
      </c>
      <c r="BG23" s="720">
        <v>0</v>
      </c>
      <c r="BH23" s="720">
        <v>0</v>
      </c>
      <c r="BI23" s="720">
        <v>0</v>
      </c>
      <c r="BJ23" s="720">
        <v>0</v>
      </c>
      <c r="BK23" s="720">
        <v>0</v>
      </c>
      <c r="BL23" s="720">
        <v>0</v>
      </c>
      <c r="BM23" s="720">
        <v>0</v>
      </c>
      <c r="BN23" s="720">
        <v>0</v>
      </c>
      <c r="BO23" s="720">
        <v>0</v>
      </c>
      <c r="BP23" s="720">
        <v>0</v>
      </c>
      <c r="BQ23" s="720">
        <v>0</v>
      </c>
      <c r="BR23" s="720">
        <v>0</v>
      </c>
      <c r="BS23" s="720">
        <v>0</v>
      </c>
      <c r="BT23" s="720">
        <v>0</v>
      </c>
      <c r="BU23" s="720">
        <v>0</v>
      </c>
      <c r="BV23" s="720">
        <v>0</v>
      </c>
      <c r="BW23" s="720">
        <v>0</v>
      </c>
      <c r="BX23" s="720">
        <v>0</v>
      </c>
      <c r="BY23" s="720">
        <v>0</v>
      </c>
      <c r="BZ23" s="720">
        <v>0</v>
      </c>
      <c r="CA23" s="720">
        <v>0</v>
      </c>
      <c r="CB23" s="720">
        <v>0</v>
      </c>
      <c r="CC23" s="720">
        <v>0</v>
      </c>
      <c r="CD23" s="720">
        <v>0</v>
      </c>
      <c r="CE23" s="720">
        <v>0</v>
      </c>
      <c r="CF23" s="720">
        <v>0</v>
      </c>
      <c r="CG23" s="720">
        <v>0</v>
      </c>
      <c r="CH23" s="720">
        <v>0</v>
      </c>
      <c r="CI23" s="720">
        <v>0</v>
      </c>
      <c r="CJ23" s="720">
        <v>0</v>
      </c>
      <c r="CK23" s="720">
        <v>0</v>
      </c>
      <c r="CL23" s="720">
        <v>0</v>
      </c>
      <c r="CM23" s="720">
        <v>0</v>
      </c>
      <c r="CN23" s="720">
        <v>0</v>
      </c>
      <c r="CO23" s="720">
        <v>0</v>
      </c>
      <c r="CP23" s="720">
        <v>0</v>
      </c>
      <c r="CQ23" s="720">
        <v>0</v>
      </c>
      <c r="CR23" s="720">
        <v>0</v>
      </c>
      <c r="CS23" s="720">
        <v>0</v>
      </c>
      <c r="CT23" s="720">
        <v>0</v>
      </c>
      <c r="CU23" s="720">
        <v>0</v>
      </c>
      <c r="CV23" s="720">
        <v>0</v>
      </c>
      <c r="CW23" s="720">
        <v>0</v>
      </c>
      <c r="CX23" s="720">
        <v>0</v>
      </c>
      <c r="CY23" s="720">
        <v>0</v>
      </c>
      <c r="CZ23" s="720">
        <v>0</v>
      </c>
      <c r="DA23" s="720">
        <v>0</v>
      </c>
      <c r="DB23" s="720">
        <v>0</v>
      </c>
      <c r="DC23" s="720">
        <v>0</v>
      </c>
      <c r="DD23" s="720">
        <v>0</v>
      </c>
      <c r="DE23" s="720">
        <v>0</v>
      </c>
      <c r="DF23" s="720">
        <v>0</v>
      </c>
      <c r="DG23" s="720">
        <v>0</v>
      </c>
      <c r="DH23" s="720">
        <v>0</v>
      </c>
      <c r="DI23" s="720">
        <v>0</v>
      </c>
      <c r="DJ23" s="720">
        <v>0</v>
      </c>
      <c r="DK23" s="720">
        <v>0</v>
      </c>
      <c r="DL23" s="720">
        <v>0</v>
      </c>
      <c r="DM23" s="720">
        <v>0</v>
      </c>
      <c r="DN23" s="720">
        <v>0</v>
      </c>
      <c r="DO23" s="720">
        <v>0</v>
      </c>
      <c r="DP23" s="720">
        <v>0</v>
      </c>
      <c r="DQ23" s="720">
        <v>0</v>
      </c>
      <c r="DR23" s="720">
        <v>0</v>
      </c>
      <c r="DS23" s="720">
        <v>0</v>
      </c>
      <c r="DT23" s="720">
        <v>0</v>
      </c>
      <c r="DU23" s="720">
        <v>0</v>
      </c>
      <c r="DV23" s="720">
        <v>0</v>
      </c>
      <c r="DW23" s="720">
        <v>0</v>
      </c>
      <c r="DX23" s="720">
        <v>0</v>
      </c>
      <c r="DY23" s="720">
        <v>0</v>
      </c>
      <c r="DZ23" s="720">
        <v>0</v>
      </c>
      <c r="EA23" s="720">
        <v>0</v>
      </c>
      <c r="EB23" s="720">
        <v>0</v>
      </c>
      <c r="EC23" s="720">
        <v>0</v>
      </c>
    </row>
    <row r="24" spans="1:133" s="545" customFormat="1">
      <c r="A24" s="713" t="s">
        <v>1050</v>
      </c>
      <c r="B24" s="713" t="s">
        <v>1051</v>
      </c>
      <c r="C24" s="713" t="s">
        <v>1052</v>
      </c>
      <c r="D24" s="713" t="s">
        <v>998</v>
      </c>
      <c r="E24" s="714" t="s">
        <v>1053</v>
      </c>
      <c r="F24" s="715">
        <v>0.56202269631351387</v>
      </c>
      <c r="G24" s="716">
        <v>160000000</v>
      </c>
      <c r="H24" s="717">
        <v>0.12</v>
      </c>
      <c r="I24" s="718">
        <v>5.3499999999999999E-2</v>
      </c>
      <c r="J24" s="719" t="s">
        <v>1000</v>
      </c>
      <c r="K24" s="720">
        <v>89923631.410162225</v>
      </c>
      <c r="L24" s="721">
        <v>101110683.1793817</v>
      </c>
      <c r="M24" s="720">
        <v>-3301800</v>
      </c>
      <c r="N24" s="720">
        <v>0</v>
      </c>
      <c r="O24" s="720">
        <v>0</v>
      </c>
      <c r="P24" s="720">
        <v>0</v>
      </c>
      <c r="Q24" s="720">
        <v>0</v>
      </c>
      <c r="R24" s="720">
        <v>0</v>
      </c>
      <c r="S24" s="720">
        <v>0</v>
      </c>
      <c r="T24" s="720">
        <v>0</v>
      </c>
      <c r="U24" s="720">
        <v>0</v>
      </c>
      <c r="V24" s="720">
        <v>0</v>
      </c>
      <c r="W24" s="720">
        <v>0</v>
      </c>
      <c r="X24" s="720">
        <v>0</v>
      </c>
      <c r="Y24" s="720">
        <v>104412483.1793817</v>
      </c>
      <c r="Z24" s="720">
        <v>0</v>
      </c>
      <c r="AA24" s="720">
        <v>0</v>
      </c>
      <c r="AB24" s="720">
        <v>0</v>
      </c>
      <c r="AC24" s="720">
        <v>0</v>
      </c>
      <c r="AD24" s="720">
        <v>0</v>
      </c>
      <c r="AE24" s="720">
        <v>0</v>
      </c>
      <c r="AF24" s="720">
        <v>0</v>
      </c>
      <c r="AG24" s="720">
        <v>0</v>
      </c>
      <c r="AH24" s="720">
        <v>0</v>
      </c>
      <c r="AI24" s="720">
        <v>0</v>
      </c>
      <c r="AJ24" s="720">
        <v>0</v>
      </c>
      <c r="AK24" s="720">
        <v>0</v>
      </c>
      <c r="AL24" s="720">
        <v>0</v>
      </c>
      <c r="AM24" s="720">
        <v>0</v>
      </c>
      <c r="AN24" s="720">
        <v>0</v>
      </c>
      <c r="AO24" s="720">
        <v>0</v>
      </c>
      <c r="AP24" s="720">
        <v>0</v>
      </c>
      <c r="AQ24" s="720">
        <v>0</v>
      </c>
      <c r="AR24" s="720">
        <v>0</v>
      </c>
      <c r="AS24" s="720">
        <v>0</v>
      </c>
      <c r="AT24" s="720">
        <v>0</v>
      </c>
      <c r="AU24" s="720">
        <v>0</v>
      </c>
      <c r="AV24" s="720">
        <v>0</v>
      </c>
      <c r="AW24" s="720">
        <v>0</v>
      </c>
      <c r="AX24" s="720">
        <v>0</v>
      </c>
      <c r="AY24" s="720">
        <v>0</v>
      </c>
      <c r="AZ24" s="720">
        <v>0</v>
      </c>
      <c r="BA24" s="720">
        <v>0</v>
      </c>
      <c r="BB24" s="720">
        <v>0</v>
      </c>
      <c r="BC24" s="720">
        <v>0</v>
      </c>
      <c r="BD24" s="720">
        <v>0</v>
      </c>
      <c r="BE24" s="720">
        <v>0</v>
      </c>
      <c r="BF24" s="720">
        <v>0</v>
      </c>
      <c r="BG24" s="720">
        <v>0</v>
      </c>
      <c r="BH24" s="720">
        <v>0</v>
      </c>
      <c r="BI24" s="720">
        <v>0</v>
      </c>
      <c r="BJ24" s="720">
        <v>0</v>
      </c>
      <c r="BK24" s="720">
        <v>0</v>
      </c>
      <c r="BL24" s="720">
        <v>0</v>
      </c>
      <c r="BM24" s="720">
        <v>0</v>
      </c>
      <c r="BN24" s="720">
        <v>0</v>
      </c>
      <c r="BO24" s="720">
        <v>0</v>
      </c>
      <c r="BP24" s="720">
        <v>0</v>
      </c>
      <c r="BQ24" s="720">
        <v>0</v>
      </c>
      <c r="BR24" s="720">
        <v>0</v>
      </c>
      <c r="BS24" s="720">
        <v>0</v>
      </c>
      <c r="BT24" s="720">
        <v>0</v>
      </c>
      <c r="BU24" s="720">
        <v>0</v>
      </c>
      <c r="BV24" s="720">
        <v>0</v>
      </c>
      <c r="BW24" s="720">
        <v>0</v>
      </c>
      <c r="BX24" s="720">
        <v>0</v>
      </c>
      <c r="BY24" s="720">
        <v>0</v>
      </c>
      <c r="BZ24" s="720">
        <v>0</v>
      </c>
      <c r="CA24" s="720">
        <v>0</v>
      </c>
      <c r="CB24" s="720">
        <v>0</v>
      </c>
      <c r="CC24" s="720">
        <v>0</v>
      </c>
      <c r="CD24" s="720">
        <v>0</v>
      </c>
      <c r="CE24" s="720">
        <v>0</v>
      </c>
      <c r="CF24" s="720">
        <v>0</v>
      </c>
      <c r="CG24" s="720">
        <v>0</v>
      </c>
      <c r="CH24" s="720">
        <v>0</v>
      </c>
      <c r="CI24" s="720">
        <v>0</v>
      </c>
      <c r="CJ24" s="720">
        <v>0</v>
      </c>
      <c r="CK24" s="720">
        <v>0</v>
      </c>
      <c r="CL24" s="720">
        <v>0</v>
      </c>
      <c r="CM24" s="720">
        <v>0</v>
      </c>
      <c r="CN24" s="720">
        <v>0</v>
      </c>
      <c r="CO24" s="720">
        <v>0</v>
      </c>
      <c r="CP24" s="720">
        <v>0</v>
      </c>
      <c r="CQ24" s="720">
        <v>0</v>
      </c>
      <c r="CR24" s="720">
        <v>0</v>
      </c>
      <c r="CS24" s="720">
        <v>0</v>
      </c>
      <c r="CT24" s="720">
        <v>0</v>
      </c>
      <c r="CU24" s="720">
        <v>0</v>
      </c>
      <c r="CV24" s="720">
        <v>0</v>
      </c>
      <c r="CW24" s="720">
        <v>0</v>
      </c>
      <c r="CX24" s="720">
        <v>0</v>
      </c>
      <c r="CY24" s="720">
        <v>0</v>
      </c>
      <c r="CZ24" s="720">
        <v>0</v>
      </c>
      <c r="DA24" s="720">
        <v>0</v>
      </c>
      <c r="DB24" s="720">
        <v>0</v>
      </c>
      <c r="DC24" s="720">
        <v>0</v>
      </c>
      <c r="DD24" s="720">
        <v>0</v>
      </c>
      <c r="DE24" s="720">
        <v>0</v>
      </c>
      <c r="DF24" s="720">
        <v>0</v>
      </c>
      <c r="DG24" s="720">
        <v>0</v>
      </c>
      <c r="DH24" s="720">
        <v>0</v>
      </c>
      <c r="DI24" s="720">
        <v>0</v>
      </c>
      <c r="DJ24" s="720">
        <v>0</v>
      </c>
      <c r="DK24" s="720">
        <v>0</v>
      </c>
      <c r="DL24" s="720">
        <v>0</v>
      </c>
      <c r="DM24" s="720">
        <v>0</v>
      </c>
      <c r="DN24" s="720">
        <v>0</v>
      </c>
      <c r="DO24" s="720">
        <v>0</v>
      </c>
      <c r="DP24" s="720">
        <v>0</v>
      </c>
      <c r="DQ24" s="720">
        <v>0</v>
      </c>
      <c r="DR24" s="720">
        <v>0</v>
      </c>
      <c r="DS24" s="720">
        <v>0</v>
      </c>
      <c r="DT24" s="720">
        <v>0</v>
      </c>
      <c r="DU24" s="720">
        <v>0</v>
      </c>
      <c r="DV24" s="720">
        <v>0</v>
      </c>
      <c r="DW24" s="720">
        <v>0</v>
      </c>
      <c r="DX24" s="720">
        <v>0</v>
      </c>
      <c r="DY24" s="720">
        <v>0</v>
      </c>
      <c r="DZ24" s="720">
        <v>0</v>
      </c>
      <c r="EA24" s="720">
        <v>0</v>
      </c>
      <c r="EB24" s="720">
        <v>0</v>
      </c>
      <c r="EC24" s="720">
        <v>0</v>
      </c>
    </row>
    <row r="25" spans="1:133" s="545" customFormat="1">
      <c r="A25" s="713" t="s">
        <v>1050</v>
      </c>
      <c r="B25" s="713" t="s">
        <v>1051</v>
      </c>
      <c r="C25" s="713" t="s">
        <v>1054</v>
      </c>
      <c r="D25" s="713" t="s">
        <v>1002</v>
      </c>
      <c r="E25" s="714" t="s">
        <v>1055</v>
      </c>
      <c r="F25" s="715">
        <v>0.59208349853990383</v>
      </c>
      <c r="G25" s="716">
        <v>160000000</v>
      </c>
      <c r="H25" s="717">
        <v>0.12</v>
      </c>
      <c r="I25" s="718">
        <v>5.3499999999999999E-2</v>
      </c>
      <c r="J25" s="719" t="s">
        <v>1000</v>
      </c>
      <c r="K25" s="720">
        <v>94733359.766384616</v>
      </c>
      <c r="L25" s="721">
        <v>106497578.93835078</v>
      </c>
      <c r="M25" s="720">
        <v>-3301800</v>
      </c>
      <c r="N25" s="720">
        <v>0</v>
      </c>
      <c r="O25" s="720">
        <v>0</v>
      </c>
      <c r="P25" s="720">
        <v>0</v>
      </c>
      <c r="Q25" s="720">
        <v>0</v>
      </c>
      <c r="R25" s="720">
        <v>0</v>
      </c>
      <c r="S25" s="720">
        <v>0</v>
      </c>
      <c r="T25" s="720">
        <v>0</v>
      </c>
      <c r="U25" s="720">
        <v>0</v>
      </c>
      <c r="V25" s="720">
        <v>0</v>
      </c>
      <c r="W25" s="720">
        <v>0</v>
      </c>
      <c r="X25" s="720">
        <v>0</v>
      </c>
      <c r="Y25" s="720">
        <v>109799378.93835078</v>
      </c>
      <c r="Z25" s="720">
        <v>0</v>
      </c>
      <c r="AA25" s="720">
        <v>0</v>
      </c>
      <c r="AB25" s="720">
        <v>0</v>
      </c>
      <c r="AC25" s="720">
        <v>0</v>
      </c>
      <c r="AD25" s="720">
        <v>0</v>
      </c>
      <c r="AE25" s="720">
        <v>0</v>
      </c>
      <c r="AF25" s="720">
        <v>0</v>
      </c>
      <c r="AG25" s="720">
        <v>0</v>
      </c>
      <c r="AH25" s="720">
        <v>0</v>
      </c>
      <c r="AI25" s="720">
        <v>0</v>
      </c>
      <c r="AJ25" s="720">
        <v>0</v>
      </c>
      <c r="AK25" s="720">
        <v>0</v>
      </c>
      <c r="AL25" s="720">
        <v>0</v>
      </c>
      <c r="AM25" s="720">
        <v>0</v>
      </c>
      <c r="AN25" s="720">
        <v>0</v>
      </c>
      <c r="AO25" s="720">
        <v>0</v>
      </c>
      <c r="AP25" s="720">
        <v>0</v>
      </c>
      <c r="AQ25" s="720">
        <v>0</v>
      </c>
      <c r="AR25" s="720">
        <v>0</v>
      </c>
      <c r="AS25" s="720">
        <v>0</v>
      </c>
      <c r="AT25" s="720">
        <v>0</v>
      </c>
      <c r="AU25" s="720">
        <v>0</v>
      </c>
      <c r="AV25" s="720">
        <v>0</v>
      </c>
      <c r="AW25" s="720">
        <v>0</v>
      </c>
      <c r="AX25" s="720">
        <v>0</v>
      </c>
      <c r="AY25" s="720">
        <v>0</v>
      </c>
      <c r="AZ25" s="720">
        <v>0</v>
      </c>
      <c r="BA25" s="720">
        <v>0</v>
      </c>
      <c r="BB25" s="720">
        <v>0</v>
      </c>
      <c r="BC25" s="720">
        <v>0</v>
      </c>
      <c r="BD25" s="720">
        <v>0</v>
      </c>
      <c r="BE25" s="720">
        <v>0</v>
      </c>
      <c r="BF25" s="720">
        <v>0</v>
      </c>
      <c r="BG25" s="720">
        <v>0</v>
      </c>
      <c r="BH25" s="720">
        <v>0</v>
      </c>
      <c r="BI25" s="720">
        <v>0</v>
      </c>
      <c r="BJ25" s="720">
        <v>0</v>
      </c>
      <c r="BK25" s="720">
        <v>0</v>
      </c>
      <c r="BL25" s="720">
        <v>0</v>
      </c>
      <c r="BM25" s="720">
        <v>0</v>
      </c>
      <c r="BN25" s="720">
        <v>0</v>
      </c>
      <c r="BO25" s="720">
        <v>0</v>
      </c>
      <c r="BP25" s="720">
        <v>0</v>
      </c>
      <c r="BQ25" s="720">
        <v>0</v>
      </c>
      <c r="BR25" s="720">
        <v>0</v>
      </c>
      <c r="BS25" s="720">
        <v>0</v>
      </c>
      <c r="BT25" s="720">
        <v>0</v>
      </c>
      <c r="BU25" s="720">
        <v>0</v>
      </c>
      <c r="BV25" s="720">
        <v>0</v>
      </c>
      <c r="BW25" s="720">
        <v>0</v>
      </c>
      <c r="BX25" s="720">
        <v>0</v>
      </c>
      <c r="BY25" s="720">
        <v>0</v>
      </c>
      <c r="BZ25" s="720">
        <v>0</v>
      </c>
      <c r="CA25" s="720">
        <v>0</v>
      </c>
      <c r="CB25" s="720">
        <v>0</v>
      </c>
      <c r="CC25" s="720">
        <v>0</v>
      </c>
      <c r="CD25" s="720">
        <v>0</v>
      </c>
      <c r="CE25" s="720">
        <v>0</v>
      </c>
      <c r="CF25" s="720">
        <v>0</v>
      </c>
      <c r="CG25" s="720">
        <v>0</v>
      </c>
      <c r="CH25" s="720">
        <v>0</v>
      </c>
      <c r="CI25" s="720">
        <v>0</v>
      </c>
      <c r="CJ25" s="720">
        <v>0</v>
      </c>
      <c r="CK25" s="720">
        <v>0</v>
      </c>
      <c r="CL25" s="720">
        <v>0</v>
      </c>
      <c r="CM25" s="720">
        <v>0</v>
      </c>
      <c r="CN25" s="720">
        <v>0</v>
      </c>
      <c r="CO25" s="720">
        <v>0</v>
      </c>
      <c r="CP25" s="720">
        <v>0</v>
      </c>
      <c r="CQ25" s="720">
        <v>0</v>
      </c>
      <c r="CR25" s="720">
        <v>0</v>
      </c>
      <c r="CS25" s="720">
        <v>0</v>
      </c>
      <c r="CT25" s="720">
        <v>0</v>
      </c>
      <c r="CU25" s="720">
        <v>0</v>
      </c>
      <c r="CV25" s="720">
        <v>0</v>
      </c>
      <c r="CW25" s="720">
        <v>0</v>
      </c>
      <c r="CX25" s="720">
        <v>0</v>
      </c>
      <c r="CY25" s="720">
        <v>0</v>
      </c>
      <c r="CZ25" s="720">
        <v>0</v>
      </c>
      <c r="DA25" s="720">
        <v>0</v>
      </c>
      <c r="DB25" s="720">
        <v>0</v>
      </c>
      <c r="DC25" s="720">
        <v>0</v>
      </c>
      <c r="DD25" s="720">
        <v>0</v>
      </c>
      <c r="DE25" s="720">
        <v>0</v>
      </c>
      <c r="DF25" s="720">
        <v>0</v>
      </c>
      <c r="DG25" s="720">
        <v>0</v>
      </c>
      <c r="DH25" s="720">
        <v>0</v>
      </c>
      <c r="DI25" s="720">
        <v>0</v>
      </c>
      <c r="DJ25" s="720">
        <v>0</v>
      </c>
      <c r="DK25" s="720">
        <v>0</v>
      </c>
      <c r="DL25" s="720">
        <v>0</v>
      </c>
      <c r="DM25" s="720">
        <v>0</v>
      </c>
      <c r="DN25" s="720">
        <v>0</v>
      </c>
      <c r="DO25" s="720">
        <v>0</v>
      </c>
      <c r="DP25" s="720">
        <v>0</v>
      </c>
      <c r="DQ25" s="720">
        <v>0</v>
      </c>
      <c r="DR25" s="720">
        <v>0</v>
      </c>
      <c r="DS25" s="720">
        <v>0</v>
      </c>
      <c r="DT25" s="720">
        <v>0</v>
      </c>
      <c r="DU25" s="720">
        <v>0</v>
      </c>
      <c r="DV25" s="720">
        <v>0</v>
      </c>
      <c r="DW25" s="720">
        <v>0</v>
      </c>
      <c r="DX25" s="720">
        <v>0</v>
      </c>
      <c r="DY25" s="720">
        <v>0</v>
      </c>
      <c r="DZ25" s="720">
        <v>0</v>
      </c>
      <c r="EA25" s="720">
        <v>0</v>
      </c>
      <c r="EB25" s="720">
        <v>0</v>
      </c>
      <c r="EC25" s="720">
        <v>0</v>
      </c>
    </row>
    <row r="26" spans="1:133" s="545" customFormat="1">
      <c r="A26" s="713" t="s">
        <v>1056</v>
      </c>
      <c r="B26" s="713" t="s">
        <v>1057</v>
      </c>
      <c r="C26" s="713" t="s">
        <v>1058</v>
      </c>
      <c r="D26" s="713" t="s">
        <v>998</v>
      </c>
      <c r="E26" s="714" t="s">
        <v>1059</v>
      </c>
      <c r="F26" s="715">
        <v>1.0119940541468007</v>
      </c>
      <c r="G26" s="716">
        <v>159999871</v>
      </c>
      <c r="H26" s="717">
        <v>0.12</v>
      </c>
      <c r="I26" s="718">
        <v>3.5999999999999997E-2</v>
      </c>
      <c r="J26" s="719" t="s">
        <v>1014</v>
      </c>
      <c r="K26" s="720">
        <v>161918918.1162551</v>
      </c>
      <c r="L26" s="721">
        <v>168268962.86575341</v>
      </c>
      <c r="M26" s="720">
        <v>-1200399.6904</v>
      </c>
      <c r="N26" s="720">
        <v>0</v>
      </c>
      <c r="O26" s="720">
        <v>0</v>
      </c>
      <c r="P26" s="720">
        <v>0</v>
      </c>
      <c r="Q26" s="720">
        <v>169469362.55615342</v>
      </c>
      <c r="R26" s="720">
        <v>0</v>
      </c>
      <c r="S26" s="720">
        <v>0</v>
      </c>
      <c r="T26" s="720">
        <v>0</v>
      </c>
      <c r="U26" s="720">
        <v>0</v>
      </c>
      <c r="V26" s="720">
        <v>0</v>
      </c>
      <c r="W26" s="720">
        <v>0</v>
      </c>
      <c r="X26" s="720">
        <v>0</v>
      </c>
      <c r="Y26" s="720">
        <v>0</v>
      </c>
      <c r="Z26" s="720">
        <v>0</v>
      </c>
      <c r="AA26" s="720">
        <v>0</v>
      </c>
      <c r="AB26" s="720">
        <v>0</v>
      </c>
      <c r="AC26" s="720">
        <v>0</v>
      </c>
      <c r="AD26" s="720">
        <v>0</v>
      </c>
      <c r="AE26" s="720">
        <v>0</v>
      </c>
      <c r="AF26" s="720">
        <v>0</v>
      </c>
      <c r="AG26" s="720">
        <v>0</v>
      </c>
      <c r="AH26" s="720">
        <v>0</v>
      </c>
      <c r="AI26" s="720">
        <v>0</v>
      </c>
      <c r="AJ26" s="720">
        <v>0</v>
      </c>
      <c r="AK26" s="720">
        <v>0</v>
      </c>
      <c r="AL26" s="720">
        <v>0</v>
      </c>
      <c r="AM26" s="720">
        <v>0</v>
      </c>
      <c r="AN26" s="720">
        <v>0</v>
      </c>
      <c r="AO26" s="720">
        <v>0</v>
      </c>
      <c r="AP26" s="720">
        <v>0</v>
      </c>
      <c r="AQ26" s="720">
        <v>0</v>
      </c>
      <c r="AR26" s="720">
        <v>0</v>
      </c>
      <c r="AS26" s="720">
        <v>0</v>
      </c>
      <c r="AT26" s="720">
        <v>0</v>
      </c>
      <c r="AU26" s="720">
        <v>0</v>
      </c>
      <c r="AV26" s="720">
        <v>0</v>
      </c>
      <c r="AW26" s="720">
        <v>0</v>
      </c>
      <c r="AX26" s="720">
        <v>0</v>
      </c>
      <c r="AY26" s="720">
        <v>0</v>
      </c>
      <c r="AZ26" s="720">
        <v>0</v>
      </c>
      <c r="BA26" s="720">
        <v>0</v>
      </c>
      <c r="BB26" s="720">
        <v>0</v>
      </c>
      <c r="BC26" s="720">
        <v>0</v>
      </c>
      <c r="BD26" s="720">
        <v>0</v>
      </c>
      <c r="BE26" s="720">
        <v>0</v>
      </c>
      <c r="BF26" s="720">
        <v>0</v>
      </c>
      <c r="BG26" s="720">
        <v>0</v>
      </c>
      <c r="BH26" s="720">
        <v>0</v>
      </c>
      <c r="BI26" s="720">
        <v>0</v>
      </c>
      <c r="BJ26" s="720">
        <v>0</v>
      </c>
      <c r="BK26" s="720">
        <v>0</v>
      </c>
      <c r="BL26" s="720">
        <v>0</v>
      </c>
      <c r="BM26" s="720">
        <v>0</v>
      </c>
      <c r="BN26" s="720">
        <v>0</v>
      </c>
      <c r="BO26" s="720">
        <v>0</v>
      </c>
      <c r="BP26" s="720">
        <v>0</v>
      </c>
      <c r="BQ26" s="720">
        <v>0</v>
      </c>
      <c r="BR26" s="720">
        <v>0</v>
      </c>
      <c r="BS26" s="720">
        <v>0</v>
      </c>
      <c r="BT26" s="720">
        <v>0</v>
      </c>
      <c r="BU26" s="720">
        <v>0</v>
      </c>
      <c r="BV26" s="720">
        <v>0</v>
      </c>
      <c r="BW26" s="720">
        <v>0</v>
      </c>
      <c r="BX26" s="720">
        <v>0</v>
      </c>
      <c r="BY26" s="720">
        <v>0</v>
      </c>
      <c r="BZ26" s="720">
        <v>0</v>
      </c>
      <c r="CA26" s="720">
        <v>0</v>
      </c>
      <c r="CB26" s="720">
        <v>0</v>
      </c>
      <c r="CC26" s="720">
        <v>0</v>
      </c>
      <c r="CD26" s="720">
        <v>0</v>
      </c>
      <c r="CE26" s="720">
        <v>0</v>
      </c>
      <c r="CF26" s="720">
        <v>0</v>
      </c>
      <c r="CG26" s="720">
        <v>0</v>
      </c>
      <c r="CH26" s="720">
        <v>0</v>
      </c>
      <c r="CI26" s="720">
        <v>0</v>
      </c>
      <c r="CJ26" s="720">
        <v>0</v>
      </c>
      <c r="CK26" s="720">
        <v>0</v>
      </c>
      <c r="CL26" s="720">
        <v>0</v>
      </c>
      <c r="CM26" s="720">
        <v>0</v>
      </c>
      <c r="CN26" s="720">
        <v>0</v>
      </c>
      <c r="CO26" s="720">
        <v>0</v>
      </c>
      <c r="CP26" s="720">
        <v>0</v>
      </c>
      <c r="CQ26" s="720">
        <v>0</v>
      </c>
      <c r="CR26" s="720">
        <v>0</v>
      </c>
      <c r="CS26" s="720">
        <v>0</v>
      </c>
      <c r="CT26" s="720">
        <v>0</v>
      </c>
      <c r="CU26" s="720">
        <v>0</v>
      </c>
      <c r="CV26" s="720">
        <v>0</v>
      </c>
      <c r="CW26" s="720">
        <v>0</v>
      </c>
      <c r="CX26" s="720">
        <v>0</v>
      </c>
      <c r="CY26" s="720">
        <v>0</v>
      </c>
      <c r="CZ26" s="720">
        <v>0</v>
      </c>
      <c r="DA26" s="720">
        <v>0</v>
      </c>
      <c r="DB26" s="720">
        <v>0</v>
      </c>
      <c r="DC26" s="720">
        <v>0</v>
      </c>
      <c r="DD26" s="720">
        <v>0</v>
      </c>
      <c r="DE26" s="720">
        <v>0</v>
      </c>
      <c r="DF26" s="720">
        <v>0</v>
      </c>
      <c r="DG26" s="720">
        <v>0</v>
      </c>
      <c r="DH26" s="720">
        <v>0</v>
      </c>
      <c r="DI26" s="720">
        <v>0</v>
      </c>
      <c r="DJ26" s="720">
        <v>0</v>
      </c>
      <c r="DK26" s="720">
        <v>0</v>
      </c>
      <c r="DL26" s="720">
        <v>0</v>
      </c>
      <c r="DM26" s="720">
        <v>0</v>
      </c>
      <c r="DN26" s="720">
        <v>0</v>
      </c>
      <c r="DO26" s="720">
        <v>0</v>
      </c>
      <c r="DP26" s="720">
        <v>0</v>
      </c>
      <c r="DQ26" s="720">
        <v>0</v>
      </c>
      <c r="DR26" s="720">
        <v>0</v>
      </c>
      <c r="DS26" s="720">
        <v>0</v>
      </c>
      <c r="DT26" s="720">
        <v>0</v>
      </c>
      <c r="DU26" s="720">
        <v>0</v>
      </c>
      <c r="DV26" s="720">
        <v>0</v>
      </c>
      <c r="DW26" s="720">
        <v>0</v>
      </c>
      <c r="DX26" s="720">
        <v>0</v>
      </c>
      <c r="DY26" s="720">
        <v>0</v>
      </c>
      <c r="DZ26" s="720">
        <v>0</v>
      </c>
      <c r="EA26" s="720">
        <v>0</v>
      </c>
      <c r="EB26" s="720">
        <v>0</v>
      </c>
      <c r="EC26" s="720">
        <v>0</v>
      </c>
    </row>
    <row r="27" spans="1:133" s="545" customFormat="1">
      <c r="A27" s="713" t="s">
        <v>1056</v>
      </c>
      <c r="B27" s="713" t="s">
        <v>1057</v>
      </c>
      <c r="C27" s="713" t="s">
        <v>1060</v>
      </c>
      <c r="D27" s="713" t="s">
        <v>1002</v>
      </c>
      <c r="E27" s="714" t="s">
        <v>1061</v>
      </c>
      <c r="F27" s="715">
        <v>1.0201328346952412</v>
      </c>
      <c r="G27" s="716">
        <v>159999871</v>
      </c>
      <c r="H27" s="717">
        <v>0.12</v>
      </c>
      <c r="I27" s="718">
        <v>3.5999999999999997E-2</v>
      </c>
      <c r="J27" s="719" t="s">
        <v>1014</v>
      </c>
      <c r="K27" s="720">
        <v>163221121.9541029</v>
      </c>
      <c r="L27" s="721">
        <v>167979757.78072327</v>
      </c>
      <c r="M27" s="720">
        <v>-1000399.6904</v>
      </c>
      <c r="N27" s="720">
        <v>0</v>
      </c>
      <c r="O27" s="720">
        <v>0</v>
      </c>
      <c r="P27" s="720">
        <v>168980157.47112328</v>
      </c>
      <c r="Q27" s="720">
        <v>0</v>
      </c>
      <c r="R27" s="720">
        <v>0</v>
      </c>
      <c r="S27" s="720">
        <v>0</v>
      </c>
      <c r="T27" s="720">
        <v>0</v>
      </c>
      <c r="U27" s="720">
        <v>0</v>
      </c>
      <c r="V27" s="720">
        <v>0</v>
      </c>
      <c r="W27" s="720">
        <v>0</v>
      </c>
      <c r="X27" s="720">
        <v>0</v>
      </c>
      <c r="Y27" s="720">
        <v>0</v>
      </c>
      <c r="Z27" s="720">
        <v>0</v>
      </c>
      <c r="AA27" s="720">
        <v>0</v>
      </c>
      <c r="AB27" s="720">
        <v>0</v>
      </c>
      <c r="AC27" s="720">
        <v>0</v>
      </c>
      <c r="AD27" s="720">
        <v>0</v>
      </c>
      <c r="AE27" s="720">
        <v>0</v>
      </c>
      <c r="AF27" s="720">
        <v>0</v>
      </c>
      <c r="AG27" s="720">
        <v>0</v>
      </c>
      <c r="AH27" s="720">
        <v>0</v>
      </c>
      <c r="AI27" s="720">
        <v>0</v>
      </c>
      <c r="AJ27" s="720">
        <v>0</v>
      </c>
      <c r="AK27" s="720">
        <v>0</v>
      </c>
      <c r="AL27" s="720">
        <v>0</v>
      </c>
      <c r="AM27" s="720">
        <v>0</v>
      </c>
      <c r="AN27" s="720">
        <v>0</v>
      </c>
      <c r="AO27" s="720">
        <v>0</v>
      </c>
      <c r="AP27" s="720">
        <v>0</v>
      </c>
      <c r="AQ27" s="720">
        <v>0</v>
      </c>
      <c r="AR27" s="720">
        <v>0</v>
      </c>
      <c r="AS27" s="720">
        <v>0</v>
      </c>
      <c r="AT27" s="720">
        <v>0</v>
      </c>
      <c r="AU27" s="720">
        <v>0</v>
      </c>
      <c r="AV27" s="720">
        <v>0</v>
      </c>
      <c r="AW27" s="720">
        <v>0</v>
      </c>
      <c r="AX27" s="720">
        <v>0</v>
      </c>
      <c r="AY27" s="720">
        <v>0</v>
      </c>
      <c r="AZ27" s="720">
        <v>0</v>
      </c>
      <c r="BA27" s="720">
        <v>0</v>
      </c>
      <c r="BB27" s="720">
        <v>0</v>
      </c>
      <c r="BC27" s="720">
        <v>0</v>
      </c>
      <c r="BD27" s="720">
        <v>0</v>
      </c>
      <c r="BE27" s="720">
        <v>0</v>
      </c>
      <c r="BF27" s="720">
        <v>0</v>
      </c>
      <c r="BG27" s="720">
        <v>0</v>
      </c>
      <c r="BH27" s="720">
        <v>0</v>
      </c>
      <c r="BI27" s="720">
        <v>0</v>
      </c>
      <c r="BJ27" s="720">
        <v>0</v>
      </c>
      <c r="BK27" s="720">
        <v>0</v>
      </c>
      <c r="BL27" s="720">
        <v>0</v>
      </c>
      <c r="BM27" s="720">
        <v>0</v>
      </c>
      <c r="BN27" s="720">
        <v>0</v>
      </c>
      <c r="BO27" s="720">
        <v>0</v>
      </c>
      <c r="BP27" s="720">
        <v>0</v>
      </c>
      <c r="BQ27" s="720">
        <v>0</v>
      </c>
      <c r="BR27" s="720">
        <v>0</v>
      </c>
      <c r="BS27" s="720">
        <v>0</v>
      </c>
      <c r="BT27" s="720">
        <v>0</v>
      </c>
      <c r="BU27" s="720">
        <v>0</v>
      </c>
      <c r="BV27" s="720">
        <v>0</v>
      </c>
      <c r="BW27" s="720">
        <v>0</v>
      </c>
      <c r="BX27" s="720">
        <v>0</v>
      </c>
      <c r="BY27" s="720">
        <v>0</v>
      </c>
      <c r="BZ27" s="720">
        <v>0</v>
      </c>
      <c r="CA27" s="720">
        <v>0</v>
      </c>
      <c r="CB27" s="720">
        <v>0</v>
      </c>
      <c r="CC27" s="720">
        <v>0</v>
      </c>
      <c r="CD27" s="720">
        <v>0</v>
      </c>
      <c r="CE27" s="720">
        <v>0</v>
      </c>
      <c r="CF27" s="720">
        <v>0</v>
      </c>
      <c r="CG27" s="720">
        <v>0</v>
      </c>
      <c r="CH27" s="720">
        <v>0</v>
      </c>
      <c r="CI27" s="720">
        <v>0</v>
      </c>
      <c r="CJ27" s="720">
        <v>0</v>
      </c>
      <c r="CK27" s="720">
        <v>0</v>
      </c>
      <c r="CL27" s="720">
        <v>0</v>
      </c>
      <c r="CM27" s="720">
        <v>0</v>
      </c>
      <c r="CN27" s="720">
        <v>0</v>
      </c>
      <c r="CO27" s="720">
        <v>0</v>
      </c>
      <c r="CP27" s="720">
        <v>0</v>
      </c>
      <c r="CQ27" s="720">
        <v>0</v>
      </c>
      <c r="CR27" s="720">
        <v>0</v>
      </c>
      <c r="CS27" s="720">
        <v>0</v>
      </c>
      <c r="CT27" s="720">
        <v>0</v>
      </c>
      <c r="CU27" s="720">
        <v>0</v>
      </c>
      <c r="CV27" s="720">
        <v>0</v>
      </c>
      <c r="CW27" s="720">
        <v>0</v>
      </c>
      <c r="CX27" s="720">
        <v>0</v>
      </c>
      <c r="CY27" s="720">
        <v>0</v>
      </c>
      <c r="CZ27" s="720">
        <v>0</v>
      </c>
      <c r="DA27" s="720">
        <v>0</v>
      </c>
      <c r="DB27" s="720">
        <v>0</v>
      </c>
      <c r="DC27" s="720">
        <v>0</v>
      </c>
      <c r="DD27" s="720">
        <v>0</v>
      </c>
      <c r="DE27" s="720">
        <v>0</v>
      </c>
      <c r="DF27" s="720">
        <v>0</v>
      </c>
      <c r="DG27" s="720">
        <v>0</v>
      </c>
      <c r="DH27" s="720">
        <v>0</v>
      </c>
      <c r="DI27" s="720">
        <v>0</v>
      </c>
      <c r="DJ27" s="720">
        <v>0</v>
      </c>
      <c r="DK27" s="720">
        <v>0</v>
      </c>
      <c r="DL27" s="720">
        <v>0</v>
      </c>
      <c r="DM27" s="720">
        <v>0</v>
      </c>
      <c r="DN27" s="720">
        <v>0</v>
      </c>
      <c r="DO27" s="720">
        <v>0</v>
      </c>
      <c r="DP27" s="720">
        <v>0</v>
      </c>
      <c r="DQ27" s="720">
        <v>0</v>
      </c>
      <c r="DR27" s="720">
        <v>0</v>
      </c>
      <c r="DS27" s="720">
        <v>0</v>
      </c>
      <c r="DT27" s="720">
        <v>0</v>
      </c>
      <c r="DU27" s="720">
        <v>0</v>
      </c>
      <c r="DV27" s="720">
        <v>0</v>
      </c>
      <c r="DW27" s="720">
        <v>0</v>
      </c>
      <c r="DX27" s="720">
        <v>0</v>
      </c>
      <c r="DY27" s="720">
        <v>0</v>
      </c>
      <c r="DZ27" s="720">
        <v>0</v>
      </c>
      <c r="EA27" s="720">
        <v>0</v>
      </c>
      <c r="EB27" s="720">
        <v>0</v>
      </c>
      <c r="EC27" s="720">
        <v>0</v>
      </c>
    </row>
  </sheetData>
  <phoneticPr fontId="1"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16"/>
  <sheetViews>
    <sheetView workbookViewId="0">
      <selection activeCell="E30" sqref="E30"/>
    </sheetView>
  </sheetViews>
  <sheetFormatPr defaultRowHeight="17.399999999999999"/>
  <cols>
    <col min="1" max="12" width="14.69921875" customWidth="1"/>
  </cols>
  <sheetData>
    <row r="2" spans="1:12">
      <c r="A2" s="787" t="s">
        <v>1932</v>
      </c>
      <c r="B2" s="787" t="s">
        <v>1933</v>
      </c>
      <c r="C2" s="787" t="s">
        <v>1504</v>
      </c>
      <c r="D2" s="787" t="s">
        <v>1934</v>
      </c>
      <c r="E2" s="787" t="s">
        <v>1935</v>
      </c>
      <c r="F2" s="787" t="s">
        <v>1936</v>
      </c>
      <c r="G2" s="787" t="s">
        <v>1937</v>
      </c>
      <c r="H2" s="787" t="s">
        <v>1938</v>
      </c>
      <c r="I2" s="787" t="s">
        <v>1931</v>
      </c>
      <c r="J2" s="787" t="s">
        <v>1939</v>
      </c>
      <c r="K2" s="787" t="s">
        <v>1940</v>
      </c>
      <c r="L2" s="787" t="s">
        <v>1941</v>
      </c>
    </row>
    <row r="3" spans="1:12">
      <c r="A3" s="579"/>
      <c r="B3" s="579"/>
      <c r="C3" s="579"/>
      <c r="D3" s="579"/>
      <c r="E3" s="579"/>
      <c r="F3" s="579"/>
      <c r="G3" s="579"/>
      <c r="H3" s="579"/>
      <c r="I3" s="579">
        <f>G3-E3</f>
        <v>0</v>
      </c>
      <c r="J3" s="579">
        <f>H3-F3</f>
        <v>0</v>
      </c>
      <c r="K3" s="568"/>
      <c r="L3" s="786"/>
    </row>
    <row r="4" spans="1:12">
      <c r="A4" s="579"/>
      <c r="B4" s="579"/>
      <c r="C4" s="579"/>
      <c r="D4" s="579"/>
      <c r="E4" s="579"/>
      <c r="F4" s="579"/>
      <c r="G4" s="579"/>
      <c r="H4" s="579"/>
      <c r="I4" s="579"/>
      <c r="J4" s="579"/>
      <c r="K4" s="568"/>
      <c r="L4" s="786"/>
    </row>
    <row r="5" spans="1:12">
      <c r="A5" s="579"/>
      <c r="B5" s="579"/>
      <c r="C5" s="579"/>
      <c r="D5" s="579"/>
      <c r="E5" s="579"/>
      <c r="F5" s="579"/>
      <c r="G5" s="579"/>
      <c r="H5" s="579"/>
      <c r="I5" s="579"/>
      <c r="J5" s="579"/>
      <c r="K5" s="568"/>
      <c r="L5" s="786"/>
    </row>
    <row r="6" spans="1:12">
      <c r="A6" s="579"/>
      <c r="B6" s="579"/>
      <c r="C6" s="579"/>
      <c r="D6" s="579"/>
      <c r="E6" s="579"/>
      <c r="F6" s="579"/>
      <c r="G6" s="579"/>
      <c r="H6" s="579"/>
      <c r="I6" s="579"/>
      <c r="J6" s="579"/>
      <c r="K6" s="568"/>
      <c r="L6" s="786"/>
    </row>
    <row r="7" spans="1:12">
      <c r="A7" s="579"/>
      <c r="B7" s="579"/>
      <c r="C7" s="579"/>
      <c r="D7" s="579"/>
      <c r="E7" s="579"/>
      <c r="F7" s="579"/>
      <c r="G7" s="579"/>
      <c r="H7" s="579"/>
      <c r="I7" s="579"/>
      <c r="J7" s="579"/>
      <c r="K7" s="568"/>
      <c r="L7" s="786"/>
    </row>
    <row r="8" spans="1:12">
      <c r="A8" s="579"/>
      <c r="B8" s="579"/>
      <c r="C8" s="579"/>
      <c r="D8" s="579"/>
      <c r="E8" s="579"/>
      <c r="F8" s="579"/>
      <c r="G8" s="579"/>
      <c r="H8" s="579"/>
      <c r="I8" s="579"/>
      <c r="J8" s="579"/>
      <c r="K8" s="568"/>
      <c r="L8" s="786"/>
    </row>
    <row r="9" spans="1:12">
      <c r="A9" s="579"/>
      <c r="B9" s="579"/>
      <c r="C9" s="579"/>
      <c r="D9" s="579"/>
      <c r="E9" s="579"/>
      <c r="F9" s="579"/>
      <c r="G9" s="579"/>
      <c r="H9" s="579"/>
      <c r="I9" s="579"/>
      <c r="J9" s="579"/>
      <c r="K9" s="568"/>
      <c r="L9" s="786"/>
    </row>
    <row r="10" spans="1:12">
      <c r="A10" s="579"/>
      <c r="B10" s="579"/>
      <c r="C10" s="579"/>
      <c r="D10" s="579"/>
      <c r="E10" s="579"/>
      <c r="F10" s="579"/>
      <c r="G10" s="579"/>
      <c r="H10" s="579"/>
      <c r="I10" s="579"/>
      <c r="J10" s="579"/>
      <c r="K10" s="568"/>
      <c r="L10" s="786"/>
    </row>
    <row r="11" spans="1:12">
      <c r="A11" s="579"/>
      <c r="B11" s="579"/>
      <c r="C11" s="579"/>
      <c r="D11" s="579"/>
      <c r="E11" s="579"/>
      <c r="F11" s="579"/>
      <c r="G11" s="579"/>
      <c r="H11" s="579"/>
      <c r="I11" s="579"/>
      <c r="J11" s="579"/>
      <c r="K11" s="568"/>
      <c r="L11" s="786"/>
    </row>
    <row r="12" spans="1:12">
      <c r="A12" s="579"/>
      <c r="B12" s="579"/>
      <c r="C12" s="579"/>
      <c r="D12" s="579"/>
      <c r="E12" s="579"/>
      <c r="F12" s="579"/>
      <c r="G12" s="579"/>
      <c r="H12" s="579"/>
      <c r="I12" s="579"/>
      <c r="J12" s="579"/>
      <c r="K12" s="568"/>
      <c r="L12" s="786"/>
    </row>
    <row r="13" spans="1:12">
      <c r="A13" s="579"/>
      <c r="B13" s="579"/>
      <c r="C13" s="579"/>
      <c r="D13" s="579"/>
      <c r="E13" s="579"/>
      <c r="F13" s="579"/>
      <c r="G13" s="579"/>
      <c r="H13" s="579"/>
      <c r="I13" s="579"/>
      <c r="J13" s="579"/>
      <c r="K13" s="568"/>
      <c r="L13" s="786"/>
    </row>
    <row r="14" spans="1:12">
      <c r="A14" s="579"/>
      <c r="B14" s="579"/>
      <c r="C14" s="579"/>
      <c r="D14" s="579"/>
      <c r="E14" s="579"/>
      <c r="F14" s="579"/>
      <c r="G14" s="579"/>
      <c r="H14" s="579"/>
      <c r="I14" s="579"/>
      <c r="J14" s="579"/>
      <c r="K14" s="568"/>
      <c r="L14" s="786"/>
    </row>
    <row r="15" spans="1:12">
      <c r="A15" s="579"/>
      <c r="B15" s="579"/>
      <c r="C15" s="579"/>
      <c r="D15" s="579"/>
      <c r="E15" s="579"/>
      <c r="F15" s="579"/>
      <c r="G15" s="579"/>
      <c r="H15" s="579"/>
      <c r="I15" s="579"/>
      <c r="J15" s="579"/>
      <c r="K15" s="568"/>
      <c r="L15" s="786"/>
    </row>
    <row r="16" spans="1:12">
      <c r="A16" s="579"/>
      <c r="B16" s="579"/>
      <c r="C16" s="579"/>
      <c r="D16" s="579"/>
      <c r="E16" s="579"/>
      <c r="F16" s="579"/>
      <c r="G16" s="579"/>
      <c r="H16" s="579"/>
      <c r="I16" s="579"/>
      <c r="J16" s="579"/>
      <c r="K16" s="568"/>
      <c r="L16" s="786"/>
    </row>
  </sheetData>
  <phoneticPr fontId="1"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6"/>
  <sheetViews>
    <sheetView workbookViewId="0">
      <selection activeCell="I27" sqref="I27"/>
    </sheetView>
  </sheetViews>
  <sheetFormatPr defaultRowHeight="17.399999999999999"/>
  <cols>
    <col min="1" max="8" width="18.5" customWidth="1"/>
  </cols>
  <sheetData>
    <row r="1" spans="1:16">
      <c r="A1" s="68" t="s">
        <v>1930</v>
      </c>
    </row>
    <row r="3" spans="1:16">
      <c r="A3" t="s">
        <v>1850</v>
      </c>
    </row>
    <row r="4" spans="1:16">
      <c r="A4" s="183" t="s">
        <v>219</v>
      </c>
      <c r="B4" s="593" t="s">
        <v>1911</v>
      </c>
      <c r="C4" s="183" t="s">
        <v>1851</v>
      </c>
      <c r="D4" s="593" t="s">
        <v>1911</v>
      </c>
      <c r="E4" s="183" t="s">
        <v>1852</v>
      </c>
      <c r="F4" s="456"/>
      <c r="G4" s="183" t="s">
        <v>1853</v>
      </c>
      <c r="H4" s="456"/>
      <c r="J4" s="907" t="s">
        <v>1916</v>
      </c>
      <c r="K4" s="908"/>
      <c r="L4" s="909"/>
      <c r="N4" s="907" t="s">
        <v>1859</v>
      </c>
      <c r="O4" s="908"/>
      <c r="P4" s="909"/>
    </row>
    <row r="5" spans="1:16">
      <c r="A5" s="183" t="s">
        <v>1854</v>
      </c>
      <c r="B5" s="910"/>
      <c r="C5" s="911"/>
      <c r="D5" s="912"/>
      <c r="E5" s="183" t="s">
        <v>1855</v>
      </c>
      <c r="F5" s="456"/>
      <c r="G5" s="183" t="s">
        <v>1856</v>
      </c>
      <c r="H5" s="456"/>
      <c r="J5" s="894"/>
      <c r="K5" s="895"/>
      <c r="L5" s="896"/>
      <c r="N5" s="894"/>
      <c r="O5" s="895"/>
      <c r="P5" s="896"/>
    </row>
    <row r="6" spans="1:16">
      <c r="J6" s="897"/>
      <c r="K6" s="898"/>
      <c r="L6" s="899"/>
      <c r="N6" s="897"/>
      <c r="O6" s="898"/>
      <c r="P6" s="899"/>
    </row>
    <row r="7" spans="1:16">
      <c r="A7" t="s">
        <v>1857</v>
      </c>
      <c r="J7" s="897"/>
      <c r="K7" s="898"/>
      <c r="L7" s="899"/>
      <c r="N7" s="897"/>
      <c r="O7" s="898"/>
      <c r="P7" s="899"/>
    </row>
    <row r="8" spans="1:16">
      <c r="A8" s="913" t="s">
        <v>1858</v>
      </c>
      <c r="B8" s="913"/>
      <c r="C8" s="913"/>
      <c r="D8" s="913"/>
      <c r="E8" s="913"/>
      <c r="F8" s="913"/>
      <c r="G8" s="913"/>
      <c r="H8" s="913"/>
      <c r="J8" s="897"/>
      <c r="K8" s="898"/>
      <c r="L8" s="899"/>
      <c r="N8" s="897"/>
      <c r="O8" s="898"/>
      <c r="P8" s="899"/>
    </row>
    <row r="9" spans="1:16">
      <c r="A9" s="913"/>
      <c r="B9" s="913"/>
      <c r="C9" s="913"/>
      <c r="D9" s="913"/>
      <c r="E9" s="913"/>
      <c r="F9" s="913"/>
      <c r="G9" s="913"/>
      <c r="H9" s="913"/>
      <c r="J9" s="897"/>
      <c r="K9" s="898"/>
      <c r="L9" s="899"/>
      <c r="N9" s="897"/>
      <c r="O9" s="898"/>
      <c r="P9" s="899"/>
    </row>
    <row r="10" spans="1:16">
      <c r="A10" s="913"/>
      <c r="B10" s="913"/>
      <c r="C10" s="913"/>
      <c r="D10" s="913"/>
      <c r="E10" s="913"/>
      <c r="F10" s="913"/>
      <c r="G10" s="913"/>
      <c r="H10" s="913"/>
      <c r="J10" s="897"/>
      <c r="K10" s="898"/>
      <c r="L10" s="899"/>
      <c r="N10" s="897"/>
      <c r="O10" s="898"/>
      <c r="P10" s="899"/>
    </row>
    <row r="11" spans="1:16">
      <c r="A11" s="913"/>
      <c r="B11" s="913"/>
      <c r="C11" s="913"/>
      <c r="D11" s="913"/>
      <c r="E11" s="913"/>
      <c r="F11" s="913"/>
      <c r="G11" s="913"/>
      <c r="H11" s="913"/>
      <c r="J11" s="900"/>
      <c r="K11" s="901"/>
      <c r="L11" s="902"/>
      <c r="N11" s="900"/>
      <c r="O11" s="901"/>
      <c r="P11" s="902"/>
    </row>
    <row r="12" spans="1:16">
      <c r="A12" s="913"/>
      <c r="B12" s="913"/>
      <c r="C12" s="913"/>
      <c r="D12" s="913"/>
      <c r="E12" s="913"/>
      <c r="F12" s="913"/>
      <c r="G12" s="913"/>
      <c r="H12" s="913"/>
    </row>
    <row r="13" spans="1:16">
      <c r="A13" s="913"/>
      <c r="B13" s="913"/>
      <c r="C13" s="913"/>
      <c r="D13" s="913"/>
      <c r="E13" s="913"/>
      <c r="F13" s="913"/>
      <c r="G13" s="913"/>
      <c r="H13" s="913"/>
      <c r="J13" s="907" t="s">
        <v>1914</v>
      </c>
      <c r="K13" s="908"/>
      <c r="L13" s="909"/>
      <c r="N13" s="907" t="s">
        <v>1915</v>
      </c>
      <c r="O13" s="908"/>
      <c r="P13" s="909"/>
    </row>
    <row r="14" spans="1:16">
      <c r="J14" s="894"/>
      <c r="K14" s="895"/>
      <c r="L14" s="896"/>
      <c r="N14" s="894"/>
      <c r="O14" s="895"/>
      <c r="P14" s="896"/>
    </row>
    <row r="15" spans="1:16">
      <c r="A15" t="s">
        <v>1889</v>
      </c>
      <c r="F15" t="s">
        <v>1906</v>
      </c>
      <c r="J15" s="897"/>
      <c r="K15" s="898"/>
      <c r="L15" s="899"/>
      <c r="N15" s="897"/>
      <c r="O15" s="898"/>
      <c r="P15" s="899"/>
    </row>
    <row r="16" spans="1:16">
      <c r="A16" s="183"/>
      <c r="B16" s="787" t="s">
        <v>1913</v>
      </c>
      <c r="C16" s="787" t="s">
        <v>1861</v>
      </c>
      <c r="D16" s="787" t="s">
        <v>1860</v>
      </c>
      <c r="E16" s="787" t="s">
        <v>1865</v>
      </c>
      <c r="F16" s="183" t="s">
        <v>1866</v>
      </c>
      <c r="G16" s="51" t="s">
        <v>1942</v>
      </c>
      <c r="J16" s="897"/>
      <c r="K16" s="898"/>
      <c r="L16" s="899"/>
      <c r="N16" s="897"/>
      <c r="O16" s="898"/>
      <c r="P16" s="899"/>
    </row>
    <row r="17" spans="1:16">
      <c r="A17" s="790" t="s">
        <v>1862</v>
      </c>
      <c r="B17" s="593" t="s">
        <v>1911</v>
      </c>
      <c r="C17" s="593" t="s">
        <v>1911</v>
      </c>
      <c r="D17" s="593" t="s">
        <v>1911</v>
      </c>
      <c r="E17" s="72"/>
      <c r="F17" s="183" t="s">
        <v>1870</v>
      </c>
      <c r="G17" s="51"/>
      <c r="J17" s="897"/>
      <c r="K17" s="898"/>
      <c r="L17" s="899"/>
      <c r="N17" s="897"/>
      <c r="O17" s="898"/>
      <c r="P17" s="899"/>
    </row>
    <row r="18" spans="1:16">
      <c r="A18" s="790" t="s">
        <v>1864</v>
      </c>
      <c r="B18" s="903"/>
      <c r="C18" s="904"/>
      <c r="D18" s="904"/>
      <c r="E18" s="905"/>
      <c r="F18" s="183" t="s">
        <v>1873</v>
      </c>
      <c r="G18" s="51"/>
      <c r="J18" s="897"/>
      <c r="K18" s="898"/>
      <c r="L18" s="899"/>
      <c r="N18" s="897"/>
      <c r="O18" s="898"/>
      <c r="P18" s="899"/>
    </row>
    <row r="19" spans="1:16">
      <c r="A19" s="793" t="s">
        <v>1890</v>
      </c>
      <c r="B19" s="456"/>
      <c r="C19" s="456"/>
      <c r="D19" s="553">
        <f>SUM(B19:C19)</f>
        <v>0</v>
      </c>
      <c r="E19" s="795" t="e">
        <f>D19/D21</f>
        <v>#DIV/0!</v>
      </c>
      <c r="F19" s="183" t="s">
        <v>1876</v>
      </c>
      <c r="G19" s="51"/>
      <c r="J19" s="897"/>
      <c r="K19" s="898"/>
      <c r="L19" s="899"/>
      <c r="N19" s="897"/>
      <c r="O19" s="898"/>
      <c r="P19" s="899"/>
    </row>
    <row r="20" spans="1:16">
      <c r="A20" s="793" t="s">
        <v>1901</v>
      </c>
      <c r="B20" s="553">
        <f>B21-B19</f>
        <v>0</v>
      </c>
      <c r="C20" s="553">
        <f>C21-C19</f>
        <v>0</v>
      </c>
      <c r="D20" s="553">
        <f>SUM(B20:C20)</f>
        <v>0</v>
      </c>
      <c r="E20" s="72"/>
      <c r="F20" s="183" t="s">
        <v>1867</v>
      </c>
      <c r="G20" s="51"/>
      <c r="J20" s="900"/>
      <c r="K20" s="901"/>
      <c r="L20" s="902"/>
      <c r="N20" s="900"/>
      <c r="O20" s="901"/>
      <c r="P20" s="902"/>
    </row>
    <row r="21" spans="1:16">
      <c r="A21" s="790" t="s">
        <v>1900</v>
      </c>
      <c r="B21" s="791"/>
      <c r="C21" s="791"/>
      <c r="D21" s="553">
        <f>SUM(B21:C21)</f>
        <v>0</v>
      </c>
      <c r="E21" s="792"/>
      <c r="F21" s="183" t="s">
        <v>1871</v>
      </c>
      <c r="G21" s="51"/>
    </row>
    <row r="22" spans="1:16">
      <c r="A22" s="790" t="s">
        <v>1863</v>
      </c>
      <c r="B22" s="794"/>
      <c r="C22" s="794"/>
      <c r="D22" s="794"/>
      <c r="E22" s="794"/>
      <c r="F22" s="183" t="s">
        <v>1874</v>
      </c>
      <c r="G22" s="51"/>
    </row>
    <row r="23" spans="1:16">
      <c r="A23" s="183" t="s">
        <v>1891</v>
      </c>
      <c r="B23" s="555" t="s">
        <v>1912</v>
      </c>
      <c r="C23" s="555" t="s">
        <v>1912</v>
      </c>
      <c r="D23" s="553">
        <f>SUM(B23:C23)</f>
        <v>0</v>
      </c>
      <c r="E23" s="795" t="e">
        <f>D23/D28</f>
        <v>#DIV/0!</v>
      </c>
      <c r="F23" s="183" t="s">
        <v>1877</v>
      </c>
      <c r="G23" s="51"/>
    </row>
    <row r="24" spans="1:16">
      <c r="A24" s="183" t="s">
        <v>1902</v>
      </c>
      <c r="B24" s="553" t="e">
        <f>B25-B23</f>
        <v>#VALUE!</v>
      </c>
      <c r="C24" s="553" t="e">
        <f>C25-C23</f>
        <v>#VALUE!</v>
      </c>
      <c r="D24" s="553" t="e">
        <f>SUM(B24:C24)</f>
        <v>#VALUE!</v>
      </c>
      <c r="E24" s="72"/>
      <c r="F24" s="183" t="s">
        <v>1868</v>
      </c>
      <c r="G24" s="51"/>
    </row>
    <row r="25" spans="1:16">
      <c r="A25" s="790" t="s">
        <v>1903</v>
      </c>
      <c r="B25" s="791"/>
      <c r="C25" s="791"/>
      <c r="D25" s="553">
        <f>SUM(B25:C25)</f>
        <v>0</v>
      </c>
      <c r="E25" s="792"/>
      <c r="F25" s="183" t="s">
        <v>1872</v>
      </c>
      <c r="G25" s="51"/>
      <c r="H25" s="52"/>
    </row>
    <row r="26" spans="1:16">
      <c r="A26" s="183" t="s">
        <v>1892</v>
      </c>
      <c r="B26" s="791"/>
      <c r="C26" s="791"/>
      <c r="D26" s="553">
        <f t="shared" ref="D26:D32" si="0">SUM(B26:C26)</f>
        <v>0</v>
      </c>
      <c r="E26" s="51"/>
      <c r="F26" s="183" t="s">
        <v>1875</v>
      </c>
      <c r="G26" s="51"/>
    </row>
    <row r="27" spans="1:16">
      <c r="A27" s="183" t="s">
        <v>1893</v>
      </c>
      <c r="B27" s="791"/>
      <c r="C27" s="791"/>
      <c r="D27" s="553">
        <f t="shared" si="0"/>
        <v>0</v>
      </c>
      <c r="E27" s="51"/>
      <c r="F27" s="183" t="s">
        <v>1878</v>
      </c>
      <c r="G27" s="51"/>
    </row>
    <row r="28" spans="1:16">
      <c r="A28" s="790" t="s">
        <v>1894</v>
      </c>
      <c r="B28" s="553">
        <f>SUM(B25:B27)</f>
        <v>0</v>
      </c>
      <c r="C28" s="553">
        <f t="shared" ref="C28" si="1">SUM(C25:C27)</f>
        <v>0</v>
      </c>
      <c r="D28" s="553">
        <f t="shared" si="0"/>
        <v>0</v>
      </c>
      <c r="E28" s="51"/>
      <c r="F28" s="183" t="s">
        <v>1869</v>
      </c>
      <c r="G28" s="51"/>
    </row>
    <row r="29" spans="1:16">
      <c r="A29" s="183" t="s">
        <v>1895</v>
      </c>
      <c r="B29" s="791"/>
      <c r="C29" s="791"/>
      <c r="D29" s="553">
        <f>SUM(B29:C29)</f>
        <v>0</v>
      </c>
      <c r="E29" s="51"/>
      <c r="F29" s="183"/>
      <c r="G29" s="51"/>
    </row>
    <row r="30" spans="1:16">
      <c r="A30" s="183" t="s">
        <v>1896</v>
      </c>
      <c r="B30" s="791"/>
      <c r="C30" s="791"/>
      <c r="D30" s="553">
        <f t="shared" si="0"/>
        <v>0</v>
      </c>
      <c r="E30" s="51"/>
      <c r="F30" s="183"/>
      <c r="G30" s="51"/>
    </row>
    <row r="31" spans="1:16">
      <c r="A31" s="183" t="s">
        <v>1897</v>
      </c>
      <c r="B31" s="791"/>
      <c r="C31" s="791"/>
      <c r="D31" s="553">
        <f t="shared" si="0"/>
        <v>0</v>
      </c>
      <c r="E31" s="51"/>
      <c r="F31" s="183"/>
      <c r="G31" s="51"/>
    </row>
    <row r="32" spans="1:16">
      <c r="A32" s="790" t="s">
        <v>1898</v>
      </c>
      <c r="B32" s="553">
        <f>SUM(B29:B31)</f>
        <v>0</v>
      </c>
      <c r="C32" s="553">
        <f t="shared" ref="C32" si="2">SUM(C29:C31)</f>
        <v>0</v>
      </c>
      <c r="D32" s="553">
        <f t="shared" si="0"/>
        <v>0</v>
      </c>
      <c r="E32" s="51"/>
      <c r="F32" s="183"/>
      <c r="G32" s="51"/>
    </row>
    <row r="33" spans="1:8">
      <c r="A33" s="790" t="s">
        <v>1899</v>
      </c>
      <c r="B33" s="553">
        <f>B32+B28+B21</f>
        <v>0</v>
      </c>
      <c r="C33" s="553">
        <f t="shared" ref="C33:D33" si="3">C32+C28+C21</f>
        <v>0</v>
      </c>
      <c r="D33" s="553">
        <f t="shared" si="3"/>
        <v>0</v>
      </c>
      <c r="E33" s="51"/>
      <c r="F33" s="183"/>
      <c r="G33" s="51"/>
    </row>
    <row r="35" spans="1:8">
      <c r="A35" t="s">
        <v>1879</v>
      </c>
    </row>
    <row r="36" spans="1:8">
      <c r="A36" s="183" t="s">
        <v>1880</v>
      </c>
      <c r="B36" s="456" t="s">
        <v>1881</v>
      </c>
      <c r="C36" s="183" t="s">
        <v>1885</v>
      </c>
      <c r="D36" s="456"/>
      <c r="E36" s="183" t="s">
        <v>1904</v>
      </c>
      <c r="F36" s="456"/>
      <c r="G36" s="183" t="s">
        <v>1909</v>
      </c>
      <c r="H36" s="553">
        <f>SUM(H37:H39)</f>
        <v>0</v>
      </c>
    </row>
    <row r="37" spans="1:8">
      <c r="A37" s="183" t="s">
        <v>1882</v>
      </c>
      <c r="B37" s="456"/>
      <c r="C37" s="183" t="s">
        <v>1886</v>
      </c>
      <c r="D37" s="456"/>
      <c r="E37" s="183" t="s">
        <v>1907</v>
      </c>
      <c r="F37" s="456"/>
      <c r="G37" s="183" t="s">
        <v>1905</v>
      </c>
      <c r="H37" s="456"/>
    </row>
    <row r="38" spans="1:8">
      <c r="A38" s="183" t="s">
        <v>1883</v>
      </c>
      <c r="B38" s="456"/>
      <c r="C38" s="183" t="s">
        <v>1887</v>
      </c>
      <c r="D38" s="456"/>
      <c r="E38" s="183" t="s">
        <v>1908</v>
      </c>
      <c r="F38" s="456"/>
      <c r="G38" s="183" t="s">
        <v>1910</v>
      </c>
      <c r="H38" s="456"/>
    </row>
    <row r="39" spans="1:8">
      <c r="A39" s="183" t="s">
        <v>1884</v>
      </c>
      <c r="B39" s="456"/>
      <c r="C39" s="183" t="s">
        <v>1888</v>
      </c>
      <c r="D39" s="456"/>
      <c r="E39" s="183"/>
      <c r="F39" s="456"/>
      <c r="G39" s="183" t="s">
        <v>190</v>
      </c>
      <c r="H39" s="456"/>
    </row>
    <row r="41" spans="1:8">
      <c r="A41" t="s">
        <v>1917</v>
      </c>
    </row>
    <row r="42" spans="1:8">
      <c r="A42" s="183" t="s">
        <v>1918</v>
      </c>
      <c r="B42" s="575"/>
      <c r="C42" s="183" t="s">
        <v>1880</v>
      </c>
      <c r="D42" s="556" t="s">
        <v>1881</v>
      </c>
      <c r="E42" s="183" t="s">
        <v>1919</v>
      </c>
      <c r="F42" s="456"/>
      <c r="G42" s="183" t="s">
        <v>1920</v>
      </c>
      <c r="H42" s="456"/>
    </row>
    <row r="43" spans="1:8">
      <c r="A43" s="183" t="s">
        <v>1924</v>
      </c>
      <c r="B43" s="456"/>
      <c r="C43" s="183" t="s">
        <v>1925</v>
      </c>
      <c r="D43" s="456"/>
      <c r="E43" s="183" t="s">
        <v>1921</v>
      </c>
      <c r="F43" s="456"/>
      <c r="G43" s="183" t="s">
        <v>1922</v>
      </c>
      <c r="H43" s="553">
        <f>(B43+D43)/2</f>
        <v>0</v>
      </c>
    </row>
    <row r="44" spans="1:8">
      <c r="A44" s="183" t="s">
        <v>1926</v>
      </c>
      <c r="B44" s="456"/>
      <c r="C44" s="183" t="s">
        <v>1927</v>
      </c>
      <c r="D44" s="524"/>
      <c r="E44" s="183" t="s">
        <v>1923</v>
      </c>
      <c r="F44" s="553">
        <f>B44*D44*6</f>
        <v>0</v>
      </c>
      <c r="G44" s="183" t="s">
        <v>1928</v>
      </c>
      <c r="H44" s="456"/>
    </row>
    <row r="45" spans="1:8">
      <c r="A45" s="906" t="s">
        <v>1929</v>
      </c>
      <c r="B45" s="906"/>
      <c r="C45" s="906"/>
      <c r="D45" s="906"/>
      <c r="E45" s="906"/>
      <c r="F45" s="906"/>
      <c r="G45" s="906"/>
      <c r="H45" s="906"/>
    </row>
    <row r="46" spans="1:8">
      <c r="A46" s="906"/>
      <c r="B46" s="906"/>
      <c r="C46" s="906"/>
      <c r="D46" s="906"/>
      <c r="E46" s="906"/>
      <c r="F46" s="906"/>
      <c r="G46" s="906"/>
      <c r="H46" s="906"/>
    </row>
  </sheetData>
  <mergeCells count="12">
    <mergeCell ref="N4:P4"/>
    <mergeCell ref="N5:P11"/>
    <mergeCell ref="B5:D5"/>
    <mergeCell ref="J4:L4"/>
    <mergeCell ref="J5:L11"/>
    <mergeCell ref="A45:H46"/>
    <mergeCell ref="B18:E18"/>
    <mergeCell ref="J13:L13"/>
    <mergeCell ref="J14:L20"/>
    <mergeCell ref="N13:P13"/>
    <mergeCell ref="N14:P20"/>
    <mergeCell ref="A8:H13"/>
  </mergeCells>
  <phoneticPr fontId="1"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9"/>
  <sheetViews>
    <sheetView workbookViewId="0">
      <selection activeCell="L21" sqref="L21"/>
    </sheetView>
  </sheetViews>
  <sheetFormatPr defaultRowHeight="17.399999999999999"/>
  <cols>
    <col min="1" max="15" width="12.19921875" customWidth="1"/>
  </cols>
  <sheetData>
    <row r="1" spans="1:14">
      <c r="A1" t="s">
        <v>306</v>
      </c>
    </row>
    <row r="3" spans="1:14">
      <c r="A3" t="s">
        <v>307</v>
      </c>
    </row>
    <row r="6" spans="1:14">
      <c r="A6" t="s">
        <v>546</v>
      </c>
    </row>
    <row r="7" spans="1:14">
      <c r="A7" t="s">
        <v>501</v>
      </c>
    </row>
    <row r="8" spans="1:14" ht="18" thickBot="1">
      <c r="B8" s="202" t="s">
        <v>57</v>
      </c>
      <c r="C8" s="203"/>
      <c r="D8" s="204"/>
      <c r="E8" s="204"/>
      <c r="F8" s="205">
        <v>220000</v>
      </c>
      <c r="G8" s="204"/>
      <c r="H8" s="202" t="s">
        <v>59</v>
      </c>
      <c r="I8" s="204"/>
      <c r="J8" s="204"/>
      <c r="K8" s="204" t="s">
        <v>502</v>
      </c>
      <c r="L8" s="206">
        <v>70000</v>
      </c>
      <c r="M8" s="204"/>
    </row>
    <row r="9" spans="1:14" ht="18" thickTop="1"/>
    <row r="10" spans="1:14" s="53" customFormat="1" ht="31.8" customHeight="1">
      <c r="B10" s="202" t="s">
        <v>503</v>
      </c>
      <c r="C10" s="203"/>
      <c r="D10" s="204"/>
      <c r="E10" s="204"/>
      <c r="F10" s="204"/>
      <c r="G10" s="204"/>
      <c r="N10" s="204"/>
    </row>
    <row r="11" spans="1:14" s="53" customFormat="1">
      <c r="A11"/>
      <c r="B11" s="204"/>
      <c r="C11" s="204"/>
      <c r="D11" s="204"/>
      <c r="E11" s="204"/>
      <c r="F11" s="204"/>
      <c r="G11" s="204"/>
      <c r="N11" s="204"/>
    </row>
    <row r="12" spans="1:14" s="53" customFormat="1">
      <c r="B12" s="208" t="s">
        <v>505</v>
      </c>
      <c r="C12" s="208"/>
      <c r="D12" s="208"/>
      <c r="E12" s="209" t="s">
        <v>506</v>
      </c>
      <c r="F12" s="209" t="s">
        <v>507</v>
      </c>
      <c r="G12" s="209"/>
      <c r="N12" s="204"/>
    </row>
    <row r="13" spans="1:14" s="53" customFormat="1">
      <c r="B13" s="207">
        <v>0</v>
      </c>
      <c r="C13" s="203" t="s">
        <v>510</v>
      </c>
      <c r="D13" s="207">
        <v>100000</v>
      </c>
      <c r="E13" s="204"/>
      <c r="F13" s="204">
        <v>5000</v>
      </c>
      <c r="G13" s="209"/>
      <c r="N13" s="204"/>
    </row>
    <row r="14" spans="1:14" s="53" customFormat="1">
      <c r="A14"/>
      <c r="B14" s="207">
        <v>100000</v>
      </c>
      <c r="C14" s="203" t="s">
        <v>508</v>
      </c>
      <c r="D14" s="207">
        <v>10000000</v>
      </c>
      <c r="E14" s="210">
        <v>0.02</v>
      </c>
      <c r="F14" s="204">
        <v>5000</v>
      </c>
      <c r="G14" s="204"/>
      <c r="H14" s="513"/>
      <c r="N14" s="204"/>
    </row>
    <row r="15" spans="1:14" s="53" customFormat="1" ht="15.6">
      <c r="B15" s="207">
        <f t="shared" ref="B15:B20" si="0">D14</f>
        <v>10000000</v>
      </c>
      <c r="C15" s="203" t="s">
        <v>509</v>
      </c>
      <c r="D15" s="207">
        <v>50000000</v>
      </c>
      <c r="E15" s="210">
        <v>1.4999999999999999E-2</v>
      </c>
      <c r="F15" s="204">
        <f t="shared" ref="F15:F20" si="1">F14+(D14-B14)*E14</f>
        <v>203000</v>
      </c>
      <c r="G15" s="204"/>
      <c r="N15" s="204"/>
    </row>
    <row r="16" spans="1:14" s="53" customFormat="1">
      <c r="A16"/>
      <c r="B16" s="207">
        <f t="shared" si="0"/>
        <v>50000000</v>
      </c>
      <c r="C16" s="203" t="s">
        <v>510</v>
      </c>
      <c r="D16" s="207">
        <v>100000000</v>
      </c>
      <c r="E16" s="210">
        <v>0.01</v>
      </c>
      <c r="F16" s="204">
        <f t="shared" si="1"/>
        <v>803000</v>
      </c>
      <c r="G16" s="204"/>
      <c r="N16" s="204"/>
    </row>
    <row r="17" spans="1:16" s="53" customFormat="1" ht="15.6">
      <c r="B17" s="207">
        <f t="shared" si="0"/>
        <v>100000000</v>
      </c>
      <c r="C17" s="203" t="s">
        <v>509</v>
      </c>
      <c r="D17" s="207">
        <v>300000000</v>
      </c>
      <c r="E17" s="210">
        <v>5.0000000000000001E-3</v>
      </c>
      <c r="F17" s="204">
        <f t="shared" si="1"/>
        <v>1303000</v>
      </c>
      <c r="G17" s="204"/>
      <c r="N17" s="204"/>
    </row>
    <row r="18" spans="1:16" s="53" customFormat="1">
      <c r="A18"/>
      <c r="B18" s="207">
        <f t="shared" si="0"/>
        <v>300000000</v>
      </c>
      <c r="C18" s="203" t="s">
        <v>508</v>
      </c>
      <c r="D18" s="207">
        <v>500000000</v>
      </c>
      <c r="E18" s="210">
        <v>3.0000000000000001E-3</v>
      </c>
      <c r="F18" s="204">
        <f t="shared" si="1"/>
        <v>2303000</v>
      </c>
      <c r="G18" s="204"/>
      <c r="N18" s="204"/>
    </row>
    <row r="19" spans="1:16" s="53" customFormat="1" ht="15.6">
      <c r="B19" s="207">
        <f t="shared" si="0"/>
        <v>500000000</v>
      </c>
      <c r="C19" s="203" t="s">
        <v>508</v>
      </c>
      <c r="D19" s="207">
        <v>1000000000</v>
      </c>
      <c r="E19" s="210">
        <v>2E-3</v>
      </c>
      <c r="F19" s="204">
        <f t="shared" si="1"/>
        <v>2903000</v>
      </c>
      <c r="G19" s="204"/>
      <c r="N19" s="204"/>
    </row>
    <row r="20" spans="1:16" s="53" customFormat="1">
      <c r="A20"/>
      <c r="B20" s="207">
        <f t="shared" si="0"/>
        <v>1000000000</v>
      </c>
      <c r="C20" s="203" t="s">
        <v>511</v>
      </c>
      <c r="D20" s="207"/>
      <c r="E20" s="210"/>
      <c r="F20" s="204">
        <f t="shared" si="1"/>
        <v>3903000</v>
      </c>
      <c r="G20" s="204"/>
      <c r="N20" s="204"/>
    </row>
    <row r="21" spans="1:16">
      <c r="A21" s="53"/>
      <c r="B21" s="204"/>
      <c r="C21" s="203"/>
      <c r="D21" s="204"/>
      <c r="E21" s="204"/>
      <c r="F21" s="204"/>
      <c r="G21" s="204"/>
      <c r="N21" s="204"/>
    </row>
    <row r="22" spans="1:16">
      <c r="B22" s="202" t="s">
        <v>504</v>
      </c>
      <c r="C22" s="204"/>
      <c r="D22" s="204"/>
      <c r="E22" s="201">
        <v>11925000000</v>
      </c>
      <c r="N22" s="204"/>
    </row>
    <row r="23" spans="1:16">
      <c r="A23" s="53"/>
      <c r="B23" s="204"/>
      <c r="C23" s="204"/>
      <c r="D23" s="204"/>
      <c r="E23" s="204"/>
      <c r="F23" s="204"/>
      <c r="G23" s="204"/>
      <c r="H23" s="53"/>
      <c r="I23" s="53"/>
      <c r="J23" s="53"/>
    </row>
    <row r="24" spans="1:16">
      <c r="A24" s="53"/>
      <c r="B24" s="204" t="s">
        <v>512</v>
      </c>
      <c r="C24" s="204"/>
      <c r="D24" s="204"/>
      <c r="E24" s="204"/>
      <c r="F24" s="204"/>
      <c r="G24" s="204"/>
      <c r="H24" s="53"/>
      <c r="J24" s="204" t="s">
        <v>513</v>
      </c>
      <c r="K24" s="204"/>
      <c r="L24" s="204"/>
      <c r="M24" s="204"/>
      <c r="N24" s="204"/>
      <c r="O24" s="204"/>
      <c r="P24" s="53"/>
    </row>
    <row r="25" spans="1:16">
      <c r="B25" s="208" t="s">
        <v>505</v>
      </c>
      <c r="C25" s="208"/>
      <c r="D25" s="208"/>
      <c r="E25" s="209" t="s">
        <v>515</v>
      </c>
      <c r="F25" s="211" t="s">
        <v>514</v>
      </c>
      <c r="G25" s="211" t="s">
        <v>517</v>
      </c>
      <c r="H25" s="211" t="s">
        <v>518</v>
      </c>
      <c r="J25" s="208" t="s">
        <v>505</v>
      </c>
      <c r="K25" s="208"/>
      <c r="L25" s="208"/>
      <c r="M25" s="209" t="s">
        <v>515</v>
      </c>
      <c r="N25" s="211" t="s">
        <v>514</v>
      </c>
      <c r="O25" s="211" t="s">
        <v>517</v>
      </c>
      <c r="P25" s="211" t="s">
        <v>518</v>
      </c>
    </row>
    <row r="26" spans="1:16">
      <c r="A26" s="53"/>
      <c r="B26" s="207">
        <v>0</v>
      </c>
      <c r="C26" s="203" t="s">
        <v>508</v>
      </c>
      <c r="D26" s="207">
        <v>197727272</v>
      </c>
      <c r="E26" s="212">
        <v>290000</v>
      </c>
      <c r="F26" s="91">
        <v>48000</v>
      </c>
      <c r="G26" s="87">
        <f>(E26+F26)*0.1</f>
        <v>33800</v>
      </c>
      <c r="H26" s="213">
        <f>SUM(E26:G26)</f>
        <v>371800</v>
      </c>
      <c r="I26" s="53"/>
      <c r="J26" s="207">
        <v>0</v>
      </c>
      <c r="K26" s="203" t="s">
        <v>508</v>
      </c>
      <c r="L26" s="207">
        <v>200000000</v>
      </c>
      <c r="M26" s="212">
        <v>290000</v>
      </c>
      <c r="N26" s="91">
        <v>48000</v>
      </c>
      <c r="O26" s="87">
        <f>(M26+N26)*0.1</f>
        <v>33800</v>
      </c>
      <c r="P26" s="213">
        <f>SUM(M26:O26)</f>
        <v>371800</v>
      </c>
    </row>
    <row r="27" spans="1:16">
      <c r="B27" s="207">
        <f t="shared" ref="B27:B33" si="2">D26</f>
        <v>197727272</v>
      </c>
      <c r="C27" s="203" t="s">
        <v>509</v>
      </c>
      <c r="D27" s="207">
        <v>200000000</v>
      </c>
      <c r="E27" s="212">
        <f>(200000+($E$98-50000000)*11/10000)*0.8</f>
        <v>116000</v>
      </c>
      <c r="F27" s="91">
        <v>48000</v>
      </c>
      <c r="G27" s="87">
        <f t="shared" ref="G27:G33" si="3">(E27+F27)*0.1</f>
        <v>16400</v>
      </c>
      <c r="H27" s="213">
        <f t="shared" ref="H27:H33" si="4">SUM(E27:G27)</f>
        <v>180400</v>
      </c>
      <c r="J27" s="207">
        <f t="shared" ref="J27:J33" si="5">L26</f>
        <v>200000000</v>
      </c>
      <c r="K27" s="203" t="s">
        <v>509</v>
      </c>
      <c r="L27" s="207">
        <v>244804545</v>
      </c>
      <c r="M27" s="212">
        <v>290000</v>
      </c>
      <c r="N27" s="91">
        <v>48000</v>
      </c>
      <c r="O27" s="87">
        <f t="shared" ref="O27:O33" si="6">(M27+N27)*0.1</f>
        <v>33800</v>
      </c>
      <c r="P27" s="213">
        <f t="shared" ref="P27:P33" si="7">SUM(M27:O27)</f>
        <v>371800</v>
      </c>
    </row>
    <row r="28" spans="1:16">
      <c r="B28" s="207">
        <f t="shared" si="2"/>
        <v>200000000</v>
      </c>
      <c r="C28" s="203" t="s">
        <v>508</v>
      </c>
      <c r="D28" s="207">
        <v>500000000</v>
      </c>
      <c r="E28" s="212">
        <f>(200000+($E$98-50000000)*11/10000)*0.8</f>
        <v>116000</v>
      </c>
      <c r="F28" s="91">
        <v>88000</v>
      </c>
      <c r="G28" s="87">
        <f t="shared" si="3"/>
        <v>20400</v>
      </c>
      <c r="H28" s="213">
        <f t="shared" si="4"/>
        <v>224400</v>
      </c>
      <c r="J28" s="207">
        <f t="shared" si="5"/>
        <v>244804545</v>
      </c>
      <c r="K28" s="203" t="s">
        <v>508</v>
      </c>
      <c r="L28" s="207">
        <v>500000000</v>
      </c>
      <c r="M28" s="212">
        <f>(200000+($E$98-50000000)*11/10000)*0.7</f>
        <v>101500</v>
      </c>
      <c r="N28" s="91">
        <v>88000</v>
      </c>
      <c r="O28" s="87">
        <f t="shared" si="6"/>
        <v>18950</v>
      </c>
      <c r="P28" s="213">
        <f t="shared" si="7"/>
        <v>208450</v>
      </c>
    </row>
    <row r="29" spans="1:16">
      <c r="B29" s="207">
        <f t="shared" si="2"/>
        <v>500000000</v>
      </c>
      <c r="C29" s="203" t="s">
        <v>508</v>
      </c>
      <c r="D29" s="207">
        <v>1000000000</v>
      </c>
      <c r="E29" s="212">
        <f>(695000+($E$98-500000000)*9/10000)*0.8</f>
        <v>196000</v>
      </c>
      <c r="F29" s="91">
        <v>88000</v>
      </c>
      <c r="G29" s="87">
        <f t="shared" si="3"/>
        <v>28400</v>
      </c>
      <c r="H29" s="213">
        <f t="shared" si="4"/>
        <v>312400</v>
      </c>
      <c r="J29" s="207">
        <f t="shared" si="5"/>
        <v>500000000</v>
      </c>
      <c r="K29" s="203" t="s">
        <v>508</v>
      </c>
      <c r="L29" s="207">
        <v>1000000000</v>
      </c>
      <c r="M29" s="212">
        <f>(695000+($E$98-500000000)*9/10000)*0.7</f>
        <v>171500</v>
      </c>
      <c r="N29" s="91">
        <v>88000</v>
      </c>
      <c r="O29" s="87">
        <f t="shared" si="6"/>
        <v>25950</v>
      </c>
      <c r="P29" s="213">
        <f t="shared" si="7"/>
        <v>285450</v>
      </c>
    </row>
    <row r="30" spans="1:16">
      <c r="B30" s="207">
        <f t="shared" si="2"/>
        <v>1000000000</v>
      </c>
      <c r="C30" s="203" t="s">
        <v>508</v>
      </c>
      <c r="D30" s="207">
        <v>5000000000</v>
      </c>
      <c r="E30" s="212">
        <f>(1145000+($E$98-1000000000)*8/10000)*0.8</f>
        <v>276000</v>
      </c>
      <c r="F30" s="91">
        <v>88000</v>
      </c>
      <c r="G30" s="87">
        <f t="shared" si="3"/>
        <v>36400</v>
      </c>
      <c r="H30" s="213">
        <f t="shared" si="4"/>
        <v>400400</v>
      </c>
      <c r="J30" s="207">
        <f t="shared" si="5"/>
        <v>1000000000</v>
      </c>
      <c r="K30" s="203" t="s">
        <v>508</v>
      </c>
      <c r="L30" s="207">
        <v>5000000000</v>
      </c>
      <c r="M30" s="212">
        <f>(1145000+($E$98-1000000000)*8/10000)*0.7</f>
        <v>241499.99999999997</v>
      </c>
      <c r="N30" s="91">
        <v>88000</v>
      </c>
      <c r="O30" s="87">
        <f t="shared" si="6"/>
        <v>32950</v>
      </c>
      <c r="P30" s="213">
        <f t="shared" si="7"/>
        <v>362450</v>
      </c>
    </row>
    <row r="31" spans="1:16">
      <c r="B31" s="207">
        <f t="shared" si="2"/>
        <v>5000000000</v>
      </c>
      <c r="C31" s="203" t="s">
        <v>509</v>
      </c>
      <c r="D31" s="207">
        <v>10000000000</v>
      </c>
      <c r="E31" s="212">
        <f>(4345000+($E$98-5000000000)*7/10000)*0.8</f>
        <v>676000</v>
      </c>
      <c r="F31" s="91">
        <v>88000</v>
      </c>
      <c r="G31" s="87">
        <f t="shared" si="3"/>
        <v>76400</v>
      </c>
      <c r="H31" s="213">
        <f t="shared" si="4"/>
        <v>840400</v>
      </c>
      <c r="J31" s="207">
        <f t="shared" si="5"/>
        <v>5000000000</v>
      </c>
      <c r="K31" s="203" t="s">
        <v>509</v>
      </c>
      <c r="L31" s="207">
        <v>10000000000</v>
      </c>
      <c r="M31" s="212">
        <f>(4345000+($E$98-5000000000)*7/10000)*0.7</f>
        <v>591500</v>
      </c>
      <c r="N31" s="91">
        <v>88000</v>
      </c>
      <c r="O31" s="87">
        <f t="shared" si="6"/>
        <v>67950</v>
      </c>
      <c r="P31" s="213">
        <f t="shared" si="7"/>
        <v>747450</v>
      </c>
    </row>
    <row r="32" spans="1:16">
      <c r="B32" s="207">
        <f t="shared" si="2"/>
        <v>10000000000</v>
      </c>
      <c r="C32" s="203" t="s">
        <v>508</v>
      </c>
      <c r="D32" s="207">
        <v>11925000000</v>
      </c>
      <c r="E32" s="212">
        <f>(7845000+($E$98-10000000000)*6/10000)*0.8</f>
        <v>1476000</v>
      </c>
      <c r="F32" s="91">
        <v>88000</v>
      </c>
      <c r="G32" s="87">
        <f t="shared" si="3"/>
        <v>156400</v>
      </c>
      <c r="H32" s="213">
        <f t="shared" si="4"/>
        <v>1720400</v>
      </c>
      <c r="J32" s="207">
        <f t="shared" si="5"/>
        <v>10000000000</v>
      </c>
      <c r="K32" s="203" t="s">
        <v>508</v>
      </c>
      <c r="L32" s="207">
        <v>14067856666</v>
      </c>
      <c r="M32" s="212">
        <f>(7845000+($E$98-10000000000)*6/10000)*0.7</f>
        <v>1291500</v>
      </c>
      <c r="N32" s="91">
        <v>88000</v>
      </c>
      <c r="O32" s="87">
        <f t="shared" si="6"/>
        <v>137950</v>
      </c>
      <c r="P32" s="213">
        <f t="shared" si="7"/>
        <v>1517450</v>
      </c>
    </row>
    <row r="33" spans="2:16">
      <c r="B33" s="204">
        <f t="shared" si="2"/>
        <v>11925000000</v>
      </c>
      <c r="C33" s="203" t="s">
        <v>510</v>
      </c>
      <c r="D33" s="204"/>
      <c r="E33" s="212">
        <v>7200000</v>
      </c>
      <c r="F33" s="91">
        <v>88000</v>
      </c>
      <c r="G33" s="87">
        <f t="shared" si="3"/>
        <v>728800</v>
      </c>
      <c r="H33" s="213">
        <f t="shared" si="4"/>
        <v>8016800</v>
      </c>
      <c r="J33" s="204">
        <f t="shared" si="5"/>
        <v>14067856666</v>
      </c>
      <c r="K33" s="203" t="s">
        <v>510</v>
      </c>
      <c r="L33" s="204"/>
      <c r="M33" s="212">
        <v>7200000</v>
      </c>
      <c r="N33" s="91">
        <v>88000</v>
      </c>
      <c r="O33" s="87">
        <f t="shared" si="6"/>
        <v>728800</v>
      </c>
      <c r="P33" s="213">
        <f t="shared" si="7"/>
        <v>8016800</v>
      </c>
    </row>
    <row r="34" spans="2:16">
      <c r="B34" s="204"/>
      <c r="C34" s="204"/>
      <c r="D34" s="204"/>
      <c r="E34" s="212"/>
      <c r="F34" s="204"/>
      <c r="J34" s="204"/>
      <c r="K34" s="204"/>
      <c r="L34" s="204"/>
      <c r="M34" s="212"/>
      <c r="N34" s="204"/>
    </row>
    <row r="35" spans="2:16">
      <c r="B35" s="202" t="s">
        <v>67</v>
      </c>
      <c r="C35" s="214"/>
      <c r="D35" s="204" t="s">
        <v>519</v>
      </c>
      <c r="E35" s="204"/>
      <c r="F35" s="204"/>
      <c r="G35" s="204"/>
      <c r="H35" s="202" t="s">
        <v>520</v>
      </c>
      <c r="I35" s="204"/>
      <c r="J35" s="204"/>
      <c r="K35" s="204"/>
      <c r="L35" s="204"/>
      <c r="M35" s="204"/>
    </row>
    <row r="36" spans="2:16">
      <c r="B36" s="204"/>
      <c r="C36" s="204"/>
      <c r="D36" s="204"/>
      <c r="E36" s="204"/>
      <c r="F36" s="204"/>
      <c r="G36" s="204"/>
      <c r="H36" s="204"/>
      <c r="I36" s="203"/>
      <c r="J36" s="204"/>
      <c r="K36" s="204"/>
      <c r="L36" s="204"/>
      <c r="M36" s="204"/>
    </row>
    <row r="37" spans="2:16">
      <c r="B37" s="215" t="s">
        <v>521</v>
      </c>
      <c r="C37" s="203"/>
      <c r="D37" s="207">
        <v>3</v>
      </c>
      <c r="E37" s="210" t="s">
        <v>522</v>
      </c>
      <c r="F37" s="209"/>
      <c r="G37" s="204"/>
      <c r="H37" s="207" t="s">
        <v>523</v>
      </c>
      <c r="I37" s="208"/>
      <c r="J37" s="207" t="s">
        <v>524</v>
      </c>
      <c r="K37" s="210"/>
      <c r="L37" s="210">
        <v>2E-3</v>
      </c>
      <c r="M37" s="204"/>
    </row>
    <row r="38" spans="2:16">
      <c r="B38" s="215" t="s">
        <v>525</v>
      </c>
      <c r="C38" s="203"/>
      <c r="D38" s="204">
        <v>10</v>
      </c>
      <c r="E38" s="210" t="s">
        <v>526</v>
      </c>
      <c r="F38" s="204"/>
      <c r="G38" s="204"/>
      <c r="H38" s="207" t="s">
        <v>527</v>
      </c>
      <c r="I38" s="203"/>
      <c r="J38" s="207" t="s">
        <v>523</v>
      </c>
      <c r="K38" s="210">
        <v>0.2</v>
      </c>
      <c r="L38" s="216">
        <f>L37*K38</f>
        <v>4.0000000000000002E-4</v>
      </c>
      <c r="M38" s="204"/>
    </row>
    <row r="39" spans="2:16">
      <c r="B39" s="215" t="s">
        <v>528</v>
      </c>
      <c r="C39" s="210"/>
      <c r="D39" s="204">
        <v>5500</v>
      </c>
      <c r="E39" s="210"/>
      <c r="F39" s="204"/>
      <c r="G39" s="204"/>
      <c r="H39" s="207" t="s">
        <v>516</v>
      </c>
      <c r="I39" s="203"/>
      <c r="J39" s="207"/>
      <c r="K39" s="210"/>
      <c r="L39" s="210">
        <f>SUM(L37:L38)</f>
        <v>2.4000000000000002E-3</v>
      </c>
      <c r="M39" s="204"/>
    </row>
  </sheetData>
  <phoneticPr fontId="1"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O32"/>
  <sheetViews>
    <sheetView workbookViewId="0">
      <selection activeCell="J27" sqref="J27"/>
    </sheetView>
  </sheetViews>
  <sheetFormatPr defaultRowHeight="17.399999999999999"/>
  <cols>
    <col min="1" max="1" width="17.09765625" customWidth="1"/>
    <col min="2" max="2" width="21.296875" customWidth="1"/>
    <col min="3" max="5" width="20.59765625" customWidth="1"/>
    <col min="10" max="10" width="12.296875" customWidth="1"/>
  </cols>
  <sheetData>
    <row r="2" spans="1:11">
      <c r="A2" s="109" t="s">
        <v>1216</v>
      </c>
    </row>
    <row r="4" spans="1:11">
      <c r="A4" s="230"/>
      <c r="B4" s="230"/>
      <c r="C4" s="230"/>
      <c r="D4" s="230"/>
      <c r="E4" s="230"/>
      <c r="F4" s="240"/>
      <c r="G4" s="240"/>
      <c r="H4" s="235"/>
      <c r="I4" s="230"/>
      <c r="J4" s="233"/>
      <c r="K4" s="230"/>
    </row>
    <row r="5" spans="1:11">
      <c r="A5" s="242" t="s">
        <v>1217</v>
      </c>
      <c r="B5" s="230"/>
      <c r="C5" s="230"/>
      <c r="D5" s="230"/>
      <c r="E5" s="230"/>
      <c r="F5" s="240"/>
      <c r="G5" s="240"/>
      <c r="H5" s="235"/>
      <c r="I5" s="230"/>
      <c r="J5" s="233"/>
      <c r="K5" s="230"/>
    </row>
    <row r="6" spans="1:11">
      <c r="A6" s="240"/>
      <c r="B6" s="240"/>
      <c r="C6" s="230"/>
      <c r="D6" s="230"/>
      <c r="E6" s="230"/>
      <c r="F6" s="242"/>
      <c r="G6" s="235"/>
      <c r="H6" s="235"/>
      <c r="I6" s="230"/>
      <c r="J6" s="233"/>
      <c r="K6" s="230"/>
    </row>
    <row r="7" spans="1:11">
      <c r="A7" s="243" t="s">
        <v>576</v>
      </c>
      <c r="B7" s="244"/>
      <c r="C7" s="245" t="s">
        <v>577</v>
      </c>
      <c r="D7" s="244" t="s">
        <v>578</v>
      </c>
      <c r="E7" s="246" t="s">
        <v>579</v>
      </c>
      <c r="F7" s="244" t="s">
        <v>580</v>
      </c>
      <c r="G7" s="247"/>
      <c r="H7" s="235"/>
      <c r="I7" s="230"/>
      <c r="J7" s="233"/>
      <c r="K7" s="230"/>
    </row>
    <row r="8" spans="1:11">
      <c r="A8" s="248" t="s">
        <v>581</v>
      </c>
      <c r="B8" s="249"/>
      <c r="C8" s="250">
        <v>0</v>
      </c>
      <c r="D8" s="251">
        <v>1000000</v>
      </c>
      <c r="E8" s="252">
        <v>0</v>
      </c>
      <c r="F8" s="251">
        <v>0</v>
      </c>
      <c r="G8" s="235"/>
      <c r="H8" s="235"/>
      <c r="I8" s="230"/>
      <c r="J8" s="233"/>
      <c r="K8" s="230"/>
    </row>
    <row r="9" spans="1:11">
      <c r="A9" s="248" t="s">
        <v>582</v>
      </c>
      <c r="B9" s="249"/>
      <c r="C9" s="250">
        <f t="shared" ref="C9:C19" si="0">D8</f>
        <v>1000000</v>
      </c>
      <c r="D9" s="251">
        <v>5000000</v>
      </c>
      <c r="E9" s="253">
        <v>1.7000000000000001E-2</v>
      </c>
      <c r="F9" s="251">
        <v>30000</v>
      </c>
      <c r="G9" s="235"/>
      <c r="H9" s="235"/>
      <c r="I9" s="230"/>
      <c r="J9" s="233"/>
      <c r="K9" s="230"/>
    </row>
    <row r="10" spans="1:11">
      <c r="A10" s="248" t="s">
        <v>583</v>
      </c>
      <c r="B10" s="251"/>
      <c r="C10" s="250">
        <f t="shared" si="0"/>
        <v>5000000</v>
      </c>
      <c r="D10" s="251">
        <v>10000000</v>
      </c>
      <c r="E10" s="254">
        <v>1.2E-2</v>
      </c>
      <c r="F10" s="251">
        <v>98000</v>
      </c>
      <c r="G10" s="235"/>
      <c r="H10" s="235"/>
      <c r="I10" s="230"/>
      <c r="J10" s="233"/>
      <c r="K10" s="230"/>
    </row>
    <row r="11" spans="1:11">
      <c r="A11" s="248" t="s">
        <v>584</v>
      </c>
      <c r="B11" s="251"/>
      <c r="C11" s="250">
        <f t="shared" si="0"/>
        <v>10000000</v>
      </c>
      <c r="D11" s="251">
        <v>30000000</v>
      </c>
      <c r="E11" s="254">
        <v>8.0000000000000002E-3</v>
      </c>
      <c r="F11" s="251">
        <v>158000</v>
      </c>
      <c r="G11" s="235"/>
      <c r="H11" s="235"/>
      <c r="I11" s="230"/>
      <c r="J11" s="233"/>
      <c r="K11" s="230"/>
    </row>
    <row r="12" spans="1:11">
      <c r="A12" s="248" t="s">
        <v>585</v>
      </c>
      <c r="B12" s="251"/>
      <c r="C12" s="250">
        <f t="shared" si="0"/>
        <v>30000000</v>
      </c>
      <c r="D12" s="251">
        <v>50000000</v>
      </c>
      <c r="E12" s="254">
        <v>7.0000000000000001E-3</v>
      </c>
      <c r="F12" s="251">
        <v>318000</v>
      </c>
      <c r="G12" s="235"/>
      <c r="H12" s="235"/>
      <c r="I12" s="230"/>
      <c r="J12" s="233"/>
      <c r="K12" s="230"/>
    </row>
    <row r="13" spans="1:11">
      <c r="A13" s="248" t="s">
        <v>586</v>
      </c>
      <c r="B13" s="251"/>
      <c r="C13" s="250">
        <f t="shared" si="0"/>
        <v>50000000</v>
      </c>
      <c r="D13" s="251">
        <v>100000000</v>
      </c>
      <c r="E13" s="254">
        <v>6.0000000000000001E-3</v>
      </c>
      <c r="F13" s="251">
        <v>458000</v>
      </c>
      <c r="G13" s="235"/>
      <c r="H13" s="235"/>
      <c r="I13" s="230"/>
      <c r="J13" s="233"/>
      <c r="K13" s="230"/>
    </row>
    <row r="14" spans="1:11">
      <c r="A14" s="248" t="s">
        <v>587</v>
      </c>
      <c r="B14" s="251"/>
      <c r="C14" s="250">
        <f t="shared" si="0"/>
        <v>100000000</v>
      </c>
      <c r="D14" s="251">
        <v>300000000</v>
      </c>
      <c r="E14" s="254">
        <v>2E-3</v>
      </c>
      <c r="F14" s="251">
        <v>758000</v>
      </c>
      <c r="G14" s="235"/>
      <c r="H14" s="235"/>
      <c r="I14" s="230"/>
      <c r="J14" s="233"/>
      <c r="K14" s="230"/>
    </row>
    <row r="15" spans="1:11">
      <c r="A15" s="248" t="s">
        <v>588</v>
      </c>
      <c r="B15" s="251"/>
      <c r="C15" s="250">
        <f t="shared" si="0"/>
        <v>300000000</v>
      </c>
      <c r="D15" s="251">
        <v>500000000</v>
      </c>
      <c r="E15" s="254">
        <v>1E-3</v>
      </c>
      <c r="F15" s="251">
        <v>1158000</v>
      </c>
      <c r="G15" s="235"/>
      <c r="H15" s="235"/>
      <c r="I15" s="230"/>
      <c r="J15" s="233"/>
      <c r="K15" s="230"/>
    </row>
    <row r="16" spans="1:11">
      <c r="A16" s="248" t="s">
        <v>589</v>
      </c>
      <c r="B16" s="251"/>
      <c r="C16" s="250">
        <f t="shared" si="0"/>
        <v>500000000</v>
      </c>
      <c r="D16" s="251">
        <v>2500000000</v>
      </c>
      <c r="E16" s="254">
        <v>4.0000000000000002E-4</v>
      </c>
      <c r="F16" s="251">
        <v>1358000</v>
      </c>
      <c r="G16" s="235"/>
      <c r="H16" s="235"/>
      <c r="I16" s="230"/>
      <c r="J16" s="233"/>
      <c r="K16" s="230"/>
    </row>
    <row r="17" spans="1:15">
      <c r="A17" s="248" t="s">
        <v>590</v>
      </c>
      <c r="B17" s="251"/>
      <c r="C17" s="250">
        <f t="shared" si="0"/>
        <v>2500000000</v>
      </c>
      <c r="D17" s="251">
        <v>5000000000</v>
      </c>
      <c r="E17" s="254">
        <v>2.0000000000000001E-4</v>
      </c>
      <c r="F17" s="251">
        <v>2158000</v>
      </c>
      <c r="G17" s="235"/>
      <c r="H17" s="235"/>
      <c r="I17" s="230"/>
      <c r="J17" s="233"/>
      <c r="K17" s="230"/>
    </row>
    <row r="18" spans="1:15">
      <c r="A18" s="248" t="s">
        <v>591</v>
      </c>
      <c r="B18" s="251"/>
      <c r="C18" s="250">
        <f t="shared" si="0"/>
        <v>5000000000</v>
      </c>
      <c r="D18" s="251">
        <v>15000000000</v>
      </c>
      <c r="E18" s="254">
        <v>1E-4</v>
      </c>
      <c r="F18" s="251">
        <v>2658000</v>
      </c>
      <c r="G18" s="235"/>
      <c r="H18" s="235"/>
      <c r="I18" s="230"/>
      <c r="J18" s="233"/>
      <c r="K18" s="230"/>
    </row>
    <row r="19" spans="1:15">
      <c r="A19" s="255" t="s">
        <v>592</v>
      </c>
      <c r="B19" s="256"/>
      <c r="C19" s="257">
        <f t="shared" si="0"/>
        <v>15000000000</v>
      </c>
      <c r="D19" s="256"/>
      <c r="E19" s="258">
        <v>0</v>
      </c>
      <c r="F19" s="259">
        <v>3658000</v>
      </c>
      <c r="G19" s="235"/>
      <c r="H19" s="235"/>
      <c r="I19" s="230"/>
      <c r="J19" s="233"/>
      <c r="K19" s="230"/>
    </row>
    <row r="20" spans="1:15">
      <c r="A20" s="240"/>
      <c r="B20" s="240"/>
      <c r="C20" s="230"/>
      <c r="D20" s="230"/>
      <c r="E20" s="230"/>
      <c r="F20" s="242"/>
      <c r="G20" s="235"/>
      <c r="H20" s="235"/>
      <c r="I20" s="230"/>
      <c r="J20" s="233"/>
      <c r="K20" s="230"/>
    </row>
    <row r="21" spans="1:15">
      <c r="A21" s="202" t="s">
        <v>1218</v>
      </c>
      <c r="B21" s="204"/>
      <c r="C21" s="204"/>
      <c r="D21" s="201">
        <v>11925000000</v>
      </c>
      <c r="M21" s="204"/>
    </row>
    <row r="22" spans="1:15">
      <c r="A22" s="204"/>
      <c r="B22" s="204"/>
      <c r="C22" s="204"/>
      <c r="D22" s="204"/>
      <c r="E22" s="204"/>
      <c r="F22" s="204"/>
      <c r="G22" s="53"/>
      <c r="H22" s="53"/>
      <c r="I22" s="53"/>
    </row>
    <row r="23" spans="1:15">
      <c r="A23" s="204" t="s">
        <v>512</v>
      </c>
      <c r="B23" s="204"/>
      <c r="C23" s="204"/>
      <c r="D23" s="204"/>
      <c r="E23" s="204"/>
      <c r="F23" s="204"/>
      <c r="G23" s="53"/>
      <c r="I23" s="204" t="s">
        <v>513</v>
      </c>
      <c r="J23" s="204"/>
      <c r="K23" s="204"/>
      <c r="L23" s="204"/>
      <c r="M23" s="204"/>
      <c r="N23" s="204"/>
      <c r="O23" s="53"/>
    </row>
    <row r="24" spans="1:15">
      <c r="A24" s="208" t="s">
        <v>505</v>
      </c>
      <c r="B24" s="208"/>
      <c r="C24" s="208"/>
      <c r="D24" s="209" t="s">
        <v>515</v>
      </c>
      <c r="E24" s="211" t="s">
        <v>514</v>
      </c>
      <c r="F24" s="211" t="s">
        <v>517</v>
      </c>
      <c r="G24" s="211" t="s">
        <v>518</v>
      </c>
      <c r="I24" s="208" t="s">
        <v>505</v>
      </c>
      <c r="J24" s="208"/>
      <c r="K24" s="208"/>
      <c r="L24" s="209" t="s">
        <v>515</v>
      </c>
      <c r="M24" s="211" t="s">
        <v>514</v>
      </c>
      <c r="N24" s="211" t="s">
        <v>517</v>
      </c>
      <c r="O24" s="211" t="s">
        <v>518</v>
      </c>
    </row>
    <row r="25" spans="1:15">
      <c r="A25" s="207">
        <v>0</v>
      </c>
      <c r="B25" s="203" t="s">
        <v>508</v>
      </c>
      <c r="C25" s="207">
        <v>197727272</v>
      </c>
      <c r="D25" s="212">
        <v>290000</v>
      </c>
      <c r="E25" s="91">
        <v>48000</v>
      </c>
      <c r="F25" s="87">
        <f>(D25+E25)*0.1</f>
        <v>33800</v>
      </c>
      <c r="G25" s="213">
        <f>SUM(D25:F25)</f>
        <v>371800</v>
      </c>
      <c r="H25" s="53"/>
      <c r="I25" s="207">
        <v>0</v>
      </c>
      <c r="J25" s="203" t="s">
        <v>508</v>
      </c>
      <c r="K25" s="207">
        <v>200000000</v>
      </c>
      <c r="L25" s="212">
        <v>290000</v>
      </c>
      <c r="M25" s="91">
        <v>48000</v>
      </c>
      <c r="N25" s="87">
        <f>(L25+M25)*0.1</f>
        <v>33800</v>
      </c>
      <c r="O25" s="213">
        <f>SUM(L25:N25)</f>
        <v>371800</v>
      </c>
    </row>
    <row r="26" spans="1:15">
      <c r="A26" s="207">
        <f t="shared" ref="A26:A32" si="1">C25</f>
        <v>197727272</v>
      </c>
      <c r="B26" s="203" t="s">
        <v>508</v>
      </c>
      <c r="C26" s="207">
        <v>200000000</v>
      </c>
      <c r="D26" s="212">
        <f>(200000+($D$98-50000000)*11/10000)*0.8</f>
        <v>116000</v>
      </c>
      <c r="E26" s="91">
        <v>48000</v>
      </c>
      <c r="F26" s="87">
        <f t="shared" ref="F26:F32" si="2">(D26+E26)*0.1</f>
        <v>16400</v>
      </c>
      <c r="G26" s="213">
        <f t="shared" ref="G26:G32" si="3">SUM(D26:F26)</f>
        <v>180400</v>
      </c>
      <c r="I26" s="207">
        <f t="shared" ref="I26:I32" si="4">K25</f>
        <v>200000000</v>
      </c>
      <c r="J26" s="203" t="s">
        <v>508</v>
      </c>
      <c r="K26" s="207">
        <v>244804545</v>
      </c>
      <c r="L26" s="212">
        <v>290000</v>
      </c>
      <c r="M26" s="91">
        <v>48000</v>
      </c>
      <c r="N26" s="87">
        <f t="shared" ref="N26:N32" si="5">(L26+M26)*0.1</f>
        <v>33800</v>
      </c>
      <c r="O26" s="213">
        <f t="shared" ref="O26:O32" si="6">SUM(L26:N26)</f>
        <v>371800</v>
      </c>
    </row>
    <row r="27" spans="1:15">
      <c r="A27" s="207">
        <f t="shared" si="1"/>
        <v>200000000</v>
      </c>
      <c r="B27" s="203" t="s">
        <v>508</v>
      </c>
      <c r="C27" s="207">
        <v>500000000</v>
      </c>
      <c r="D27" s="212">
        <f>(200000+($D$98-50000000)*11/10000)*0.8</f>
        <v>116000</v>
      </c>
      <c r="E27" s="91">
        <v>88000</v>
      </c>
      <c r="F27" s="87">
        <f t="shared" si="2"/>
        <v>20400</v>
      </c>
      <c r="G27" s="213">
        <f t="shared" si="3"/>
        <v>224400</v>
      </c>
      <c r="I27" s="207">
        <f t="shared" si="4"/>
        <v>244804545</v>
      </c>
      <c r="J27" s="203" t="s">
        <v>508</v>
      </c>
      <c r="K27" s="207">
        <v>500000000</v>
      </c>
      <c r="L27" s="212">
        <f>(200000+($D$98-50000000)*11/10000)*0.7</f>
        <v>101500</v>
      </c>
      <c r="M27" s="91">
        <v>88000</v>
      </c>
      <c r="N27" s="87">
        <f t="shared" si="5"/>
        <v>18950</v>
      </c>
      <c r="O27" s="213">
        <f t="shared" si="6"/>
        <v>208450</v>
      </c>
    </row>
    <row r="28" spans="1:15">
      <c r="A28" s="207">
        <f t="shared" si="1"/>
        <v>500000000</v>
      </c>
      <c r="B28" s="203" t="s">
        <v>508</v>
      </c>
      <c r="C28" s="207">
        <v>1000000000</v>
      </c>
      <c r="D28" s="212">
        <f>(695000+($D$98-500000000)*9/10000)*0.8</f>
        <v>196000</v>
      </c>
      <c r="E28" s="91">
        <v>88000</v>
      </c>
      <c r="F28" s="87">
        <f t="shared" si="2"/>
        <v>28400</v>
      </c>
      <c r="G28" s="213">
        <f t="shared" si="3"/>
        <v>312400</v>
      </c>
      <c r="I28" s="207">
        <f t="shared" si="4"/>
        <v>500000000</v>
      </c>
      <c r="J28" s="203" t="s">
        <v>508</v>
      </c>
      <c r="K28" s="207">
        <v>1000000000</v>
      </c>
      <c r="L28" s="212">
        <f>(695000+($D$98-500000000)*9/10000)*0.7</f>
        <v>171500</v>
      </c>
      <c r="M28" s="91">
        <v>88000</v>
      </c>
      <c r="N28" s="87">
        <f t="shared" si="5"/>
        <v>25950</v>
      </c>
      <c r="O28" s="213">
        <f t="shared" si="6"/>
        <v>285450</v>
      </c>
    </row>
    <row r="29" spans="1:15">
      <c r="A29" s="207">
        <f t="shared" si="1"/>
        <v>1000000000</v>
      </c>
      <c r="B29" s="203" t="s">
        <v>508</v>
      </c>
      <c r="C29" s="207">
        <v>5000000000</v>
      </c>
      <c r="D29" s="212">
        <f>(1145000+($D$98-1000000000)*8/10000)*0.8</f>
        <v>276000</v>
      </c>
      <c r="E29" s="91">
        <v>88000</v>
      </c>
      <c r="F29" s="87">
        <f t="shared" si="2"/>
        <v>36400</v>
      </c>
      <c r="G29" s="213">
        <f t="shared" si="3"/>
        <v>400400</v>
      </c>
      <c r="I29" s="207">
        <f t="shared" si="4"/>
        <v>1000000000</v>
      </c>
      <c r="J29" s="203" t="s">
        <v>508</v>
      </c>
      <c r="K29" s="207">
        <v>5000000000</v>
      </c>
      <c r="L29" s="212">
        <f>(1145000+($D$98-1000000000)*8/10000)*0.7</f>
        <v>241499.99999999997</v>
      </c>
      <c r="M29" s="91">
        <v>88000</v>
      </c>
      <c r="N29" s="87">
        <f t="shared" si="5"/>
        <v>32950</v>
      </c>
      <c r="O29" s="213">
        <f t="shared" si="6"/>
        <v>362450</v>
      </c>
    </row>
    <row r="30" spans="1:15">
      <c r="A30" s="207">
        <f t="shared" si="1"/>
        <v>5000000000</v>
      </c>
      <c r="B30" s="203" t="s">
        <v>508</v>
      </c>
      <c r="C30" s="207">
        <v>10000000000</v>
      </c>
      <c r="D30" s="212">
        <f>(4345000+($D$98-5000000000)*7/10000)*0.8</f>
        <v>676000</v>
      </c>
      <c r="E30" s="91">
        <v>88000</v>
      </c>
      <c r="F30" s="87">
        <f t="shared" si="2"/>
        <v>76400</v>
      </c>
      <c r="G30" s="213">
        <f t="shared" si="3"/>
        <v>840400</v>
      </c>
      <c r="I30" s="207">
        <f t="shared" si="4"/>
        <v>5000000000</v>
      </c>
      <c r="J30" s="203" t="s">
        <v>508</v>
      </c>
      <c r="K30" s="207">
        <v>10000000000</v>
      </c>
      <c r="L30" s="212">
        <f>(4345000+($D$98-5000000000)*7/10000)*0.7</f>
        <v>591500</v>
      </c>
      <c r="M30" s="91">
        <v>88000</v>
      </c>
      <c r="N30" s="87">
        <f t="shared" si="5"/>
        <v>67950</v>
      </c>
      <c r="O30" s="213">
        <f t="shared" si="6"/>
        <v>747450</v>
      </c>
    </row>
    <row r="31" spans="1:15">
      <c r="A31" s="207">
        <f t="shared" si="1"/>
        <v>10000000000</v>
      </c>
      <c r="B31" s="203" t="s">
        <v>508</v>
      </c>
      <c r="C31" s="207">
        <v>11925000000</v>
      </c>
      <c r="D31" s="212">
        <f>(7845000+($D$98-10000000000)*6/10000)*0.8</f>
        <v>1476000</v>
      </c>
      <c r="E31" s="91">
        <v>88000</v>
      </c>
      <c r="F31" s="87">
        <f t="shared" si="2"/>
        <v>156400</v>
      </c>
      <c r="G31" s="213">
        <f t="shared" si="3"/>
        <v>1720400</v>
      </c>
      <c r="I31" s="207">
        <f t="shared" si="4"/>
        <v>10000000000</v>
      </c>
      <c r="J31" s="203" t="s">
        <v>508</v>
      </c>
      <c r="K31" s="207">
        <v>14067856666</v>
      </c>
      <c r="L31" s="212">
        <f>(7845000+($D$98-10000000000)*6/10000)*0.7</f>
        <v>1291500</v>
      </c>
      <c r="M31" s="91">
        <v>88000</v>
      </c>
      <c r="N31" s="87">
        <f t="shared" si="5"/>
        <v>137950</v>
      </c>
      <c r="O31" s="213">
        <f t="shared" si="6"/>
        <v>1517450</v>
      </c>
    </row>
    <row r="32" spans="1:15">
      <c r="A32" s="204">
        <f t="shared" si="1"/>
        <v>11925000000</v>
      </c>
      <c r="B32" s="203" t="s">
        <v>508</v>
      </c>
      <c r="C32" s="204"/>
      <c r="D32" s="212">
        <v>7200000</v>
      </c>
      <c r="E32" s="91">
        <v>88000</v>
      </c>
      <c r="F32" s="87">
        <f t="shared" si="2"/>
        <v>728800</v>
      </c>
      <c r="G32" s="213">
        <f t="shared" si="3"/>
        <v>8016800</v>
      </c>
      <c r="I32" s="204">
        <f t="shared" si="4"/>
        <v>14067856666</v>
      </c>
      <c r="J32" s="203" t="s">
        <v>508</v>
      </c>
      <c r="K32" s="204"/>
      <c r="L32" s="212">
        <v>7200000</v>
      </c>
      <c r="M32" s="91">
        <v>88000</v>
      </c>
      <c r="N32" s="87">
        <f t="shared" si="5"/>
        <v>728800</v>
      </c>
      <c r="O32" s="213">
        <f t="shared" si="6"/>
        <v>8016800</v>
      </c>
    </row>
  </sheetData>
  <phoneticPr fontId="1" type="noConversion"/>
  <hyperlinks>
    <hyperlink ref="A2" r:id="rId1"/>
  </hyperlinks>
  <pageMargins left="0.7" right="0.7" top="0.75" bottom="0.75" header="0.3" footer="0.3"/>
  <drawing r:id="rId2"/>
  <legacyDrawing r:id="rId3"/>
  <mc:AlternateContent xmlns:mc="http://schemas.openxmlformats.org/markup-compatibility/2006">
    <mc:Choice Requires="x14">
      <controls>
        <mc:AlternateContent xmlns:mc="http://schemas.openxmlformats.org/markup-compatibility/2006">
          <mc:Choice Requires="x14">
            <control shapeId="27649" r:id="rId4" name="Drop Down 1">
              <controlPr defaultSize="0" autoLine="0" autoPict="0">
                <anchor moveWithCells="1">
                  <from>
                    <xdr:col>3</xdr:col>
                    <xdr:colOff>670560</xdr:colOff>
                    <xdr:row>3</xdr:row>
                    <xdr:rowOff>0</xdr:rowOff>
                  </from>
                  <to>
                    <xdr:col>4</xdr:col>
                    <xdr:colOff>137160</xdr:colOff>
                    <xdr:row>4</xdr:row>
                    <xdr:rowOff>0</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4"/>
  <sheetViews>
    <sheetView workbookViewId="0">
      <selection activeCell="G24" sqref="G24"/>
    </sheetView>
  </sheetViews>
  <sheetFormatPr defaultRowHeight="17.399999999999999"/>
  <cols>
    <col min="1" max="1" width="28.296875" customWidth="1"/>
    <col min="2" max="2" width="6.5" customWidth="1"/>
    <col min="3" max="3" width="32.796875" customWidth="1"/>
    <col min="4" max="4" width="12.19921875" customWidth="1"/>
    <col min="7" max="7" width="20.59765625" customWidth="1"/>
    <col min="8" max="11" width="12.796875" customWidth="1"/>
  </cols>
  <sheetData>
    <row r="1" spans="1:11">
      <c r="A1" t="s">
        <v>295</v>
      </c>
    </row>
    <row r="2" spans="1:11">
      <c r="A2" t="s">
        <v>296</v>
      </c>
    </row>
    <row r="4" spans="1:11">
      <c r="A4" t="s">
        <v>1307</v>
      </c>
      <c r="D4" t="s">
        <v>1308</v>
      </c>
    </row>
    <row r="6" spans="1:11" ht="34.799999999999997">
      <c r="A6" t="s">
        <v>1309</v>
      </c>
      <c r="B6" t="s">
        <v>1322</v>
      </c>
      <c r="C6" s="517" t="s">
        <v>1323</v>
      </c>
      <c r="F6" t="s">
        <v>1310</v>
      </c>
    </row>
    <row r="7" spans="1:11">
      <c r="A7" t="s">
        <v>1311</v>
      </c>
      <c r="B7" t="s">
        <v>1325</v>
      </c>
      <c r="C7" s="511" t="s">
        <v>1324</v>
      </c>
    </row>
    <row r="8" spans="1:11">
      <c r="A8" t="s">
        <v>1312</v>
      </c>
      <c r="B8" t="s">
        <v>1327</v>
      </c>
      <c r="C8" t="s">
        <v>1326</v>
      </c>
      <c r="G8" t="s">
        <v>1321</v>
      </c>
      <c r="H8" t="s">
        <v>1329</v>
      </c>
    </row>
    <row r="9" spans="1:11">
      <c r="G9" s="208" t="s">
        <v>505</v>
      </c>
      <c r="H9" s="208"/>
      <c r="I9" s="208"/>
      <c r="J9" s="209" t="s">
        <v>1314</v>
      </c>
      <c r="K9" s="209" t="s">
        <v>507</v>
      </c>
    </row>
    <row r="10" spans="1:11">
      <c r="A10" t="s">
        <v>1313</v>
      </c>
      <c r="B10" t="s">
        <v>1328</v>
      </c>
      <c r="G10" s="207">
        <v>0</v>
      </c>
      <c r="H10" s="203" t="s">
        <v>508</v>
      </c>
      <c r="I10" s="207">
        <v>60000000</v>
      </c>
      <c r="J10" s="512">
        <v>1E-3</v>
      </c>
      <c r="K10" s="207"/>
    </row>
    <row r="11" spans="1:11">
      <c r="A11" t="s">
        <v>1315</v>
      </c>
      <c r="B11" t="s">
        <v>1330</v>
      </c>
      <c r="C11" t="s">
        <v>1331</v>
      </c>
      <c r="G11" s="207">
        <f t="shared" ref="G11:G13" si="0">I10</f>
        <v>60000000</v>
      </c>
      <c r="H11" s="203" t="s">
        <v>508</v>
      </c>
      <c r="I11" s="207">
        <v>150000000</v>
      </c>
      <c r="J11" s="512">
        <v>1.5E-3</v>
      </c>
      <c r="K11" s="207">
        <v>60000</v>
      </c>
    </row>
    <row r="12" spans="1:11">
      <c r="A12" t="s">
        <v>1316</v>
      </c>
      <c r="B12" t="s">
        <v>1332</v>
      </c>
      <c r="C12" t="s">
        <v>1333</v>
      </c>
      <c r="G12" s="207">
        <f t="shared" si="0"/>
        <v>150000000</v>
      </c>
      <c r="H12" s="203" t="s">
        <v>508</v>
      </c>
      <c r="I12" s="207">
        <v>300000000</v>
      </c>
      <c r="J12" s="512">
        <v>2.5000000000000001E-3</v>
      </c>
      <c r="K12" s="207">
        <v>195000</v>
      </c>
    </row>
    <row r="13" spans="1:11">
      <c r="A13" t="s">
        <v>1317</v>
      </c>
      <c r="B13" t="s">
        <v>1334</v>
      </c>
      <c r="D13" t="s">
        <v>1357</v>
      </c>
      <c r="G13" s="207">
        <f t="shared" si="0"/>
        <v>300000000</v>
      </c>
      <c r="H13" s="203" t="s">
        <v>508</v>
      </c>
      <c r="I13" s="207"/>
      <c r="J13" s="512">
        <v>4.0000000000000001E-3</v>
      </c>
      <c r="K13" s="207">
        <v>570000</v>
      </c>
    </row>
    <row r="14" spans="1:11">
      <c r="A14" t="s">
        <v>1318</v>
      </c>
      <c r="B14" t="s">
        <v>1335</v>
      </c>
      <c r="C14" t="s">
        <v>1343</v>
      </c>
    </row>
    <row r="15" spans="1:11">
      <c r="A15" t="s">
        <v>1338</v>
      </c>
      <c r="B15" t="s">
        <v>1337</v>
      </c>
      <c r="G15" t="s">
        <v>1339</v>
      </c>
      <c r="H15" s="518" t="s">
        <v>1337</v>
      </c>
    </row>
    <row r="16" spans="1:11">
      <c r="A16" t="s">
        <v>1319</v>
      </c>
      <c r="B16" t="s">
        <v>1336</v>
      </c>
      <c r="C16" t="s">
        <v>1344</v>
      </c>
      <c r="G16" s="208" t="s">
        <v>505</v>
      </c>
      <c r="H16" s="208"/>
      <c r="I16" s="208"/>
      <c r="J16" s="209" t="s">
        <v>1314</v>
      </c>
      <c r="K16" s="209" t="s">
        <v>507</v>
      </c>
    </row>
    <row r="17" spans="1:11">
      <c r="A17" t="s">
        <v>1320</v>
      </c>
      <c r="B17" t="s">
        <v>1340</v>
      </c>
      <c r="C17" t="s">
        <v>1345</v>
      </c>
      <c r="G17" s="207">
        <v>0</v>
      </c>
      <c r="H17" s="203" t="s">
        <v>508</v>
      </c>
      <c r="I17" s="207">
        <v>6000000</v>
      </c>
      <c r="J17" s="515">
        <v>4.0000000000000002E-4</v>
      </c>
      <c r="K17" s="207"/>
    </row>
    <row r="18" spans="1:11">
      <c r="A18" t="s">
        <v>1342</v>
      </c>
      <c r="B18" t="s">
        <v>1341</v>
      </c>
      <c r="C18" t="s">
        <v>1346</v>
      </c>
      <c r="G18" s="207">
        <f t="shared" ref="G18:G20" si="1">I17</f>
        <v>6000000</v>
      </c>
      <c r="H18" s="203" t="s">
        <v>508</v>
      </c>
      <c r="I18" s="207">
        <v>13000000</v>
      </c>
      <c r="J18" s="515">
        <v>5.0000000000000001E-4</v>
      </c>
      <c r="K18" s="207">
        <f>J17*I17</f>
        <v>2400</v>
      </c>
    </row>
    <row r="19" spans="1:11">
      <c r="G19" s="207">
        <f t="shared" si="1"/>
        <v>13000000</v>
      </c>
      <c r="H19" s="203" t="s">
        <v>508</v>
      </c>
      <c r="I19" s="207">
        <v>26000000</v>
      </c>
      <c r="J19" s="515">
        <v>5.9999999999999995E-4</v>
      </c>
      <c r="K19" s="207">
        <v>5900</v>
      </c>
    </row>
    <row r="20" spans="1:11">
      <c r="G20" s="207">
        <f t="shared" si="1"/>
        <v>26000000</v>
      </c>
      <c r="H20" s="203" t="s">
        <v>508</v>
      </c>
      <c r="I20" s="207">
        <v>39000000</v>
      </c>
      <c r="J20" s="515">
        <v>8.0000000000000004E-4</v>
      </c>
      <c r="K20" s="207">
        <v>13700</v>
      </c>
    </row>
    <row r="21" spans="1:11">
      <c r="A21" t="s">
        <v>1347</v>
      </c>
      <c r="D21" t="s">
        <v>1349</v>
      </c>
      <c r="G21" s="207">
        <f t="shared" ref="G21:G22" si="2">I20</f>
        <v>39000000</v>
      </c>
      <c r="H21" s="203" t="s">
        <v>508</v>
      </c>
      <c r="I21" s="514">
        <v>64000000</v>
      </c>
      <c r="J21" s="516">
        <v>1E-3</v>
      </c>
      <c r="K21" s="207">
        <v>24100</v>
      </c>
    </row>
    <row r="22" spans="1:11">
      <c r="G22" s="207">
        <f t="shared" si="2"/>
        <v>64000000</v>
      </c>
      <c r="H22" s="203" t="s">
        <v>508</v>
      </c>
      <c r="J22" s="516">
        <v>1.1999999999999999E-3</v>
      </c>
      <c r="K22" s="207">
        <v>49100</v>
      </c>
    </row>
    <row r="23" spans="1:11" ht="52.2">
      <c r="A23" t="s">
        <v>1350</v>
      </c>
      <c r="C23" s="517" t="s">
        <v>1351</v>
      </c>
      <c r="D23" t="s">
        <v>1373</v>
      </c>
      <c r="G23" s="207"/>
      <c r="H23" s="203"/>
      <c r="J23" s="516"/>
      <c r="K23" s="207"/>
    </row>
    <row r="24" spans="1:11" ht="34.799999999999997">
      <c r="A24" t="s">
        <v>1309</v>
      </c>
      <c r="B24" t="s">
        <v>1322</v>
      </c>
      <c r="C24" s="517" t="s">
        <v>1323</v>
      </c>
    </row>
    <row r="25" spans="1:11">
      <c r="A25" t="s">
        <v>1311</v>
      </c>
      <c r="B25" t="s">
        <v>1325</v>
      </c>
      <c r="C25" s="511" t="s">
        <v>1348</v>
      </c>
    </row>
    <row r="26" spans="1:11">
      <c r="A26" t="s">
        <v>1312</v>
      </c>
      <c r="B26" t="s">
        <v>1327</v>
      </c>
      <c r="C26" t="s">
        <v>1326</v>
      </c>
      <c r="G26" t="s">
        <v>1321</v>
      </c>
      <c r="H26" t="s">
        <v>1329</v>
      </c>
    </row>
    <row r="27" spans="1:11">
      <c r="G27" s="965" t="s">
        <v>1355</v>
      </c>
      <c r="H27" s="965"/>
      <c r="I27" s="209" t="s">
        <v>1314</v>
      </c>
    </row>
    <row r="28" spans="1:11">
      <c r="A28" t="s">
        <v>1313</v>
      </c>
      <c r="B28" t="s">
        <v>1328</v>
      </c>
      <c r="G28" t="s">
        <v>1352</v>
      </c>
      <c r="I28" s="511">
        <v>0.04</v>
      </c>
    </row>
    <row r="29" spans="1:11">
      <c r="A29" t="s">
        <v>1315</v>
      </c>
      <c r="B29" t="s">
        <v>1330</v>
      </c>
      <c r="C29" t="s">
        <v>1331</v>
      </c>
      <c r="G29" t="s">
        <v>1353</v>
      </c>
      <c r="I29" s="220">
        <v>5.0000000000000001E-3</v>
      </c>
    </row>
    <row r="30" spans="1:11">
      <c r="A30" t="s">
        <v>1316</v>
      </c>
      <c r="B30" t="s">
        <v>1332</v>
      </c>
      <c r="C30" t="s">
        <v>1333</v>
      </c>
      <c r="G30" t="s">
        <v>1354</v>
      </c>
      <c r="I30" s="220">
        <v>2.5000000000000001E-3</v>
      </c>
    </row>
    <row r="31" spans="1:11">
      <c r="A31" t="s">
        <v>1318</v>
      </c>
      <c r="B31" t="s">
        <v>1334</v>
      </c>
      <c r="C31" t="s">
        <v>1356</v>
      </c>
    </row>
    <row r="32" spans="1:11">
      <c r="A32" t="s">
        <v>1338</v>
      </c>
      <c r="B32" t="s">
        <v>1337</v>
      </c>
    </row>
    <row r="33" spans="1:11">
      <c r="A33" t="s">
        <v>1319</v>
      </c>
      <c r="B33" t="s">
        <v>1358</v>
      </c>
      <c r="C33" t="s">
        <v>1360</v>
      </c>
      <c r="G33" t="s">
        <v>1339</v>
      </c>
      <c r="H33" s="518" t="s">
        <v>1337</v>
      </c>
    </row>
    <row r="34" spans="1:11">
      <c r="A34" t="s">
        <v>1320</v>
      </c>
      <c r="B34" t="s">
        <v>1336</v>
      </c>
      <c r="C34" t="s">
        <v>1345</v>
      </c>
      <c r="G34" s="208" t="s">
        <v>505</v>
      </c>
      <c r="H34" s="208"/>
      <c r="I34" s="208"/>
      <c r="J34" s="209" t="s">
        <v>1314</v>
      </c>
      <c r="K34" s="209" t="s">
        <v>507</v>
      </c>
    </row>
    <row r="35" spans="1:11">
      <c r="A35" t="s">
        <v>1342</v>
      </c>
      <c r="B35" t="s">
        <v>1340</v>
      </c>
      <c r="C35" t="s">
        <v>1359</v>
      </c>
      <c r="G35" s="207">
        <v>0</v>
      </c>
      <c r="H35" s="203" t="s">
        <v>508</v>
      </c>
      <c r="I35" s="207">
        <v>6000000</v>
      </c>
      <c r="J35" s="515">
        <v>4.0000000000000002E-4</v>
      </c>
      <c r="K35" s="207"/>
    </row>
    <row r="36" spans="1:11">
      <c r="G36" s="207">
        <f t="shared" ref="G36:G40" si="3">I35</f>
        <v>6000000</v>
      </c>
      <c r="H36" s="203" t="s">
        <v>508</v>
      </c>
      <c r="I36" s="207">
        <v>13000000</v>
      </c>
      <c r="J36" s="515">
        <v>5.0000000000000001E-4</v>
      </c>
      <c r="K36" s="207">
        <f>J35*I35</f>
        <v>2400</v>
      </c>
    </row>
    <row r="37" spans="1:11">
      <c r="G37" s="207">
        <f t="shared" si="3"/>
        <v>13000000</v>
      </c>
      <c r="H37" s="203" t="s">
        <v>508</v>
      </c>
      <c r="I37" s="207">
        <v>26000000</v>
      </c>
      <c r="J37" s="515">
        <v>5.9999999999999995E-4</v>
      </c>
      <c r="K37" s="207">
        <v>5900</v>
      </c>
    </row>
    <row r="38" spans="1:11">
      <c r="G38" s="207">
        <f t="shared" si="3"/>
        <v>26000000</v>
      </c>
      <c r="H38" s="203" t="s">
        <v>508</v>
      </c>
      <c r="I38" s="207">
        <v>39000000</v>
      </c>
      <c r="J38" s="515">
        <v>8.0000000000000004E-4</v>
      </c>
      <c r="K38" s="207">
        <v>13700</v>
      </c>
    </row>
    <row r="39" spans="1:11">
      <c r="G39" s="207">
        <f t="shared" si="3"/>
        <v>39000000</v>
      </c>
      <c r="H39" s="203" t="s">
        <v>508</v>
      </c>
      <c r="I39" s="514">
        <v>64000000</v>
      </c>
      <c r="J39" s="516">
        <v>1E-3</v>
      </c>
      <c r="K39" s="207">
        <v>24100</v>
      </c>
    </row>
    <row r="40" spans="1:11">
      <c r="G40" s="207">
        <f t="shared" si="3"/>
        <v>64000000</v>
      </c>
      <c r="H40" s="203" t="s">
        <v>508</v>
      </c>
      <c r="J40" s="516">
        <v>1.1999999999999999E-3</v>
      </c>
      <c r="K40" s="207">
        <v>49100</v>
      </c>
    </row>
    <row r="42" spans="1:11">
      <c r="G42" t="s">
        <v>1361</v>
      </c>
    </row>
    <row r="43" spans="1:11">
      <c r="G43" t="s">
        <v>1362</v>
      </c>
    </row>
    <row r="44" spans="1:11">
      <c r="G44" t="s">
        <v>1363</v>
      </c>
    </row>
    <row r="46" spans="1:11">
      <c r="A46" t="s">
        <v>1372</v>
      </c>
    </row>
    <row r="48" spans="1:11" ht="34.799999999999997">
      <c r="A48" t="s">
        <v>1350</v>
      </c>
      <c r="C48" s="517" t="s">
        <v>1364</v>
      </c>
      <c r="D48" t="s">
        <v>1373</v>
      </c>
    </row>
    <row r="49" spans="1:11">
      <c r="A49" t="s">
        <v>1309</v>
      </c>
      <c r="B49" t="s">
        <v>1322</v>
      </c>
      <c r="C49" s="517" t="s">
        <v>1365</v>
      </c>
    </row>
    <row r="50" spans="1:11">
      <c r="A50" t="s">
        <v>1311</v>
      </c>
      <c r="B50" t="s">
        <v>1325</v>
      </c>
      <c r="C50" s="511" t="s">
        <v>1366</v>
      </c>
    </row>
    <row r="51" spans="1:11">
      <c r="A51" t="s">
        <v>1312</v>
      </c>
      <c r="B51" t="s">
        <v>1327</v>
      </c>
      <c r="C51" t="s">
        <v>1326</v>
      </c>
    </row>
    <row r="53" spans="1:11">
      <c r="A53" t="s">
        <v>1313</v>
      </c>
      <c r="B53" t="s">
        <v>1328</v>
      </c>
      <c r="G53" t="s">
        <v>1321</v>
      </c>
      <c r="H53" t="s">
        <v>1329</v>
      </c>
    </row>
    <row r="54" spans="1:11">
      <c r="A54" t="s">
        <v>1315</v>
      </c>
      <c r="B54" t="s">
        <v>1330</v>
      </c>
      <c r="C54" t="s">
        <v>1331</v>
      </c>
      <c r="G54" t="s">
        <v>1367</v>
      </c>
    </row>
    <row r="55" spans="1:11">
      <c r="A55" t="s">
        <v>1316</v>
      </c>
      <c r="B55" t="s">
        <v>1332</v>
      </c>
      <c r="C55" t="s">
        <v>1333</v>
      </c>
      <c r="G55" s="208" t="s">
        <v>505</v>
      </c>
      <c r="H55" s="208"/>
      <c r="I55" s="208"/>
      <c r="J55" s="209" t="s">
        <v>1314</v>
      </c>
      <c r="K55" s="209" t="s">
        <v>507</v>
      </c>
    </row>
    <row r="56" spans="1:11">
      <c r="A56" t="s">
        <v>1320</v>
      </c>
      <c r="B56" t="s">
        <v>1370</v>
      </c>
      <c r="C56" t="s">
        <v>1345</v>
      </c>
      <c r="G56" s="207">
        <v>0</v>
      </c>
      <c r="H56" s="203" t="s">
        <v>508</v>
      </c>
      <c r="I56" s="207">
        <v>50000000</v>
      </c>
      <c r="J56" s="515">
        <v>2E-3</v>
      </c>
      <c r="K56" s="207"/>
    </row>
    <row r="57" spans="1:11">
      <c r="A57" t="s">
        <v>1342</v>
      </c>
      <c r="B57" t="s">
        <v>1371</v>
      </c>
      <c r="C57" t="s">
        <v>1369</v>
      </c>
      <c r="G57" s="207">
        <f t="shared" ref="G57:G58" si="4">I56</f>
        <v>50000000</v>
      </c>
      <c r="H57" s="203" t="s">
        <v>508</v>
      </c>
      <c r="I57" s="207">
        <v>100000000</v>
      </c>
      <c r="J57" s="515">
        <v>3.0000000000000001E-3</v>
      </c>
      <c r="K57" s="207">
        <f>J56*I56</f>
        <v>100000</v>
      </c>
    </row>
    <row r="58" spans="1:11">
      <c r="G58" s="207">
        <f t="shared" si="4"/>
        <v>100000000</v>
      </c>
      <c r="H58" s="203" t="s">
        <v>508</v>
      </c>
      <c r="I58" s="207"/>
      <c r="J58" s="515">
        <v>5.0000000000000001E-3</v>
      </c>
      <c r="K58" s="207">
        <v>250000</v>
      </c>
    </row>
    <row r="60" spans="1:11">
      <c r="G60" t="s">
        <v>1368</v>
      </c>
    </row>
    <row r="61" spans="1:11">
      <c r="G61" s="208" t="s">
        <v>505</v>
      </c>
      <c r="H61" s="208"/>
      <c r="I61" s="208"/>
      <c r="J61" s="209" t="s">
        <v>1314</v>
      </c>
      <c r="K61" s="209" t="s">
        <v>507</v>
      </c>
    </row>
    <row r="62" spans="1:11">
      <c r="G62" s="207">
        <v>0</v>
      </c>
      <c r="H62" s="203" t="s">
        <v>508</v>
      </c>
      <c r="I62" s="207">
        <v>200000000</v>
      </c>
      <c r="J62" s="515">
        <v>2E-3</v>
      </c>
      <c r="K62" s="207"/>
    </row>
    <row r="63" spans="1:11">
      <c r="G63" s="207">
        <f t="shared" ref="G63:G64" si="5">I62</f>
        <v>200000000</v>
      </c>
      <c r="H63" s="203" t="s">
        <v>508</v>
      </c>
      <c r="I63" s="207">
        <v>100000000</v>
      </c>
      <c r="J63" s="515">
        <v>3.0000000000000001E-3</v>
      </c>
      <c r="K63" s="207">
        <f>J62*I62</f>
        <v>400000</v>
      </c>
    </row>
    <row r="64" spans="1:11">
      <c r="G64" s="207">
        <f t="shared" si="5"/>
        <v>100000000</v>
      </c>
      <c r="H64" s="203" t="s">
        <v>508</v>
      </c>
      <c r="I64" s="207"/>
      <c r="J64" s="515">
        <v>4.0000000000000001E-3</v>
      </c>
      <c r="K64" s="207">
        <v>2800000</v>
      </c>
    </row>
  </sheetData>
  <mergeCells count="1">
    <mergeCell ref="G27:H27"/>
  </mergeCells>
  <phoneticPr fontId="1" type="noConversion"/>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7"/>
  <sheetViews>
    <sheetView workbookViewId="0">
      <selection activeCell="O28" sqref="O28"/>
    </sheetView>
  </sheetViews>
  <sheetFormatPr defaultRowHeight="17.399999999999999"/>
  <sheetData>
    <row r="1" spans="1:1">
      <c r="A1" t="s">
        <v>299</v>
      </c>
    </row>
    <row r="2" spans="1:1">
      <c r="A2" t="s">
        <v>1374</v>
      </c>
    </row>
    <row r="3" spans="1:1">
      <c r="A3" t="s">
        <v>1467</v>
      </c>
    </row>
    <row r="6" spans="1:1">
      <c r="A6" t="s">
        <v>1376</v>
      </c>
    </row>
    <row r="7" spans="1:1">
      <c r="A7" t="s">
        <v>1375</v>
      </c>
    </row>
    <row r="8" spans="1:1">
      <c r="A8" t="s">
        <v>1468</v>
      </c>
    </row>
    <row r="11" spans="1:1">
      <c r="A11" t="s">
        <v>1464</v>
      </c>
    </row>
    <row r="12" spans="1:1">
      <c r="A12" t="s">
        <v>1465</v>
      </c>
    </row>
    <row r="14" spans="1:1">
      <c r="A14" t="s">
        <v>1466</v>
      </c>
    </row>
    <row r="16" spans="1:1">
      <c r="A16" t="s">
        <v>1469</v>
      </c>
    </row>
    <row r="17" spans="1:1">
      <c r="A17" s="109" t="s">
        <v>1471</v>
      </c>
    </row>
  </sheetData>
  <phoneticPr fontId="1" type="noConversion"/>
  <hyperlinks>
    <hyperlink ref="A17" r:id="rId1"/>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workbookViewId="0">
      <selection activeCell="F30" sqref="F30"/>
    </sheetView>
  </sheetViews>
  <sheetFormatPr defaultRowHeight="17.399999999999999"/>
  <sheetData>
    <row r="1" spans="1:1">
      <c r="A1" s="109" t="s">
        <v>1215</v>
      </c>
    </row>
    <row r="2" spans="1:1">
      <c r="A2" t="s">
        <v>921</v>
      </c>
    </row>
    <row r="3" spans="1:1">
      <c r="A3" t="s">
        <v>1379</v>
      </c>
    </row>
    <row r="4" spans="1:1">
      <c r="A4" s="109" t="s">
        <v>1377</v>
      </c>
    </row>
    <row r="7" spans="1:1">
      <c r="A7" t="s">
        <v>1380</v>
      </c>
    </row>
    <row r="8" spans="1:1">
      <c r="A8" s="109" t="s">
        <v>1378</v>
      </c>
    </row>
  </sheetData>
  <phoneticPr fontId="1" type="noConversion"/>
  <hyperlinks>
    <hyperlink ref="A1" r:id="rId1"/>
    <hyperlink ref="A4" r:id="rId2" display="https://www.data.go.kr/data/15052271/fileData.do"/>
    <hyperlink ref="A8" r:id="rId3" display="https://www.data.go.kr/data/15029187/standard.do"/>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selection activeCell="G30" sqref="G30"/>
    </sheetView>
  </sheetViews>
  <sheetFormatPr defaultRowHeight="17.399999999999999"/>
  <sheetData>
    <row r="1" spans="1:3">
      <c r="A1" t="s">
        <v>303</v>
      </c>
    </row>
    <row r="2" spans="1:3">
      <c r="A2" t="s">
        <v>304</v>
      </c>
    </row>
    <row r="3" spans="1:3">
      <c r="A3" t="s">
        <v>305</v>
      </c>
    </row>
    <row r="5" spans="1:3">
      <c r="A5" t="s">
        <v>614</v>
      </c>
    </row>
    <row r="7" spans="1:3">
      <c r="A7" t="s">
        <v>922</v>
      </c>
    </row>
    <row r="9" spans="1:3">
      <c r="A9" t="s">
        <v>923</v>
      </c>
      <c r="B9" t="s">
        <v>924</v>
      </c>
      <c r="C9" t="s">
        <v>925</v>
      </c>
    </row>
  </sheetData>
  <phoneticPr fontId="1"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selection activeCell="G25" sqref="G25"/>
    </sheetView>
  </sheetViews>
  <sheetFormatPr defaultRowHeight="17.399999999999999"/>
  <sheetData>
    <row r="1" spans="1:7">
      <c r="A1" t="s">
        <v>635</v>
      </c>
    </row>
    <row r="3" spans="1:7">
      <c r="A3" s="68" t="s">
        <v>634</v>
      </c>
    </row>
    <row r="4" spans="1:7">
      <c r="A4" s="68"/>
    </row>
    <row r="5" spans="1:7">
      <c r="A5" s="51"/>
      <c r="B5" s="51"/>
      <c r="C5" s="51" t="s">
        <v>1221</v>
      </c>
      <c r="D5" s="51" t="s">
        <v>1222</v>
      </c>
      <c r="E5" s="51" t="s">
        <v>1223</v>
      </c>
      <c r="F5" s="51" t="s">
        <v>1224</v>
      </c>
    </row>
    <row r="6" spans="1:7">
      <c r="A6" s="51" t="s">
        <v>1219</v>
      </c>
      <c r="B6" s="51"/>
      <c r="C6" s="488">
        <v>2.8000000000000001E-2</v>
      </c>
      <c r="D6" s="488">
        <v>2E-3</v>
      </c>
      <c r="E6" s="488">
        <v>1.6000000000000001E-3</v>
      </c>
      <c r="F6" s="488">
        <f>SUM(C6:E6)</f>
        <v>3.1599999999999996E-2</v>
      </c>
    </row>
    <row r="7" spans="1:7">
      <c r="A7" s="51" t="s">
        <v>1220</v>
      </c>
      <c r="B7" s="51"/>
      <c r="C7" s="488">
        <v>2.3E-2</v>
      </c>
      <c r="D7" s="488">
        <v>2E-3</v>
      </c>
      <c r="E7" s="488">
        <v>5.9999999999999995E-4</v>
      </c>
      <c r="F7" s="488">
        <f>SUM(C7:E7)</f>
        <v>2.5600000000000001E-2</v>
      </c>
    </row>
    <row r="8" spans="1:7" ht="18" thickBot="1"/>
    <row r="9" spans="1:7">
      <c r="A9" s="966" t="s">
        <v>556</v>
      </c>
      <c r="B9" s="966"/>
      <c r="C9" s="967"/>
      <c r="D9" s="225" t="s">
        <v>557</v>
      </c>
      <c r="E9" s="225" t="s">
        <v>558</v>
      </c>
      <c r="F9" s="224" t="s">
        <v>559</v>
      </c>
    </row>
    <row r="10" spans="1:7" ht="18" thickBot="1">
      <c r="A10" s="968" t="s">
        <v>560</v>
      </c>
      <c r="B10" s="968"/>
      <c r="C10" s="969"/>
      <c r="D10" s="219">
        <v>0.04</v>
      </c>
      <c r="E10" s="221">
        <v>2E-3</v>
      </c>
      <c r="F10" s="222">
        <v>4.0000000000000001E-3</v>
      </c>
    </row>
    <row r="11" spans="1:7" ht="18" thickBot="1">
      <c r="A11" s="970" t="s">
        <v>561</v>
      </c>
      <c r="B11" s="971"/>
      <c r="C11" s="972"/>
      <c r="D11" s="226">
        <v>2.8000000000000001E-2</v>
      </c>
      <c r="E11" s="226">
        <v>2E-3</v>
      </c>
      <c r="F11" s="227">
        <v>1.6000000000000001E-3</v>
      </c>
      <c r="G11" s="220">
        <f>SUM(D11:F11)</f>
        <v>3.1599999999999996E-2</v>
      </c>
    </row>
    <row r="12" spans="1:7">
      <c r="A12" s="968" t="s">
        <v>562</v>
      </c>
      <c r="B12" s="968"/>
      <c r="C12" s="969"/>
      <c r="D12" s="221">
        <v>3.5000000000000003E-2</v>
      </c>
      <c r="E12" s="221">
        <v>2E-3</v>
      </c>
      <c r="F12" s="222">
        <v>3.0000000000000001E-3</v>
      </c>
    </row>
    <row r="13" spans="1:7">
      <c r="A13" s="969" t="s">
        <v>563</v>
      </c>
      <c r="B13" s="974" t="s">
        <v>564</v>
      </c>
      <c r="C13" s="218" t="s">
        <v>565</v>
      </c>
      <c r="D13" s="219">
        <v>0.03</v>
      </c>
      <c r="E13" s="221">
        <v>2E-3</v>
      </c>
      <c r="F13" s="222">
        <v>2E-3</v>
      </c>
    </row>
    <row r="14" spans="1:7" ht="18" thickBot="1">
      <c r="A14" s="969"/>
      <c r="B14" s="974"/>
      <c r="C14" s="218" t="s">
        <v>566</v>
      </c>
      <c r="D14" s="221">
        <v>1.4999999999999999E-2</v>
      </c>
      <c r="E14" s="223"/>
      <c r="F14" s="222">
        <v>1E-3</v>
      </c>
    </row>
    <row r="15" spans="1:7" ht="18" thickBot="1">
      <c r="A15" s="973"/>
      <c r="B15" s="228" t="s">
        <v>567</v>
      </c>
      <c r="C15" s="229"/>
      <c r="D15" s="226">
        <v>2.3E-2</v>
      </c>
      <c r="E15" s="226">
        <v>2E-3</v>
      </c>
      <c r="F15" s="227">
        <v>5.9999999999999995E-4</v>
      </c>
      <c r="G15" s="220">
        <f>SUM(D15:F15)</f>
        <v>2.5600000000000001E-2</v>
      </c>
    </row>
    <row r="17" spans="1:2">
      <c r="A17" t="s">
        <v>1763</v>
      </c>
    </row>
    <row r="18" spans="1:2">
      <c r="A18" t="s">
        <v>1783</v>
      </c>
      <c r="B18" t="s">
        <v>1784</v>
      </c>
    </row>
    <row r="19" spans="1:2">
      <c r="A19" t="s">
        <v>1785</v>
      </c>
      <c r="B19" t="s">
        <v>1787</v>
      </c>
    </row>
    <row r="20" spans="1:2">
      <c r="A20" t="s">
        <v>1786</v>
      </c>
      <c r="B20" t="s">
        <v>1788</v>
      </c>
    </row>
    <row r="21" spans="1:2">
      <c r="A21" t="s">
        <v>1789</v>
      </c>
      <c r="B21" t="s">
        <v>1790</v>
      </c>
    </row>
  </sheetData>
  <mergeCells count="6">
    <mergeCell ref="A9:C9"/>
    <mergeCell ref="A10:C10"/>
    <mergeCell ref="A11:C11"/>
    <mergeCell ref="A12:C12"/>
    <mergeCell ref="A13:A15"/>
    <mergeCell ref="B13:B14"/>
  </mergeCells>
  <phoneticPr fontId="1"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9"/>
  <sheetViews>
    <sheetView topLeftCell="A40" workbookViewId="0">
      <selection activeCell="D65" sqref="D65"/>
    </sheetView>
  </sheetViews>
  <sheetFormatPr defaultColWidth="8.5" defaultRowHeight="17.399999999999999"/>
  <cols>
    <col min="1" max="1" width="8.5" style="278" customWidth="1"/>
    <col min="2" max="2" width="21.296875" style="278" customWidth="1"/>
    <col min="3" max="3" width="19.59765625" style="278" customWidth="1"/>
    <col min="4" max="4" width="20.09765625" style="278" customWidth="1"/>
    <col min="5" max="5" width="6.3984375" style="278" customWidth="1"/>
    <col min="6" max="6" width="14" style="278" customWidth="1"/>
    <col min="7" max="7" width="8.5" style="278"/>
    <col min="8" max="8" width="10" style="278" customWidth="1"/>
    <col min="9" max="9" width="10.09765625" style="278" customWidth="1"/>
    <col min="10" max="15" width="8.5" style="278"/>
    <col min="19" max="16384" width="8.5" style="278"/>
  </cols>
  <sheetData>
    <row r="1" spans="1:13">
      <c r="F1" s="278" t="s">
        <v>636</v>
      </c>
      <c r="H1" s="278" t="s">
        <v>637</v>
      </c>
      <c r="J1" s="278" t="s">
        <v>638</v>
      </c>
    </row>
    <row r="2" spans="1:13">
      <c r="A2" s="283" t="s">
        <v>323</v>
      </c>
      <c r="B2" s="284" t="s">
        <v>640</v>
      </c>
      <c r="C2" s="285" t="s">
        <v>641</v>
      </c>
      <c r="F2" s="510">
        <v>20</v>
      </c>
      <c r="G2" s="286" t="s">
        <v>642</v>
      </c>
      <c r="H2" s="510">
        <v>30</v>
      </c>
      <c r="I2" s="287" t="s">
        <v>643</v>
      </c>
      <c r="J2" s="288" t="s">
        <v>644</v>
      </c>
      <c r="K2" s="286" t="s">
        <v>643</v>
      </c>
      <c r="L2" s="289"/>
      <c r="M2" s="290"/>
    </row>
    <row r="3" spans="1:13">
      <c r="A3" s="291" t="s">
        <v>645</v>
      </c>
      <c r="B3" s="292" t="s">
        <v>646</v>
      </c>
      <c r="C3" s="293">
        <v>0.2</v>
      </c>
      <c r="D3"/>
      <c r="F3" s="294">
        <f t="shared" ref="F3:F12" si="0">F4*(1-$F$2/100)</f>
        <v>8.589934592000005E-2</v>
      </c>
      <c r="G3" s="295">
        <v>12</v>
      </c>
      <c r="H3" s="294">
        <f t="shared" ref="H3:H12" si="1">H4*(1-$H$2/100)</f>
        <v>1.9773267429999988E-2</v>
      </c>
      <c r="I3" s="296">
        <v>12</v>
      </c>
      <c r="J3" s="294">
        <f t="shared" ref="J3:J12" si="2">J4*0.8</f>
        <v>7.5161927680000018E-2</v>
      </c>
      <c r="K3" s="295">
        <v>12</v>
      </c>
      <c r="L3" s="297"/>
      <c r="M3" s="295"/>
    </row>
    <row r="4" spans="1:13">
      <c r="A4" s="298"/>
      <c r="B4" s="299" t="s">
        <v>647</v>
      </c>
      <c r="C4" s="300">
        <v>0.2</v>
      </c>
      <c r="D4"/>
      <c r="F4" s="294">
        <f t="shared" si="0"/>
        <v>0.10737418240000006</v>
      </c>
      <c r="G4" s="295">
        <v>11</v>
      </c>
      <c r="H4" s="294">
        <f t="shared" si="1"/>
        <v>2.8247524899999984E-2</v>
      </c>
      <c r="I4" s="296">
        <v>11</v>
      </c>
      <c r="J4" s="294">
        <f t="shared" si="2"/>
        <v>9.3952409600000009E-2</v>
      </c>
      <c r="K4" s="295">
        <v>11</v>
      </c>
      <c r="L4" s="297"/>
      <c r="M4" s="295"/>
    </row>
    <row r="5" spans="1:13">
      <c r="A5" s="298"/>
      <c r="B5" s="299" t="s">
        <v>648</v>
      </c>
      <c r="C5" s="300">
        <v>0.2</v>
      </c>
      <c r="D5"/>
      <c r="F5" s="294">
        <f t="shared" si="0"/>
        <v>0.13421772800000006</v>
      </c>
      <c r="G5" s="295">
        <v>10</v>
      </c>
      <c r="H5" s="294">
        <f t="shared" si="1"/>
        <v>4.0353606999999979E-2</v>
      </c>
      <c r="I5" s="296">
        <v>10</v>
      </c>
      <c r="J5" s="294">
        <f t="shared" si="2"/>
        <v>0.11744051200000001</v>
      </c>
      <c r="K5" s="295">
        <v>10</v>
      </c>
      <c r="L5" s="297"/>
      <c r="M5" s="295"/>
    </row>
    <row r="6" spans="1:13">
      <c r="A6" s="298"/>
      <c r="B6" s="299" t="s">
        <v>649</v>
      </c>
      <c r="C6" s="300">
        <v>0.2</v>
      </c>
      <c r="D6"/>
      <c r="F6" s="294">
        <f t="shared" si="0"/>
        <v>0.16777216000000009</v>
      </c>
      <c r="G6" s="295">
        <v>9</v>
      </c>
      <c r="H6" s="294">
        <f t="shared" si="1"/>
        <v>5.7648009999999972E-2</v>
      </c>
      <c r="I6" s="296">
        <v>9</v>
      </c>
      <c r="J6" s="294">
        <f t="shared" si="2"/>
        <v>0.14680064000000001</v>
      </c>
      <c r="K6" s="295">
        <v>9</v>
      </c>
      <c r="L6" s="297"/>
      <c r="M6" s="295"/>
    </row>
    <row r="7" spans="1:13">
      <c r="A7" s="301"/>
      <c r="B7" s="299" t="s">
        <v>650</v>
      </c>
      <c r="C7" s="300">
        <v>0.2</v>
      </c>
      <c r="D7"/>
      <c r="F7" s="294">
        <f t="shared" si="0"/>
        <v>0.2097152000000001</v>
      </c>
      <c r="G7" s="295">
        <v>8</v>
      </c>
      <c r="H7" s="294">
        <f t="shared" si="1"/>
        <v>8.2354299999999964E-2</v>
      </c>
      <c r="I7" s="296">
        <v>8</v>
      </c>
      <c r="J7" s="294">
        <f t="shared" si="2"/>
        <v>0.18350080000000002</v>
      </c>
      <c r="K7" s="295">
        <v>8</v>
      </c>
      <c r="L7" s="297"/>
      <c r="M7" s="295"/>
    </row>
    <row r="8" spans="1:13">
      <c r="A8" s="302" t="s">
        <v>651</v>
      </c>
      <c r="B8" s="299" t="s">
        <v>652</v>
      </c>
      <c r="C8" s="300">
        <v>0.3</v>
      </c>
      <c r="D8" s="487"/>
      <c r="F8" s="294">
        <f t="shared" si="0"/>
        <v>0.2621440000000001</v>
      </c>
      <c r="G8" s="295">
        <v>7</v>
      </c>
      <c r="H8" s="294">
        <f t="shared" si="1"/>
        <v>0.11764899999999995</v>
      </c>
      <c r="I8" s="296">
        <v>7</v>
      </c>
      <c r="J8" s="294">
        <f t="shared" si="2"/>
        <v>0.22937600000000002</v>
      </c>
      <c r="K8" s="295">
        <v>7</v>
      </c>
      <c r="L8" s="297"/>
      <c r="M8" s="295"/>
    </row>
    <row r="9" spans="1:13">
      <c r="A9" s="298"/>
      <c r="B9" s="299" t="s">
        <v>653</v>
      </c>
      <c r="C9" s="300">
        <v>0.3</v>
      </c>
      <c r="D9" s="487"/>
      <c r="F9" s="294">
        <f t="shared" si="0"/>
        <v>0.32768000000000014</v>
      </c>
      <c r="G9" s="295">
        <v>6</v>
      </c>
      <c r="H9" s="294">
        <f t="shared" si="1"/>
        <v>0.16806999999999994</v>
      </c>
      <c r="I9" s="296">
        <v>6</v>
      </c>
      <c r="J9" s="294">
        <f t="shared" si="2"/>
        <v>0.28672000000000003</v>
      </c>
      <c r="K9" s="295">
        <v>6</v>
      </c>
      <c r="L9" s="297"/>
      <c r="M9" s="295"/>
    </row>
    <row r="10" spans="1:13">
      <c r="A10" s="298"/>
      <c r="B10" s="299" t="s">
        <v>654</v>
      </c>
      <c r="C10" s="300">
        <v>0.3</v>
      </c>
      <c r="D10"/>
      <c r="F10" s="294">
        <f t="shared" si="0"/>
        <v>0.40960000000000013</v>
      </c>
      <c r="G10" s="295">
        <v>5</v>
      </c>
      <c r="H10" s="294">
        <f t="shared" si="1"/>
        <v>0.24009999999999992</v>
      </c>
      <c r="I10" s="296">
        <v>5</v>
      </c>
      <c r="J10" s="294">
        <f t="shared" si="2"/>
        <v>0.3584</v>
      </c>
      <c r="K10" s="295">
        <v>5</v>
      </c>
      <c r="L10" s="297"/>
      <c r="M10" s="295"/>
    </row>
    <row r="11" spans="1:13">
      <c r="A11" s="298"/>
      <c r="B11" s="299" t="s">
        <v>655</v>
      </c>
      <c r="C11" s="300">
        <v>0.3</v>
      </c>
      <c r="D11" s="415"/>
      <c r="F11" s="294">
        <f t="shared" si="0"/>
        <v>0.51200000000000012</v>
      </c>
      <c r="G11" s="295">
        <v>4</v>
      </c>
      <c r="H11" s="294">
        <f t="shared" si="1"/>
        <v>0.34299999999999992</v>
      </c>
      <c r="I11" s="296">
        <v>4</v>
      </c>
      <c r="J11" s="294">
        <f t="shared" si="2"/>
        <v>0.44799999999999995</v>
      </c>
      <c r="K11" s="295">
        <v>4</v>
      </c>
      <c r="L11" s="297"/>
      <c r="M11" s="295"/>
    </row>
    <row r="12" spans="1:13">
      <c r="A12" s="298"/>
      <c r="B12" s="299" t="s">
        <v>656</v>
      </c>
      <c r="C12" s="300">
        <v>0.3</v>
      </c>
      <c r="D12"/>
      <c r="F12" s="294">
        <f t="shared" si="0"/>
        <v>0.64000000000000012</v>
      </c>
      <c r="G12" s="295">
        <v>3</v>
      </c>
      <c r="H12" s="294">
        <f t="shared" si="1"/>
        <v>0.48999999999999994</v>
      </c>
      <c r="I12" s="296">
        <v>3</v>
      </c>
      <c r="J12" s="294">
        <f t="shared" si="2"/>
        <v>0.55999999999999994</v>
      </c>
      <c r="K12" s="295">
        <v>3</v>
      </c>
      <c r="L12" s="297"/>
      <c r="M12" s="295"/>
    </row>
    <row r="13" spans="1:13">
      <c r="A13" s="298"/>
      <c r="B13" s="299" t="s">
        <v>657</v>
      </c>
      <c r="C13" s="300">
        <v>0.3</v>
      </c>
      <c r="D13"/>
      <c r="F13" s="294">
        <f>F14*(1-$F$2/100)</f>
        <v>0.8</v>
      </c>
      <c r="G13" s="295">
        <v>2</v>
      </c>
      <c r="H13" s="294">
        <f>H14*(1-$H$2/100)</f>
        <v>0.7</v>
      </c>
      <c r="I13" s="296">
        <v>2</v>
      </c>
      <c r="J13" s="294">
        <f>J14*0.7</f>
        <v>0.7</v>
      </c>
      <c r="K13" s="295">
        <v>2</v>
      </c>
      <c r="L13" s="297"/>
      <c r="M13" s="295"/>
    </row>
    <row r="14" spans="1:13">
      <c r="A14" s="298"/>
      <c r="B14" s="299" t="s">
        <v>658</v>
      </c>
      <c r="C14" s="300">
        <v>0.3</v>
      </c>
      <c r="D14"/>
      <c r="F14" s="303">
        <v>1</v>
      </c>
      <c r="G14" s="304">
        <v>1</v>
      </c>
      <c r="H14" s="303">
        <v>1</v>
      </c>
      <c r="I14" s="305">
        <v>1</v>
      </c>
      <c r="J14" s="303">
        <v>1</v>
      </c>
      <c r="K14" s="304">
        <v>1</v>
      </c>
      <c r="L14" s="306"/>
      <c r="M14" s="304"/>
    </row>
    <row r="15" spans="1:13">
      <c r="A15" s="298"/>
      <c r="B15" s="299" t="s">
        <v>659</v>
      </c>
      <c r="C15" s="300">
        <v>0.3</v>
      </c>
      <c r="D15"/>
    </row>
    <row r="16" spans="1:13">
      <c r="A16" s="307"/>
      <c r="B16" s="299" t="s">
        <v>660</v>
      </c>
      <c r="C16" s="300">
        <v>0.2</v>
      </c>
      <c r="D16" s="278" t="s">
        <v>661</v>
      </c>
    </row>
    <row r="17" spans="1:15">
      <c r="A17" s="302" t="s">
        <v>662</v>
      </c>
      <c r="B17" s="299" t="s">
        <v>663</v>
      </c>
      <c r="C17" s="300">
        <v>0.3</v>
      </c>
      <c r="D17"/>
    </row>
    <row r="18" spans="1:15">
      <c r="A18" s="301"/>
      <c r="B18" s="299" t="s">
        <v>664</v>
      </c>
      <c r="C18" s="300">
        <v>0.3</v>
      </c>
      <c r="D18"/>
    </row>
    <row r="19" spans="1:15">
      <c r="A19" s="302" t="s">
        <v>665</v>
      </c>
      <c r="B19" s="299" t="s">
        <v>666</v>
      </c>
      <c r="C19" s="300">
        <v>0.3</v>
      </c>
      <c r="D19"/>
      <c r="F19" s="308" t="s">
        <v>636</v>
      </c>
      <c r="G19" s="309" t="s">
        <v>667</v>
      </c>
      <c r="I19" s="278">
        <v>51600000</v>
      </c>
    </row>
    <row r="20" spans="1:15">
      <c r="A20" s="298"/>
      <c r="B20" s="299" t="s">
        <v>668</v>
      </c>
      <c r="C20" s="300">
        <v>0.3</v>
      </c>
      <c r="D20"/>
      <c r="F20" s="310" t="s">
        <v>669</v>
      </c>
      <c r="G20" s="311" t="s">
        <v>670</v>
      </c>
      <c r="I20" s="278">
        <v>36120000</v>
      </c>
      <c r="J20" s="278">
        <f>I20/I19</f>
        <v>0.7</v>
      </c>
    </row>
    <row r="21" spans="1:15">
      <c r="A21" s="298"/>
      <c r="B21" s="299" t="s">
        <v>671</v>
      </c>
      <c r="C21" s="300">
        <v>0.3</v>
      </c>
      <c r="D21"/>
      <c r="F21" s="278" t="s">
        <v>672</v>
      </c>
      <c r="G21" s="311" t="s">
        <v>673</v>
      </c>
      <c r="I21" s="278">
        <v>25284000</v>
      </c>
      <c r="J21" s="278">
        <f>I21/I20</f>
        <v>0.7</v>
      </c>
    </row>
    <row r="22" spans="1:15">
      <c r="A22" s="298"/>
      <c r="B22" s="299" t="s">
        <v>674</v>
      </c>
      <c r="C22" s="300">
        <v>0.3</v>
      </c>
      <c r="D22"/>
      <c r="F22" s="312" t="s">
        <v>639</v>
      </c>
      <c r="G22" s="313" t="s">
        <v>675</v>
      </c>
    </row>
    <row r="23" spans="1:15">
      <c r="A23" s="301"/>
      <c r="B23" s="299" t="s">
        <v>676</v>
      </c>
      <c r="C23" s="300">
        <v>0.3</v>
      </c>
      <c r="D23"/>
      <c r="O23" s="314"/>
    </row>
    <row r="24" spans="1:15">
      <c r="A24" s="302" t="s">
        <v>677</v>
      </c>
      <c r="B24" s="299" t="s">
        <v>678</v>
      </c>
      <c r="C24" s="300">
        <v>0.3</v>
      </c>
      <c r="D24"/>
      <c r="O24" s="314"/>
    </row>
    <row r="25" spans="1:15">
      <c r="A25" s="298"/>
      <c r="B25" s="299" t="s">
        <v>679</v>
      </c>
      <c r="C25" s="300">
        <v>0.3</v>
      </c>
      <c r="D25"/>
      <c r="O25" s="314"/>
    </row>
    <row r="26" spans="1:15">
      <c r="A26" s="298"/>
      <c r="B26" s="299" t="s">
        <v>680</v>
      </c>
      <c r="C26" s="300">
        <v>0.3</v>
      </c>
      <c r="D26"/>
      <c r="O26" s="314"/>
    </row>
    <row r="27" spans="1:15">
      <c r="A27" s="298"/>
      <c r="B27" s="299" t="s">
        <v>681</v>
      </c>
      <c r="C27" s="300">
        <v>0.3</v>
      </c>
      <c r="D27"/>
      <c r="O27" s="314"/>
    </row>
    <row r="28" spans="1:15">
      <c r="A28" s="298"/>
      <c r="B28" s="299" t="s">
        <v>682</v>
      </c>
      <c r="C28" s="300">
        <v>0.3</v>
      </c>
      <c r="D28"/>
      <c r="O28" s="314"/>
    </row>
    <row r="29" spans="1:15">
      <c r="A29" s="301"/>
      <c r="B29" s="299" t="s">
        <v>683</v>
      </c>
      <c r="C29" s="300">
        <v>0.3</v>
      </c>
      <c r="D29"/>
      <c r="O29" s="314"/>
    </row>
    <row r="30" spans="1:15">
      <c r="A30" s="302" t="s">
        <v>684</v>
      </c>
      <c r="B30" s="299" t="s">
        <v>685</v>
      </c>
      <c r="C30" s="300">
        <v>0.3</v>
      </c>
      <c r="D30"/>
      <c r="O30" s="314"/>
    </row>
    <row r="31" spans="1:15">
      <c r="A31" s="298"/>
      <c r="B31" s="299" t="s">
        <v>686</v>
      </c>
      <c r="C31" s="300">
        <v>0.2</v>
      </c>
      <c r="D31"/>
      <c r="O31" s="314"/>
    </row>
    <row r="32" spans="1:15">
      <c r="A32" s="298"/>
      <c r="B32" s="299" t="s">
        <v>687</v>
      </c>
      <c r="C32" s="300">
        <v>0.2</v>
      </c>
      <c r="D32"/>
    </row>
    <row r="33" spans="1:10">
      <c r="A33" s="301"/>
      <c r="B33" s="299" t="s">
        <v>688</v>
      </c>
      <c r="C33" s="300">
        <v>0.2</v>
      </c>
      <c r="D33"/>
      <c r="I33" s="278">
        <v>557419000</v>
      </c>
    </row>
    <row r="34" spans="1:10" customFormat="1">
      <c r="A34" s="298" t="s">
        <v>689</v>
      </c>
      <c r="B34" s="505" t="s">
        <v>690</v>
      </c>
      <c r="C34" s="506">
        <v>0.3</v>
      </c>
      <c r="I34">
        <v>445935000</v>
      </c>
      <c r="J34">
        <f>I34/I33</f>
        <v>0.79999964120347533</v>
      </c>
    </row>
    <row r="35" spans="1:10">
      <c r="A35" s="298"/>
      <c r="B35" s="505" t="s">
        <v>691</v>
      </c>
      <c r="C35" s="506">
        <v>0.3</v>
      </c>
      <c r="D35"/>
      <c r="I35" s="278">
        <v>356748000</v>
      </c>
      <c r="J35">
        <f>I35/I34</f>
        <v>0.8</v>
      </c>
    </row>
    <row r="36" spans="1:10">
      <c r="A36" s="298"/>
      <c r="B36" s="509" t="s">
        <v>692</v>
      </c>
      <c r="C36" s="508">
        <v>0.3</v>
      </c>
      <c r="D36" t="s">
        <v>1305</v>
      </c>
    </row>
    <row r="37" spans="1:10">
      <c r="A37" s="298"/>
      <c r="B37" s="299" t="s">
        <v>693</v>
      </c>
      <c r="C37" s="300" t="s">
        <v>694</v>
      </c>
      <c r="D37" s="278" t="s">
        <v>661</v>
      </c>
    </row>
    <row r="38" spans="1:10">
      <c r="A38" s="302" t="s">
        <v>695</v>
      </c>
      <c r="B38" s="299" t="s">
        <v>696</v>
      </c>
      <c r="C38" s="300">
        <v>0.3</v>
      </c>
      <c r="D38"/>
    </row>
    <row r="39" spans="1:10">
      <c r="A39" s="298"/>
      <c r="B39" s="299" t="s">
        <v>697</v>
      </c>
      <c r="C39" s="300">
        <v>0.2</v>
      </c>
      <c r="D39"/>
    </row>
    <row r="40" spans="1:10">
      <c r="A40" s="298"/>
      <c r="B40" s="299" t="s">
        <v>698</v>
      </c>
      <c r="C40" s="300">
        <v>0.2</v>
      </c>
      <c r="D40"/>
    </row>
    <row r="41" spans="1:10">
      <c r="A41" s="298"/>
      <c r="B41" s="299" t="s">
        <v>699</v>
      </c>
      <c r="C41" s="300">
        <v>0.2</v>
      </c>
      <c r="D41" s="278" t="s">
        <v>661</v>
      </c>
    </row>
    <row r="42" spans="1:10">
      <c r="A42" s="298"/>
      <c r="B42" s="299" t="s">
        <v>700</v>
      </c>
      <c r="C42" s="300">
        <v>0.2</v>
      </c>
      <c r="D42"/>
    </row>
    <row r="43" spans="1:10">
      <c r="A43" s="298"/>
      <c r="B43" s="299" t="s">
        <v>701</v>
      </c>
      <c r="C43" s="300">
        <v>0.2</v>
      </c>
      <c r="D43"/>
    </row>
    <row r="44" spans="1:10">
      <c r="A44" s="301"/>
      <c r="B44" s="299" t="s">
        <v>702</v>
      </c>
      <c r="C44" s="300">
        <v>0.2</v>
      </c>
      <c r="D44"/>
    </row>
    <row r="45" spans="1:10">
      <c r="A45" s="302" t="s">
        <v>703</v>
      </c>
      <c r="B45" s="299" t="s">
        <v>704</v>
      </c>
      <c r="C45" s="300">
        <v>0.3</v>
      </c>
      <c r="D45"/>
    </row>
    <row r="46" spans="1:10">
      <c r="A46" s="298"/>
      <c r="B46" s="299" t="s">
        <v>705</v>
      </c>
      <c r="C46" s="300">
        <v>0.3</v>
      </c>
      <c r="D46"/>
    </row>
    <row r="47" spans="1:10">
      <c r="A47" s="298"/>
      <c r="B47" s="299" t="s">
        <v>706</v>
      </c>
      <c r="C47" s="300">
        <v>0.3</v>
      </c>
      <c r="D47"/>
    </row>
    <row r="48" spans="1:10">
      <c r="A48" s="298"/>
      <c r="B48" s="299" t="s">
        <v>707</v>
      </c>
      <c r="C48" s="300">
        <v>0.3</v>
      </c>
      <c r="D48"/>
    </row>
    <row r="49" spans="1:4">
      <c r="A49" s="298"/>
      <c r="B49" s="299" t="s">
        <v>708</v>
      </c>
      <c r="C49" s="300">
        <v>0.3</v>
      </c>
      <c r="D49"/>
    </row>
    <row r="50" spans="1:4">
      <c r="A50" s="298"/>
      <c r="B50" s="299" t="s">
        <v>709</v>
      </c>
      <c r="C50" s="300">
        <v>0.3</v>
      </c>
      <c r="D50"/>
    </row>
    <row r="51" spans="1:4">
      <c r="A51" s="298"/>
      <c r="B51" s="299" t="s">
        <v>710</v>
      </c>
      <c r="C51" s="300">
        <v>0.3</v>
      </c>
      <c r="D51"/>
    </row>
    <row r="52" spans="1:4">
      <c r="A52" s="298"/>
      <c r="B52" s="299" t="s">
        <v>711</v>
      </c>
      <c r="C52" s="300">
        <v>0.3</v>
      </c>
      <c r="D52"/>
    </row>
    <row r="53" spans="1:4">
      <c r="A53" s="301"/>
      <c r="B53" s="299" t="s">
        <v>712</v>
      </c>
      <c r="C53" s="300">
        <v>0.3</v>
      </c>
      <c r="D53"/>
    </row>
    <row r="54" spans="1:4">
      <c r="A54" s="302" t="s">
        <v>713</v>
      </c>
      <c r="B54" s="299" t="s">
        <v>714</v>
      </c>
      <c r="C54" s="315" t="s">
        <v>715</v>
      </c>
      <c r="D54" s="278" t="s">
        <v>716</v>
      </c>
    </row>
    <row r="55" spans="1:4">
      <c r="A55" s="298"/>
      <c r="B55" s="299" t="s">
        <v>717</v>
      </c>
      <c r="C55" s="315" t="s">
        <v>715</v>
      </c>
      <c r="D55" s="278" t="s">
        <v>716</v>
      </c>
    </row>
    <row r="56" spans="1:4">
      <c r="A56" s="298"/>
      <c r="B56" s="299" t="s">
        <v>718</v>
      </c>
      <c r="C56" s="315" t="s">
        <v>715</v>
      </c>
      <c r="D56" s="278" t="s">
        <v>716</v>
      </c>
    </row>
    <row r="57" spans="1:4">
      <c r="A57" s="298"/>
      <c r="B57" s="299" t="s">
        <v>719</v>
      </c>
      <c r="C57" s="508">
        <v>0.2</v>
      </c>
      <c r="D57" s="278" t="s">
        <v>1306</v>
      </c>
    </row>
    <row r="58" spans="1:4">
      <c r="A58" s="298"/>
      <c r="B58" s="299" t="s">
        <v>720</v>
      </c>
      <c r="C58" s="508" t="s">
        <v>715</v>
      </c>
      <c r="D58" s="278" t="s">
        <v>1306</v>
      </c>
    </row>
    <row r="59" spans="1:4">
      <c r="A59" s="301"/>
      <c r="B59" s="299" t="s">
        <v>721</v>
      </c>
      <c r="C59" s="315" t="s">
        <v>715</v>
      </c>
      <c r="D59" s="278" t="s">
        <v>716</v>
      </c>
    </row>
    <row r="60" spans="1:4">
      <c r="A60" s="302" t="s">
        <v>722</v>
      </c>
      <c r="B60" s="299" t="s">
        <v>723</v>
      </c>
      <c r="C60" s="507">
        <v>0.3</v>
      </c>
    </row>
    <row r="61" spans="1:4">
      <c r="A61" s="298"/>
      <c r="B61" s="299" t="s">
        <v>724</v>
      </c>
      <c r="C61" s="300">
        <v>0.3</v>
      </c>
      <c r="D61"/>
    </row>
    <row r="62" spans="1:4">
      <c r="A62" s="298"/>
      <c r="B62" s="299" t="s">
        <v>725</v>
      </c>
      <c r="C62" s="300">
        <v>0.3</v>
      </c>
      <c r="D62"/>
    </row>
    <row r="63" spans="1:4">
      <c r="A63" s="301"/>
      <c r="B63" s="299" t="s">
        <v>726</v>
      </c>
      <c r="C63" s="300">
        <v>0.3</v>
      </c>
      <c r="D63"/>
    </row>
    <row r="64" spans="1:4">
      <c r="A64" s="316" t="s">
        <v>727</v>
      </c>
      <c r="B64" s="317" t="s">
        <v>728</v>
      </c>
      <c r="C64" s="318">
        <v>0.3</v>
      </c>
      <c r="D64"/>
    </row>
    <row r="69" spans="15:15">
      <c r="O69" s="278" t="s">
        <v>729</v>
      </c>
    </row>
  </sheetData>
  <phoneticPr fontId="1"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5"/>
  <sheetViews>
    <sheetView topLeftCell="A37" workbookViewId="0">
      <selection activeCell="C61" sqref="C61"/>
    </sheetView>
  </sheetViews>
  <sheetFormatPr defaultColWidth="8.796875" defaultRowHeight="15.6"/>
  <cols>
    <col min="1" max="1" width="21.5" style="53" customWidth="1"/>
    <col min="2" max="2" width="33.8984375" style="53" customWidth="1"/>
    <col min="3" max="4" width="26.19921875" style="53" customWidth="1"/>
    <col min="5" max="5" width="23.09765625" style="53" customWidth="1"/>
    <col min="6" max="16384" width="8.796875" style="53"/>
  </cols>
  <sheetData>
    <row r="1" spans="1:5">
      <c r="A1" s="417" t="s">
        <v>952</v>
      </c>
    </row>
    <row r="3" spans="1:5">
      <c r="A3" s="105" t="s">
        <v>965</v>
      </c>
      <c r="B3" s="105" t="s">
        <v>966</v>
      </c>
      <c r="C3" s="105" t="s">
        <v>967</v>
      </c>
      <c r="D3" s="105" t="s">
        <v>968</v>
      </c>
      <c r="E3" s="105" t="s">
        <v>969</v>
      </c>
    </row>
    <row r="4" spans="1:5">
      <c r="A4" s="975" t="s">
        <v>324</v>
      </c>
      <c r="B4" s="418" t="s">
        <v>325</v>
      </c>
      <c r="C4" s="419">
        <v>3000000</v>
      </c>
      <c r="D4" s="419">
        <v>3000000</v>
      </c>
      <c r="E4" s="418" t="s">
        <v>953</v>
      </c>
    </row>
    <row r="5" spans="1:5">
      <c r="A5" s="975"/>
      <c r="B5" s="418" t="s">
        <v>326</v>
      </c>
      <c r="C5" s="419">
        <v>2000000</v>
      </c>
      <c r="D5" s="420">
        <v>2000000</v>
      </c>
      <c r="E5" s="418" t="s">
        <v>928</v>
      </c>
    </row>
    <row r="6" spans="1:5">
      <c r="A6" s="975" t="s">
        <v>327</v>
      </c>
      <c r="B6" s="418" t="s">
        <v>325</v>
      </c>
      <c r="C6" s="419">
        <v>5000000</v>
      </c>
      <c r="D6" s="419">
        <v>5000000</v>
      </c>
      <c r="E6" s="418" t="s">
        <v>953</v>
      </c>
    </row>
    <row r="7" spans="1:5">
      <c r="A7" s="975"/>
      <c r="B7" s="418" t="s">
        <v>326</v>
      </c>
      <c r="C7" s="419">
        <v>4000000</v>
      </c>
      <c r="D7" s="419">
        <v>4000000</v>
      </c>
      <c r="E7" s="418" t="s">
        <v>928</v>
      </c>
    </row>
    <row r="8" spans="1:5">
      <c r="A8" s="975" t="s">
        <v>328</v>
      </c>
      <c r="B8" s="418" t="s">
        <v>325</v>
      </c>
      <c r="C8" s="419">
        <v>20000000</v>
      </c>
      <c r="D8" s="420">
        <v>7000000</v>
      </c>
      <c r="E8" s="418" t="s">
        <v>953</v>
      </c>
    </row>
    <row r="9" spans="1:5">
      <c r="A9" s="975"/>
      <c r="B9" s="418" t="s">
        <v>326</v>
      </c>
      <c r="C9" s="419">
        <v>15000000</v>
      </c>
      <c r="D9" s="420">
        <v>5000000</v>
      </c>
      <c r="E9" s="418" t="s">
        <v>928</v>
      </c>
    </row>
    <row r="10" spans="1:5">
      <c r="A10" s="975" t="s">
        <v>329</v>
      </c>
      <c r="B10" s="418" t="s">
        <v>330</v>
      </c>
      <c r="C10" s="419">
        <v>30000000</v>
      </c>
      <c r="D10" s="420">
        <v>12000000</v>
      </c>
      <c r="E10" s="418" t="s">
        <v>929</v>
      </c>
    </row>
    <row r="11" spans="1:5">
      <c r="A11" s="975"/>
      <c r="B11" s="418" t="s">
        <v>326</v>
      </c>
      <c r="C11" s="419">
        <v>20000000</v>
      </c>
      <c r="D11" s="420">
        <v>8000000</v>
      </c>
      <c r="E11" s="418" t="s">
        <v>930</v>
      </c>
    </row>
    <row r="12" spans="1:5" ht="31.2">
      <c r="A12" s="975" t="s">
        <v>331</v>
      </c>
      <c r="B12" s="418" t="s">
        <v>332</v>
      </c>
      <c r="C12" s="419">
        <v>40000000</v>
      </c>
      <c r="D12" s="420">
        <v>16000000</v>
      </c>
      <c r="E12" s="418" t="s">
        <v>931</v>
      </c>
    </row>
    <row r="13" spans="1:5">
      <c r="A13" s="975"/>
      <c r="B13" s="418" t="s">
        <v>333</v>
      </c>
      <c r="C13" s="419">
        <v>35000000</v>
      </c>
      <c r="D13" s="420">
        <v>14000000</v>
      </c>
      <c r="E13" s="418" t="s">
        <v>932</v>
      </c>
    </row>
    <row r="14" spans="1:5">
      <c r="A14" s="975"/>
      <c r="B14" s="418" t="s">
        <v>334</v>
      </c>
      <c r="C14" s="419">
        <v>30000000</v>
      </c>
      <c r="D14" s="420">
        <v>12000000</v>
      </c>
      <c r="E14" s="418" t="s">
        <v>933</v>
      </c>
    </row>
    <row r="15" spans="1:5" ht="31.2">
      <c r="A15" s="975" t="s">
        <v>1771</v>
      </c>
      <c r="B15" s="418" t="s">
        <v>332</v>
      </c>
      <c r="C15" s="419">
        <v>60000000</v>
      </c>
      <c r="D15" s="420">
        <v>20000000</v>
      </c>
      <c r="E15" s="418" t="s">
        <v>931</v>
      </c>
    </row>
    <row r="16" spans="1:5">
      <c r="A16" s="975"/>
      <c r="B16" s="418" t="s">
        <v>333</v>
      </c>
      <c r="C16" s="419">
        <v>50000000</v>
      </c>
      <c r="D16" s="420">
        <v>17000000</v>
      </c>
      <c r="E16" s="418" t="s">
        <v>932</v>
      </c>
    </row>
    <row r="17" spans="1:5">
      <c r="A17" s="975"/>
      <c r="B17" s="418" t="s">
        <v>334</v>
      </c>
      <c r="C17" s="419">
        <v>40000000</v>
      </c>
      <c r="D17" s="420">
        <v>14000000</v>
      </c>
      <c r="E17" s="418" t="s">
        <v>933</v>
      </c>
    </row>
    <row r="18" spans="1:5">
      <c r="A18" s="975" t="s">
        <v>335</v>
      </c>
      <c r="B18" s="418" t="s">
        <v>336</v>
      </c>
      <c r="C18" s="419">
        <v>75000000</v>
      </c>
      <c r="D18" s="420">
        <v>25000000</v>
      </c>
      <c r="E18" s="418" t="s">
        <v>934</v>
      </c>
    </row>
    <row r="19" spans="1:5" ht="31.2">
      <c r="A19" s="975"/>
      <c r="B19" s="418" t="s">
        <v>337</v>
      </c>
      <c r="C19" s="419">
        <v>65000000</v>
      </c>
      <c r="D19" s="420">
        <v>22000000</v>
      </c>
      <c r="E19" s="418" t="s">
        <v>935</v>
      </c>
    </row>
    <row r="20" spans="1:5" ht="46.8">
      <c r="A20" s="975"/>
      <c r="B20" s="418" t="s">
        <v>338</v>
      </c>
      <c r="C20" s="419">
        <v>55000000</v>
      </c>
      <c r="D20" s="420">
        <v>19000000</v>
      </c>
      <c r="E20" s="418" t="s">
        <v>936</v>
      </c>
    </row>
    <row r="21" spans="1:5">
      <c r="A21" s="975"/>
      <c r="B21" s="418" t="s">
        <v>334</v>
      </c>
      <c r="C21" s="419">
        <v>40000000</v>
      </c>
      <c r="D21" s="420">
        <v>14000000</v>
      </c>
      <c r="E21" s="418" t="s">
        <v>937</v>
      </c>
    </row>
    <row r="22" spans="1:5">
      <c r="A22" s="975" t="s">
        <v>339</v>
      </c>
      <c r="B22" s="418" t="s">
        <v>336</v>
      </c>
      <c r="C22" s="419">
        <v>80000000</v>
      </c>
      <c r="D22" s="420">
        <v>27000000</v>
      </c>
      <c r="E22" s="418" t="s">
        <v>934</v>
      </c>
    </row>
    <row r="23" spans="1:5" ht="31.2">
      <c r="A23" s="975"/>
      <c r="B23" s="418" t="s">
        <v>337</v>
      </c>
      <c r="C23" s="419">
        <v>60000000</v>
      </c>
      <c r="D23" s="420">
        <v>20000000</v>
      </c>
      <c r="E23" s="418" t="s">
        <v>935</v>
      </c>
    </row>
    <row r="24" spans="1:5" ht="46.8">
      <c r="A24" s="975"/>
      <c r="B24" s="418" t="s">
        <v>338</v>
      </c>
      <c r="C24" s="419">
        <v>45000000</v>
      </c>
      <c r="D24" s="420">
        <v>20000000</v>
      </c>
      <c r="E24" s="418" t="s">
        <v>936</v>
      </c>
    </row>
    <row r="25" spans="1:5">
      <c r="A25" s="975"/>
      <c r="B25" s="418" t="s">
        <v>334</v>
      </c>
      <c r="C25" s="419">
        <v>45000000</v>
      </c>
      <c r="D25" s="420">
        <v>15000000</v>
      </c>
      <c r="E25" s="418" t="s">
        <v>937</v>
      </c>
    </row>
    <row r="26" spans="1:5">
      <c r="A26" s="975" t="s">
        <v>340</v>
      </c>
      <c r="B26" s="418" t="s">
        <v>336</v>
      </c>
      <c r="C26" s="419">
        <v>100000000</v>
      </c>
      <c r="D26" s="420">
        <v>34000000</v>
      </c>
      <c r="E26" s="418" t="s">
        <v>934</v>
      </c>
    </row>
    <row r="27" spans="1:5" ht="31.2">
      <c r="A27" s="975"/>
      <c r="B27" s="418" t="s">
        <v>337</v>
      </c>
      <c r="C27" s="419">
        <v>80000000</v>
      </c>
      <c r="D27" s="420">
        <v>27000000</v>
      </c>
      <c r="E27" s="418" t="s">
        <v>935</v>
      </c>
    </row>
    <row r="28" spans="1:5" ht="46.8">
      <c r="A28" s="975"/>
      <c r="B28" s="418" t="s">
        <v>961</v>
      </c>
      <c r="C28" s="419">
        <v>60000000</v>
      </c>
      <c r="D28" s="420">
        <v>20000000</v>
      </c>
      <c r="E28" s="418" t="s">
        <v>938</v>
      </c>
    </row>
    <row r="29" spans="1:5">
      <c r="A29" s="975"/>
      <c r="B29" s="418" t="s">
        <v>334</v>
      </c>
      <c r="C29" s="419">
        <v>50000000</v>
      </c>
      <c r="D29" s="420">
        <v>17000000</v>
      </c>
      <c r="E29" s="418" t="s">
        <v>939</v>
      </c>
    </row>
    <row r="30" spans="1:5">
      <c r="A30" s="975" t="s">
        <v>341</v>
      </c>
      <c r="B30" s="418" t="s">
        <v>336</v>
      </c>
      <c r="C30" s="419">
        <v>100000000</v>
      </c>
      <c r="D30" s="420">
        <v>37000000</v>
      </c>
      <c r="E30" s="418" t="s">
        <v>934</v>
      </c>
    </row>
    <row r="31" spans="1:5" ht="46.8">
      <c r="A31" s="975"/>
      <c r="B31" s="418" t="s">
        <v>342</v>
      </c>
      <c r="C31" s="419">
        <v>100000000</v>
      </c>
      <c r="D31" s="420">
        <v>34000000</v>
      </c>
      <c r="E31" s="418" t="s">
        <v>940</v>
      </c>
    </row>
    <row r="32" spans="1:5" ht="46.8">
      <c r="A32" s="975"/>
      <c r="B32" s="418" t="s">
        <v>343</v>
      </c>
      <c r="C32" s="419">
        <v>60000000</v>
      </c>
      <c r="D32" s="420">
        <v>20000000</v>
      </c>
      <c r="E32" s="418" t="s">
        <v>941</v>
      </c>
    </row>
    <row r="33" spans="1:5">
      <c r="A33" s="975"/>
      <c r="B33" s="418" t="s">
        <v>334</v>
      </c>
      <c r="C33" s="419">
        <v>50000000</v>
      </c>
      <c r="D33" s="420">
        <v>17000000</v>
      </c>
      <c r="E33" s="418" t="s">
        <v>942</v>
      </c>
    </row>
    <row r="34" spans="1:5">
      <c r="A34" s="975" t="s">
        <v>954</v>
      </c>
      <c r="B34" s="418" t="s">
        <v>336</v>
      </c>
      <c r="C34" s="419">
        <v>150000000</v>
      </c>
      <c r="D34" s="420">
        <v>50000000</v>
      </c>
      <c r="E34" s="418" t="s">
        <v>934</v>
      </c>
    </row>
    <row r="35" spans="1:5" ht="46.8">
      <c r="A35" s="975"/>
      <c r="B35" s="418" t="s">
        <v>342</v>
      </c>
      <c r="C35" s="419">
        <v>130000000</v>
      </c>
      <c r="D35" s="420">
        <v>43000000</v>
      </c>
      <c r="E35" s="418" t="s">
        <v>940</v>
      </c>
    </row>
    <row r="36" spans="1:5" ht="46.8">
      <c r="A36" s="975"/>
      <c r="B36" s="418" t="s">
        <v>343</v>
      </c>
      <c r="C36" s="419">
        <v>70000000</v>
      </c>
      <c r="D36" s="420">
        <v>23000000</v>
      </c>
      <c r="E36" s="418" t="s">
        <v>941</v>
      </c>
    </row>
    <row r="37" spans="1:5">
      <c r="A37" s="975"/>
      <c r="B37" s="418" t="s">
        <v>334</v>
      </c>
      <c r="C37" s="419">
        <v>60000000</v>
      </c>
      <c r="D37" s="420">
        <v>20000000</v>
      </c>
      <c r="E37" s="418" t="s">
        <v>942</v>
      </c>
    </row>
    <row r="38" spans="1:5">
      <c r="A38" s="975" t="s">
        <v>955</v>
      </c>
      <c r="B38" s="418" t="s">
        <v>336</v>
      </c>
      <c r="C38" s="419">
        <v>165000000</v>
      </c>
      <c r="D38" s="420">
        <v>55000000</v>
      </c>
      <c r="E38" s="418" t="s">
        <v>934</v>
      </c>
    </row>
    <row r="39" spans="1:5" ht="46.8">
      <c r="A39" s="975"/>
      <c r="B39" s="418" t="s">
        <v>964</v>
      </c>
      <c r="C39" s="419">
        <v>145000000</v>
      </c>
      <c r="D39" s="420">
        <v>48000000</v>
      </c>
      <c r="E39" s="418" t="s">
        <v>940</v>
      </c>
    </row>
    <row r="40" spans="1:5" ht="46.8">
      <c r="A40" s="975"/>
      <c r="B40" s="418" t="s">
        <v>343</v>
      </c>
      <c r="C40" s="419">
        <v>85000000</v>
      </c>
      <c r="D40" s="420">
        <v>28000000</v>
      </c>
      <c r="E40" s="418" t="s">
        <v>941</v>
      </c>
    </row>
    <row r="41" spans="1:5">
      <c r="A41" s="975"/>
      <c r="B41" s="418" t="s">
        <v>334</v>
      </c>
      <c r="C41" s="419">
        <v>75000000</v>
      </c>
      <c r="D41" s="420">
        <v>25000000</v>
      </c>
      <c r="E41" s="418" t="s">
        <v>942</v>
      </c>
    </row>
    <row r="42" spans="1:5">
      <c r="C42" s="91"/>
      <c r="D42" s="91"/>
    </row>
    <row r="43" spans="1:5">
      <c r="C43" s="91"/>
      <c r="D43" s="91"/>
    </row>
    <row r="44" spans="1:5">
      <c r="A44" s="418" t="s">
        <v>953</v>
      </c>
      <c r="B44" s="421" t="s">
        <v>958</v>
      </c>
    </row>
    <row r="45" spans="1:5">
      <c r="A45" s="418" t="s">
        <v>928</v>
      </c>
      <c r="B45" s="421" t="s">
        <v>959</v>
      </c>
    </row>
    <row r="46" spans="1:5">
      <c r="A46" s="418" t="s">
        <v>929</v>
      </c>
      <c r="B46" s="421" t="s">
        <v>951</v>
      </c>
    </row>
    <row r="47" spans="1:5">
      <c r="A47" s="418" t="s">
        <v>930</v>
      </c>
      <c r="B47" s="421" t="s">
        <v>960</v>
      </c>
    </row>
    <row r="48" spans="1:5">
      <c r="A48" s="418" t="s">
        <v>931</v>
      </c>
      <c r="B48" s="421" t="s">
        <v>947</v>
      </c>
    </row>
    <row r="49" spans="1:2">
      <c r="A49" s="418" t="s">
        <v>932</v>
      </c>
      <c r="B49" s="53" t="s">
        <v>949</v>
      </c>
    </row>
    <row r="50" spans="1:2">
      <c r="A50" s="418" t="s">
        <v>933</v>
      </c>
      <c r="B50" s="53" t="s">
        <v>950</v>
      </c>
    </row>
    <row r="51" spans="1:2">
      <c r="A51" s="418" t="s">
        <v>934</v>
      </c>
      <c r="B51" s="53" t="s">
        <v>943</v>
      </c>
    </row>
    <row r="52" spans="1:2">
      <c r="A52" s="418" t="s">
        <v>935</v>
      </c>
      <c r="B52" s="53" t="s">
        <v>946</v>
      </c>
    </row>
    <row r="53" spans="1:2">
      <c r="A53" s="418" t="s">
        <v>936</v>
      </c>
      <c r="B53" s="53" t="s">
        <v>956</v>
      </c>
    </row>
    <row r="54" spans="1:2">
      <c r="A54" s="418" t="s">
        <v>937</v>
      </c>
      <c r="B54" s="53" t="s">
        <v>957</v>
      </c>
    </row>
    <row r="55" spans="1:2">
      <c r="A55" s="418" t="s">
        <v>938</v>
      </c>
      <c r="B55" s="53" t="s">
        <v>962</v>
      </c>
    </row>
    <row r="56" spans="1:2">
      <c r="A56" s="418" t="s">
        <v>939</v>
      </c>
      <c r="B56" s="53" t="s">
        <v>963</v>
      </c>
    </row>
    <row r="57" spans="1:2">
      <c r="A57" s="418" t="s">
        <v>940</v>
      </c>
      <c r="B57" s="53" t="s">
        <v>1979</v>
      </c>
    </row>
    <row r="58" spans="1:2">
      <c r="A58" s="418" t="s">
        <v>941</v>
      </c>
      <c r="B58" s="53" t="s">
        <v>948</v>
      </c>
    </row>
    <row r="59" spans="1:2">
      <c r="A59" s="418" t="s">
        <v>942</v>
      </c>
      <c r="B59" s="53" t="s">
        <v>944</v>
      </c>
    </row>
    <row r="61" spans="1:2">
      <c r="A61" s="422" t="s">
        <v>945</v>
      </c>
    </row>
    <row r="63" spans="1:2">
      <c r="A63" s="278" t="s">
        <v>770</v>
      </c>
    </row>
    <row r="64" spans="1:2">
      <c r="A64" s="278" t="s">
        <v>771</v>
      </c>
    </row>
    <row r="65" spans="1:1">
      <c r="A65" s="278" t="s">
        <v>772</v>
      </c>
    </row>
  </sheetData>
  <mergeCells count="12">
    <mergeCell ref="A12:A14"/>
    <mergeCell ref="A15:A17"/>
    <mergeCell ref="A8:A9"/>
    <mergeCell ref="A10:A11"/>
    <mergeCell ref="A4:A5"/>
    <mergeCell ref="A6:A7"/>
    <mergeCell ref="A38:A41"/>
    <mergeCell ref="A34:A37"/>
    <mergeCell ref="A26:A29"/>
    <mergeCell ref="A30:A33"/>
    <mergeCell ref="A18:A21"/>
    <mergeCell ref="A22:A25"/>
  </mergeCells>
  <phoneticPr fontId="1"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election activeCell="L16" sqref="L16"/>
    </sheetView>
  </sheetViews>
  <sheetFormatPr defaultRowHeight="17.399999999999999"/>
  <cols>
    <col min="1" max="1" width="19.8984375" customWidth="1"/>
    <col min="2" max="2" width="38.59765625" customWidth="1"/>
    <col min="3" max="5" width="19.8984375" customWidth="1"/>
    <col min="6" max="6" width="13.5" customWidth="1"/>
  </cols>
  <sheetData>
    <row r="1" spans="1:7">
      <c r="A1" t="s">
        <v>1958</v>
      </c>
      <c r="C1" t="s">
        <v>1782</v>
      </c>
    </row>
    <row r="3" spans="1:7">
      <c r="A3" s="105" t="s">
        <v>735</v>
      </c>
      <c r="B3" s="105" t="s">
        <v>736</v>
      </c>
      <c r="C3" s="105" t="s">
        <v>737</v>
      </c>
      <c r="D3" s="105" t="s">
        <v>971</v>
      </c>
      <c r="E3" s="105" t="s">
        <v>970</v>
      </c>
      <c r="F3" s="490" t="s">
        <v>1304</v>
      </c>
      <c r="G3" s="723" t="s">
        <v>1772</v>
      </c>
    </row>
    <row r="4" spans="1:7">
      <c r="A4" s="326" t="s">
        <v>777</v>
      </c>
      <c r="B4" s="385" t="s">
        <v>778</v>
      </c>
      <c r="C4" s="423">
        <v>240000000</v>
      </c>
      <c r="D4" s="423">
        <v>45000000</v>
      </c>
      <c r="E4" s="423">
        <v>13500000</v>
      </c>
      <c r="F4" s="423" t="s">
        <v>1768</v>
      </c>
    </row>
    <row r="5" spans="1:7" ht="31.2">
      <c r="A5" s="324"/>
      <c r="B5" s="387" t="s">
        <v>779</v>
      </c>
      <c r="C5" s="424">
        <v>190000000</v>
      </c>
      <c r="D5" s="424">
        <v>39000000</v>
      </c>
      <c r="E5" s="424">
        <v>11700000</v>
      </c>
      <c r="F5" s="424" t="s">
        <v>1770</v>
      </c>
      <c r="G5" s="533" t="s">
        <v>931</v>
      </c>
    </row>
    <row r="6" spans="1:7">
      <c r="A6" s="324"/>
      <c r="B6" s="388" t="s">
        <v>780</v>
      </c>
      <c r="C6" s="424">
        <v>150000000</v>
      </c>
      <c r="D6" s="424">
        <v>30000000</v>
      </c>
      <c r="E6" s="424">
        <v>9000000</v>
      </c>
      <c r="F6" s="424" t="s">
        <v>1773</v>
      </c>
      <c r="G6" s="533" t="s">
        <v>932</v>
      </c>
    </row>
    <row r="7" spans="1:7">
      <c r="A7" s="430"/>
      <c r="B7" s="389" t="s">
        <v>781</v>
      </c>
      <c r="C7" s="425">
        <v>140000000</v>
      </c>
      <c r="D7" s="425">
        <v>25000000</v>
      </c>
      <c r="E7" s="425">
        <v>7500000</v>
      </c>
      <c r="F7" s="424" t="s">
        <v>1774</v>
      </c>
    </row>
    <row r="8" spans="1:7">
      <c r="A8" s="431" t="s">
        <v>747</v>
      </c>
      <c r="B8" s="385" t="s">
        <v>778</v>
      </c>
      <c r="C8" s="423">
        <v>260000000</v>
      </c>
      <c r="D8" s="423">
        <v>45000000</v>
      </c>
      <c r="E8" s="423">
        <v>13500000</v>
      </c>
      <c r="F8" s="423" t="s">
        <v>1767</v>
      </c>
    </row>
    <row r="9" spans="1:7" ht="31.2">
      <c r="A9" s="432"/>
      <c r="B9" s="387" t="s">
        <v>779</v>
      </c>
      <c r="C9" s="424">
        <v>210000000</v>
      </c>
      <c r="D9" s="424">
        <v>39000000</v>
      </c>
      <c r="E9" s="424">
        <v>11700000</v>
      </c>
      <c r="F9" s="424" t="s">
        <v>1770</v>
      </c>
    </row>
    <row r="10" spans="1:7">
      <c r="A10" s="432"/>
      <c r="B10" s="388" t="s">
        <v>780</v>
      </c>
      <c r="C10" s="424">
        <v>160000000</v>
      </c>
      <c r="D10" s="424">
        <v>30000000</v>
      </c>
      <c r="E10" s="424">
        <v>9000000</v>
      </c>
      <c r="F10" s="424" t="s">
        <v>1773</v>
      </c>
    </row>
    <row r="11" spans="1:7">
      <c r="A11" s="430"/>
      <c r="B11" s="389" t="s">
        <v>781</v>
      </c>
      <c r="C11" s="425">
        <v>150000000</v>
      </c>
      <c r="D11" s="425">
        <v>25000000</v>
      </c>
      <c r="E11" s="425">
        <v>7500000</v>
      </c>
      <c r="F11" s="424" t="s">
        <v>1774</v>
      </c>
    </row>
    <row r="12" spans="1:7">
      <c r="A12" s="431" t="s">
        <v>785</v>
      </c>
      <c r="B12" s="385" t="s">
        <v>778</v>
      </c>
      <c r="C12" s="423">
        <v>300000000</v>
      </c>
      <c r="D12" s="423">
        <v>50000000</v>
      </c>
      <c r="E12" s="423">
        <v>15000000</v>
      </c>
      <c r="F12" s="423" t="s">
        <v>1767</v>
      </c>
    </row>
    <row r="13" spans="1:7" ht="31.2">
      <c r="A13" s="432"/>
      <c r="B13" s="387" t="s">
        <v>779</v>
      </c>
      <c r="C13" s="424">
        <v>250000000</v>
      </c>
      <c r="D13" s="424">
        <v>45000000</v>
      </c>
      <c r="E13" s="424">
        <v>13500000</v>
      </c>
      <c r="F13" s="424" t="s">
        <v>1776</v>
      </c>
    </row>
    <row r="14" spans="1:7">
      <c r="A14" s="324"/>
      <c r="B14" s="388" t="s">
        <v>787</v>
      </c>
      <c r="C14" s="424">
        <v>180000000</v>
      </c>
      <c r="D14" s="424">
        <v>30000000</v>
      </c>
      <c r="E14" s="424">
        <v>9000000</v>
      </c>
      <c r="F14" s="424" t="s">
        <v>1777</v>
      </c>
    </row>
    <row r="15" spans="1:7">
      <c r="A15" s="324"/>
      <c r="B15" s="392" t="s">
        <v>781</v>
      </c>
      <c r="C15" s="426">
        <v>150000000</v>
      </c>
      <c r="D15" s="426">
        <v>25000000</v>
      </c>
      <c r="E15" s="426">
        <v>7500000</v>
      </c>
      <c r="F15" s="424" t="s">
        <v>1778</v>
      </c>
    </row>
    <row r="16" spans="1:7">
      <c r="A16" s="390" t="s">
        <v>752</v>
      </c>
      <c r="B16" s="385" t="s">
        <v>778</v>
      </c>
      <c r="C16" s="423">
        <v>400000000</v>
      </c>
      <c r="D16" s="423">
        <v>65000000</v>
      </c>
      <c r="E16" s="423">
        <v>22000000</v>
      </c>
      <c r="F16" s="423" t="s">
        <v>1767</v>
      </c>
    </row>
    <row r="17" spans="1:6" ht="31.2">
      <c r="A17" s="324"/>
      <c r="B17" s="387" t="s">
        <v>779</v>
      </c>
      <c r="C17" s="424">
        <v>300000000</v>
      </c>
      <c r="D17" s="424">
        <v>55000000</v>
      </c>
      <c r="E17" s="424">
        <v>19000000</v>
      </c>
      <c r="F17" s="424" t="s">
        <v>1776</v>
      </c>
    </row>
    <row r="18" spans="1:6" ht="46.8">
      <c r="A18" s="324"/>
      <c r="B18" s="387" t="s">
        <v>787</v>
      </c>
      <c r="C18" s="424">
        <v>240000000</v>
      </c>
      <c r="D18" s="424">
        <v>38000000</v>
      </c>
      <c r="E18" s="424">
        <v>13000000</v>
      </c>
      <c r="F18" s="424" t="s">
        <v>1777</v>
      </c>
    </row>
    <row r="19" spans="1:6">
      <c r="A19" s="325"/>
      <c r="B19" s="389" t="s">
        <v>781</v>
      </c>
      <c r="C19" s="425">
        <v>180000000</v>
      </c>
      <c r="D19" s="425">
        <v>30000000</v>
      </c>
      <c r="E19" s="425">
        <v>10000000</v>
      </c>
      <c r="F19" s="424" t="s">
        <v>1778</v>
      </c>
    </row>
    <row r="20" spans="1:6" ht="31.2">
      <c r="A20" s="393" t="s">
        <v>788</v>
      </c>
      <c r="B20" s="385" t="s">
        <v>778</v>
      </c>
      <c r="C20" s="423">
        <v>610000000</v>
      </c>
      <c r="D20" s="423">
        <v>65000000</v>
      </c>
      <c r="E20" s="423">
        <v>22000000</v>
      </c>
      <c r="F20" s="423" t="s">
        <v>1767</v>
      </c>
    </row>
    <row r="21" spans="1:6" ht="31.2">
      <c r="A21" s="324"/>
      <c r="B21" s="387" t="s">
        <v>790</v>
      </c>
      <c r="C21" s="424">
        <v>500000000</v>
      </c>
      <c r="D21" s="424">
        <v>55000000</v>
      </c>
      <c r="E21" s="424">
        <v>19000000</v>
      </c>
      <c r="F21" s="424" t="s">
        <v>1781</v>
      </c>
    </row>
    <row r="22" spans="1:6">
      <c r="A22" s="324"/>
      <c r="B22" s="388" t="s">
        <v>791</v>
      </c>
      <c r="C22" s="424">
        <v>500000000</v>
      </c>
      <c r="D22" s="424">
        <v>38000000</v>
      </c>
      <c r="E22" s="424">
        <v>13000000</v>
      </c>
      <c r="F22" s="424" t="s">
        <v>935</v>
      </c>
    </row>
    <row r="23" spans="1:6">
      <c r="A23" s="324"/>
      <c r="B23" s="427" t="s">
        <v>792</v>
      </c>
      <c r="C23" s="428">
        <v>500000000</v>
      </c>
      <c r="D23" s="429">
        <v>30000000</v>
      </c>
      <c r="E23" s="429">
        <v>10000000</v>
      </c>
      <c r="F23" s="424" t="s">
        <v>936</v>
      </c>
    </row>
    <row r="24" spans="1:6" ht="49.2" customHeight="1">
      <c r="A24" s="324"/>
      <c r="B24" s="802" t="s">
        <v>793</v>
      </c>
      <c r="C24" s="426">
        <v>390000000</v>
      </c>
      <c r="D24" s="426">
        <v>38000000</v>
      </c>
      <c r="E24" s="426">
        <v>13000000</v>
      </c>
      <c r="F24" s="424" t="s">
        <v>937</v>
      </c>
    </row>
    <row r="25" spans="1:6">
      <c r="A25" s="324"/>
      <c r="B25" s="392" t="s">
        <v>794</v>
      </c>
      <c r="C25" s="426">
        <v>390000000</v>
      </c>
      <c r="D25" s="426">
        <v>30000000</v>
      </c>
      <c r="E25" s="426">
        <v>10000000</v>
      </c>
      <c r="F25" s="424" t="s">
        <v>1969</v>
      </c>
    </row>
    <row r="26" spans="1:6">
      <c r="A26" s="325"/>
      <c r="B26" s="389" t="s">
        <v>795</v>
      </c>
      <c r="C26" s="425">
        <v>270000000</v>
      </c>
      <c r="D26" s="425">
        <v>30000000</v>
      </c>
      <c r="E26" s="425">
        <v>10000000</v>
      </c>
      <c r="F26" s="424" t="s">
        <v>939</v>
      </c>
    </row>
    <row r="27" spans="1:6">
      <c r="A27" s="976" t="s">
        <v>796</v>
      </c>
      <c r="B27" s="395" t="s">
        <v>797</v>
      </c>
      <c r="C27" s="396">
        <v>900000000</v>
      </c>
      <c r="D27" s="423">
        <v>65000000</v>
      </c>
      <c r="E27" s="423">
        <v>22000000</v>
      </c>
      <c r="F27" s="423" t="s">
        <v>1768</v>
      </c>
    </row>
    <row r="28" spans="1:6">
      <c r="A28" s="977"/>
      <c r="B28" s="397" t="s">
        <v>798</v>
      </c>
      <c r="C28" s="398">
        <v>690000000</v>
      </c>
      <c r="D28" s="424">
        <v>55000000</v>
      </c>
      <c r="E28" s="424">
        <v>19000000</v>
      </c>
      <c r="F28" s="424" t="s">
        <v>1973</v>
      </c>
    </row>
    <row r="29" spans="1:6" ht="26.4">
      <c r="A29" s="977"/>
      <c r="B29" s="399" t="s">
        <v>1980</v>
      </c>
      <c r="C29" s="400">
        <v>540000000</v>
      </c>
      <c r="D29" s="424">
        <v>38000000</v>
      </c>
      <c r="E29" s="424">
        <v>13000000</v>
      </c>
      <c r="F29" s="424" t="s">
        <v>1974</v>
      </c>
    </row>
    <row r="30" spans="1:6">
      <c r="A30" s="978"/>
      <c r="B30" s="402" t="s">
        <v>800</v>
      </c>
      <c r="C30" s="403">
        <v>370000000</v>
      </c>
      <c r="D30" s="425">
        <v>30000000</v>
      </c>
      <c r="E30" s="425">
        <v>10000000</v>
      </c>
      <c r="F30" s="425" t="s">
        <v>1975</v>
      </c>
    </row>
    <row r="32" spans="1:6">
      <c r="A32" s="278" t="s">
        <v>801</v>
      </c>
      <c r="B32" s="278" t="s">
        <v>802</v>
      </c>
    </row>
    <row r="33" spans="1:2">
      <c r="A33" s="278"/>
      <c r="B33" s="278"/>
    </row>
    <row r="34" spans="1:2">
      <c r="A34" s="533" t="s">
        <v>953</v>
      </c>
      <c r="B34" t="s">
        <v>1769</v>
      </c>
    </row>
    <row r="35" spans="1:2">
      <c r="A35" s="533" t="s">
        <v>928</v>
      </c>
      <c r="B35" s="421" t="s">
        <v>1775</v>
      </c>
    </row>
    <row r="36" spans="1:2">
      <c r="A36" s="533" t="s">
        <v>929</v>
      </c>
      <c r="B36" s="53" t="s">
        <v>949</v>
      </c>
    </row>
    <row r="37" spans="1:2">
      <c r="A37" s="533" t="s">
        <v>930</v>
      </c>
      <c r="B37" s="53" t="s">
        <v>1780</v>
      </c>
    </row>
    <row r="38" spans="1:2">
      <c r="A38" s="533" t="s">
        <v>931</v>
      </c>
      <c r="B38" s="53" t="s">
        <v>946</v>
      </c>
    </row>
    <row r="39" spans="1:2">
      <c r="A39" s="533" t="s">
        <v>932</v>
      </c>
      <c r="B39" s="53" t="s">
        <v>1967</v>
      </c>
    </row>
    <row r="40" spans="1:2">
      <c r="A40" s="533" t="s">
        <v>933</v>
      </c>
      <c r="B40" s="53" t="s">
        <v>1779</v>
      </c>
    </row>
    <row r="41" spans="1:2">
      <c r="A41" s="798" t="s">
        <v>1959</v>
      </c>
      <c r="B41" s="53" t="s">
        <v>1964</v>
      </c>
    </row>
    <row r="42" spans="1:2">
      <c r="A42" s="798" t="s">
        <v>1960</v>
      </c>
      <c r="B42" s="53" t="s">
        <v>1965</v>
      </c>
    </row>
    <row r="43" spans="1:2">
      <c r="A43" s="798" t="s">
        <v>1961</v>
      </c>
      <c r="B43" s="53" t="s">
        <v>1966</v>
      </c>
    </row>
    <row r="44" spans="1:2">
      <c r="A44" s="798" t="s">
        <v>1962</v>
      </c>
      <c r="B44" s="53" t="s">
        <v>1968</v>
      </c>
    </row>
    <row r="45" spans="1:2">
      <c r="A45" s="798" t="s">
        <v>1963</v>
      </c>
      <c r="B45" s="53" t="s">
        <v>1970</v>
      </c>
    </row>
    <row r="46" spans="1:2">
      <c r="A46" s="798" t="s">
        <v>1971</v>
      </c>
      <c r="B46" s="53" t="s">
        <v>1972</v>
      </c>
    </row>
    <row r="47" spans="1:2">
      <c r="A47" s="799" t="s">
        <v>1976</v>
      </c>
      <c r="B47" s="53" t="s">
        <v>1982</v>
      </c>
    </row>
    <row r="48" spans="1:2">
      <c r="A48" s="799" t="s">
        <v>1977</v>
      </c>
      <c r="B48" s="53" t="s">
        <v>1981</v>
      </c>
    </row>
    <row r="49" spans="1:2">
      <c r="A49" s="799" t="s">
        <v>1978</v>
      </c>
      <c r="B49" s="53" t="s">
        <v>1983</v>
      </c>
    </row>
  </sheetData>
  <mergeCells count="1">
    <mergeCell ref="A27:A30"/>
  </mergeCells>
  <phoneticPr fontId="1"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0"/>
  <sheetViews>
    <sheetView workbookViewId="0">
      <selection activeCell="H10" sqref="H10"/>
    </sheetView>
  </sheetViews>
  <sheetFormatPr defaultRowHeight="17.399999999999999"/>
  <cols>
    <col min="1" max="7" width="14" customWidth="1"/>
    <col min="8" max="11" width="13.8984375" customWidth="1"/>
  </cols>
  <sheetData>
    <row r="1" spans="1:11">
      <c r="A1" s="68" t="s">
        <v>203</v>
      </c>
    </row>
    <row r="2" spans="1:11">
      <c r="A2" s="319" t="s">
        <v>883</v>
      </c>
      <c r="B2" s="886" t="s">
        <v>884</v>
      </c>
      <c r="C2" s="887"/>
      <c r="D2" s="888"/>
      <c r="E2" s="319" t="s">
        <v>885</v>
      </c>
      <c r="F2" s="319" t="s">
        <v>886</v>
      </c>
      <c r="G2" s="319" t="s">
        <v>436</v>
      </c>
    </row>
    <row r="3" spans="1:11">
      <c r="A3" s="51"/>
      <c r="B3" s="995"/>
      <c r="C3" s="996"/>
      <c r="D3" s="997"/>
      <c r="E3" s="51"/>
      <c r="F3" s="51"/>
      <c r="G3" s="51"/>
    </row>
    <row r="4" spans="1:11">
      <c r="A4" s="51"/>
      <c r="B4" s="995"/>
      <c r="C4" s="996"/>
      <c r="D4" s="997"/>
      <c r="E4" s="51"/>
      <c r="F4" s="51"/>
      <c r="G4" s="51"/>
    </row>
    <row r="5" spans="1:11">
      <c r="A5" s="51"/>
      <c r="B5" s="995"/>
      <c r="C5" s="996"/>
      <c r="D5" s="997"/>
      <c r="E5" s="51"/>
      <c r="F5" s="51"/>
      <c r="G5" s="51"/>
    </row>
    <row r="6" spans="1:11">
      <c r="A6" s="51"/>
      <c r="B6" s="885"/>
      <c r="C6" s="885"/>
      <c r="D6" s="885"/>
      <c r="E6" s="51"/>
      <c r="F6" s="51"/>
      <c r="G6" s="51"/>
    </row>
    <row r="7" spans="1:11">
      <c r="A7" s="51" t="s">
        <v>206</v>
      </c>
      <c r="B7" s="995"/>
      <c r="C7" s="996"/>
      <c r="D7" s="997"/>
      <c r="E7" s="51"/>
      <c r="F7" s="51"/>
      <c r="G7" s="51"/>
    </row>
    <row r="8" spans="1:11">
      <c r="A8" t="s">
        <v>204</v>
      </c>
    </row>
    <row r="10" spans="1:11">
      <c r="A10" t="s">
        <v>205</v>
      </c>
      <c r="B10" t="s">
        <v>372</v>
      </c>
    </row>
    <row r="11" spans="1:11">
      <c r="A11" s="998" t="s">
        <v>883</v>
      </c>
      <c r="B11" s="1000" t="s">
        <v>887</v>
      </c>
      <c r="C11" s="1001"/>
      <c r="D11" s="1002"/>
      <c r="E11" s="998" t="s">
        <v>888</v>
      </c>
      <c r="F11" s="998" t="s">
        <v>886</v>
      </c>
      <c r="G11" s="319" t="s">
        <v>889</v>
      </c>
      <c r="H11" s="319" t="s">
        <v>890</v>
      </c>
      <c r="I11" s="319"/>
      <c r="J11" s="319" t="s">
        <v>891</v>
      </c>
      <c r="K11" s="319"/>
    </row>
    <row r="12" spans="1:11">
      <c r="A12" s="999"/>
      <c r="B12" s="1003"/>
      <c r="C12" s="1004"/>
      <c r="D12" s="1005"/>
      <c r="E12" s="999"/>
      <c r="F12" s="999"/>
      <c r="G12" s="319"/>
      <c r="H12" s="319" t="s">
        <v>498</v>
      </c>
      <c r="I12" s="319" t="s">
        <v>439</v>
      </c>
      <c r="J12" s="319" t="s">
        <v>498</v>
      </c>
      <c r="K12" s="319" t="s">
        <v>439</v>
      </c>
    </row>
    <row r="13" spans="1:11">
      <c r="A13" s="51"/>
      <c r="B13" s="995"/>
      <c r="C13" s="996"/>
      <c r="D13" s="997"/>
      <c r="E13" s="51"/>
      <c r="F13" s="51"/>
      <c r="G13" s="51"/>
      <c r="H13" s="51"/>
      <c r="I13" s="51"/>
      <c r="J13" s="51"/>
      <c r="K13" s="51"/>
    </row>
    <row r="14" spans="1:11">
      <c r="A14" s="51"/>
      <c r="B14" s="995"/>
      <c r="C14" s="996"/>
      <c r="D14" s="997"/>
      <c r="E14" s="51"/>
      <c r="F14" s="51"/>
      <c r="G14" s="51"/>
      <c r="H14" s="51"/>
      <c r="I14" s="51"/>
      <c r="J14" s="51"/>
      <c r="K14" s="51"/>
    </row>
    <row r="15" spans="1:11">
      <c r="A15" s="51"/>
      <c r="B15" s="995"/>
      <c r="C15" s="996"/>
      <c r="D15" s="997"/>
      <c r="E15" s="51"/>
      <c r="F15" s="51"/>
      <c r="G15" s="51"/>
      <c r="H15" s="51"/>
      <c r="I15" s="51"/>
      <c r="J15" s="51"/>
      <c r="K15" s="51"/>
    </row>
    <row r="16" spans="1:11">
      <c r="A16" s="51"/>
      <c r="B16" s="995"/>
      <c r="C16" s="996"/>
      <c r="D16" s="997"/>
      <c r="E16" s="51"/>
      <c r="F16" s="51"/>
      <c r="G16" s="51"/>
      <c r="H16" s="51"/>
      <c r="I16" s="51"/>
      <c r="J16" s="51"/>
      <c r="K16" s="51"/>
    </row>
    <row r="18" spans="1:8">
      <c r="A18" t="s">
        <v>208</v>
      </c>
    </row>
    <row r="19" spans="1:8" ht="31.2">
      <c r="A19" s="416" t="s">
        <v>17</v>
      </c>
      <c r="B19" s="416" t="s">
        <v>892</v>
      </c>
      <c r="C19" s="416" t="s">
        <v>893</v>
      </c>
      <c r="D19" s="416" t="s">
        <v>894</v>
      </c>
      <c r="E19" s="416" t="s">
        <v>895</v>
      </c>
      <c r="F19" s="86" t="s">
        <v>149</v>
      </c>
      <c r="G19" s="86" t="s">
        <v>150</v>
      </c>
      <c r="H19" s="86" t="s">
        <v>151</v>
      </c>
    </row>
    <row r="20" spans="1:8">
      <c r="A20" s="51" t="s">
        <v>142</v>
      </c>
      <c r="B20" s="51"/>
      <c r="C20" s="88" t="s">
        <v>147</v>
      </c>
      <c r="D20" s="84" t="s">
        <v>148</v>
      </c>
      <c r="E20" s="85" t="s">
        <v>148</v>
      </c>
      <c r="F20" s="88" t="s">
        <v>147</v>
      </c>
      <c r="G20" s="88" t="s">
        <v>147</v>
      </c>
      <c r="H20" s="88" t="s">
        <v>147</v>
      </c>
    </row>
    <row r="21" spans="1:8">
      <c r="A21" s="51" t="s">
        <v>143</v>
      </c>
      <c r="B21" s="51"/>
      <c r="C21" s="88" t="s">
        <v>147</v>
      </c>
      <c r="D21" s="85" t="s">
        <v>148</v>
      </c>
      <c r="E21" s="85" t="s">
        <v>148</v>
      </c>
      <c r="F21" s="88" t="s">
        <v>147</v>
      </c>
      <c r="G21" s="88" t="s">
        <v>147</v>
      </c>
      <c r="H21" s="88" t="s">
        <v>147</v>
      </c>
    </row>
    <row r="22" spans="1:8">
      <c r="A22" s="51" t="s">
        <v>144</v>
      </c>
      <c r="B22" s="51"/>
      <c r="C22" s="88" t="s">
        <v>147</v>
      </c>
      <c r="D22" s="85" t="s">
        <v>148</v>
      </c>
      <c r="E22" s="85" t="s">
        <v>148</v>
      </c>
      <c r="F22" s="88" t="s">
        <v>147</v>
      </c>
      <c r="G22" s="88" t="s">
        <v>147</v>
      </c>
      <c r="H22" s="88" t="s">
        <v>147</v>
      </c>
    </row>
    <row r="23" spans="1:8">
      <c r="A23" s="51" t="s">
        <v>145</v>
      </c>
      <c r="B23" s="51"/>
      <c r="C23" s="88" t="s">
        <v>147</v>
      </c>
      <c r="D23" s="85" t="s">
        <v>148</v>
      </c>
      <c r="E23" s="85" t="s">
        <v>148</v>
      </c>
      <c r="F23" s="88" t="s">
        <v>147</v>
      </c>
      <c r="G23" s="88" t="s">
        <v>147</v>
      </c>
      <c r="H23" s="88" t="s">
        <v>147</v>
      </c>
    </row>
    <row r="24" spans="1:8">
      <c r="A24" s="51" t="s">
        <v>146</v>
      </c>
      <c r="B24" s="51"/>
      <c r="C24" s="88" t="s">
        <v>147</v>
      </c>
      <c r="D24" s="85" t="s">
        <v>148</v>
      </c>
      <c r="E24" s="85" t="s">
        <v>148</v>
      </c>
      <c r="F24" s="88" t="s">
        <v>147</v>
      </c>
      <c r="G24" s="88" t="s">
        <v>147</v>
      </c>
      <c r="H24" s="88" t="s">
        <v>147</v>
      </c>
    </row>
    <row r="25" spans="1:8">
      <c r="A25" s="78" t="s">
        <v>138</v>
      </c>
      <c r="B25" s="78"/>
      <c r="C25" s="78"/>
      <c r="D25" s="78"/>
      <c r="E25" s="78"/>
      <c r="F25" s="51"/>
      <c r="G25" s="51"/>
      <c r="H25" s="51"/>
    </row>
    <row r="27" spans="1:8">
      <c r="A27" t="s">
        <v>209</v>
      </c>
    </row>
    <row r="28" spans="1:8" ht="31.2">
      <c r="A28" s="416" t="s">
        <v>896</v>
      </c>
      <c r="B28" s="416" t="s">
        <v>897</v>
      </c>
      <c r="C28" s="416" t="s">
        <v>898</v>
      </c>
      <c r="D28" s="416" t="s">
        <v>894</v>
      </c>
      <c r="E28" s="416" t="s">
        <v>899</v>
      </c>
    </row>
    <row r="29" spans="1:8">
      <c r="A29" s="51" t="s">
        <v>142</v>
      </c>
      <c r="B29" s="51"/>
      <c r="C29" s="88" t="s">
        <v>147</v>
      </c>
      <c r="D29" s="84" t="s">
        <v>148</v>
      </c>
      <c r="E29" s="85" t="s">
        <v>148</v>
      </c>
    </row>
    <row r="30" spans="1:8">
      <c r="A30" s="51" t="s">
        <v>143</v>
      </c>
      <c r="B30" s="51"/>
      <c r="C30" s="88" t="s">
        <v>147</v>
      </c>
      <c r="D30" s="85" t="s">
        <v>148</v>
      </c>
      <c r="E30" s="85" t="s">
        <v>148</v>
      </c>
    </row>
    <row r="31" spans="1:8">
      <c r="A31" s="51" t="s">
        <v>144</v>
      </c>
      <c r="B31" s="51"/>
      <c r="C31" s="88" t="s">
        <v>147</v>
      </c>
      <c r="D31" s="85" t="s">
        <v>148</v>
      </c>
      <c r="E31" s="85" t="s">
        <v>148</v>
      </c>
    </row>
    <row r="32" spans="1:8">
      <c r="A32" s="51" t="s">
        <v>145</v>
      </c>
      <c r="B32" s="51"/>
      <c r="C32" s="88" t="s">
        <v>147</v>
      </c>
      <c r="D32" s="85" t="s">
        <v>148</v>
      </c>
      <c r="E32" s="85" t="s">
        <v>148</v>
      </c>
    </row>
    <row r="33" spans="1:13">
      <c r="A33" s="51" t="s">
        <v>210</v>
      </c>
      <c r="B33" s="51"/>
      <c r="C33" s="88" t="s">
        <v>147</v>
      </c>
      <c r="D33" s="85" t="s">
        <v>148</v>
      </c>
      <c r="E33" s="85" t="s">
        <v>148</v>
      </c>
    </row>
    <row r="34" spans="1:13">
      <c r="A34" s="78" t="s">
        <v>138</v>
      </c>
      <c r="B34" s="78"/>
      <c r="C34" s="78"/>
      <c r="D34" s="78"/>
      <c r="E34" s="78"/>
    </row>
    <row r="37" spans="1:13">
      <c r="A37" t="s">
        <v>207</v>
      </c>
    </row>
    <row r="38" spans="1:13" ht="31.2">
      <c r="A38" s="416" t="s">
        <v>900</v>
      </c>
      <c r="B38" s="886" t="s">
        <v>901</v>
      </c>
      <c r="C38" s="887"/>
      <c r="D38" s="888"/>
      <c r="E38" s="416" t="s">
        <v>902</v>
      </c>
      <c r="F38" s="416" t="s">
        <v>903</v>
      </c>
      <c r="G38" s="416" t="s">
        <v>904</v>
      </c>
      <c r="H38" s="416" t="s">
        <v>905</v>
      </c>
      <c r="I38" s="416" t="s">
        <v>906</v>
      </c>
      <c r="J38" s="416" t="s">
        <v>907</v>
      </c>
      <c r="K38" s="416" t="s">
        <v>908</v>
      </c>
      <c r="L38" s="416" t="s">
        <v>909</v>
      </c>
      <c r="M38" s="416" t="s">
        <v>910</v>
      </c>
    </row>
    <row r="39" spans="1:13">
      <c r="A39" s="51"/>
      <c r="B39" s="885"/>
      <c r="C39" s="885"/>
      <c r="D39" s="885"/>
      <c r="E39" s="51"/>
      <c r="F39" s="51"/>
      <c r="G39" s="51"/>
      <c r="H39" s="51"/>
      <c r="I39" s="51"/>
      <c r="J39" s="51"/>
      <c r="K39" s="51"/>
      <c r="L39" s="51"/>
      <c r="M39" s="51"/>
    </row>
    <row r="40" spans="1:13">
      <c r="A40" s="51"/>
      <c r="B40" s="885"/>
      <c r="C40" s="885"/>
      <c r="D40" s="885"/>
      <c r="E40" s="51"/>
      <c r="F40" s="51"/>
      <c r="G40" s="51"/>
      <c r="H40" s="51"/>
      <c r="I40" s="51"/>
      <c r="J40" s="51"/>
      <c r="K40" s="51"/>
      <c r="L40" s="51"/>
      <c r="M40" s="51"/>
    </row>
    <row r="41" spans="1:13">
      <c r="A41" s="51"/>
      <c r="B41" s="885"/>
      <c r="C41" s="885"/>
      <c r="D41" s="885"/>
      <c r="E41" s="51"/>
      <c r="F41" s="51"/>
      <c r="G41" s="51"/>
      <c r="H41" s="51"/>
      <c r="I41" s="51"/>
      <c r="J41" s="51"/>
      <c r="K41" s="51"/>
      <c r="L41" s="51"/>
      <c r="M41" s="51"/>
    </row>
    <row r="42" spans="1:13">
      <c r="A42" s="51"/>
      <c r="B42" s="885"/>
      <c r="C42" s="885"/>
      <c r="D42" s="885"/>
      <c r="E42" s="51"/>
      <c r="F42" s="51"/>
      <c r="G42" s="51"/>
      <c r="H42" s="51"/>
      <c r="I42" s="51"/>
      <c r="J42" s="51"/>
      <c r="K42" s="51"/>
      <c r="L42" s="51"/>
      <c r="M42" s="51"/>
    </row>
    <row r="43" spans="1:13">
      <c r="A43" s="51"/>
      <c r="B43" s="885"/>
      <c r="C43" s="885"/>
      <c r="D43" s="885"/>
      <c r="E43" s="51"/>
      <c r="F43" s="51"/>
      <c r="G43" s="51"/>
      <c r="H43" s="51"/>
      <c r="I43" s="51"/>
      <c r="J43" s="51"/>
      <c r="K43" s="51"/>
      <c r="L43" s="51"/>
      <c r="M43" s="51"/>
    </row>
    <row r="45" spans="1:13">
      <c r="A45" t="s">
        <v>242</v>
      </c>
    </row>
    <row r="47" spans="1:13">
      <c r="A47" t="s">
        <v>294</v>
      </c>
    </row>
    <row r="48" spans="1:13">
      <c r="A48" s="416" t="s">
        <v>911</v>
      </c>
      <c r="B48" s="416" t="s">
        <v>912</v>
      </c>
      <c r="C48" s="416" t="s">
        <v>913</v>
      </c>
      <c r="D48" s="416" t="s">
        <v>914</v>
      </c>
      <c r="E48" s="416" t="s">
        <v>915</v>
      </c>
      <c r="F48" s="416" t="s">
        <v>916</v>
      </c>
      <c r="G48" s="416" t="s">
        <v>917</v>
      </c>
      <c r="H48" s="416" t="s">
        <v>918</v>
      </c>
      <c r="I48" s="416" t="s">
        <v>919</v>
      </c>
      <c r="J48" s="416" t="s">
        <v>920</v>
      </c>
    </row>
    <row r="49" spans="1:10">
      <c r="A49" s="51"/>
      <c r="B49" s="51"/>
      <c r="C49" s="51"/>
      <c r="D49" s="51"/>
      <c r="E49" s="51"/>
      <c r="F49" s="51"/>
      <c r="G49" s="51"/>
      <c r="H49" s="51"/>
      <c r="I49" s="51"/>
      <c r="J49" s="51"/>
    </row>
    <row r="50" spans="1:10">
      <c r="A50" s="51"/>
      <c r="B50" s="51"/>
      <c r="C50" s="51"/>
      <c r="D50" s="51"/>
      <c r="E50" s="51"/>
      <c r="F50" s="51"/>
      <c r="G50" s="51"/>
      <c r="H50" s="51"/>
      <c r="I50" s="51"/>
      <c r="J50" s="51"/>
    </row>
    <row r="51" spans="1:10">
      <c r="A51" s="51"/>
      <c r="B51" s="51"/>
      <c r="C51" s="51"/>
      <c r="D51" s="51"/>
      <c r="E51" s="51"/>
      <c r="F51" s="51"/>
      <c r="G51" s="51"/>
      <c r="H51" s="51"/>
      <c r="I51" s="51"/>
      <c r="J51" s="51"/>
    </row>
    <row r="52" spans="1:10">
      <c r="A52" s="51"/>
      <c r="B52" s="51"/>
      <c r="C52" s="51"/>
      <c r="D52" s="51"/>
      <c r="E52" s="51"/>
      <c r="F52" s="51"/>
      <c r="G52" s="51"/>
      <c r="H52" s="51"/>
      <c r="I52" s="51"/>
      <c r="J52" s="51"/>
    </row>
    <row r="53" spans="1:10">
      <c r="A53" s="51"/>
      <c r="B53" s="51"/>
      <c r="C53" s="51"/>
      <c r="D53" s="51"/>
      <c r="E53" s="51"/>
      <c r="F53" s="51"/>
      <c r="G53" s="51"/>
      <c r="H53" s="51"/>
      <c r="I53" s="51"/>
      <c r="J53" s="51"/>
    </row>
    <row r="54" spans="1:10">
      <c r="A54" s="51"/>
      <c r="B54" s="51"/>
      <c r="C54" s="51"/>
      <c r="D54" s="51"/>
      <c r="E54" s="51"/>
      <c r="F54" s="51"/>
      <c r="G54" s="51"/>
      <c r="H54" s="51"/>
      <c r="I54" s="51"/>
      <c r="J54" s="51"/>
    </row>
    <row r="55" spans="1:10">
      <c r="A55" s="78" t="s">
        <v>344</v>
      </c>
      <c r="B55" s="78"/>
      <c r="C55" s="78"/>
      <c r="D55" s="78"/>
      <c r="E55" s="78"/>
      <c r="F55" s="78"/>
      <c r="G55" s="78"/>
      <c r="H55" s="78"/>
      <c r="I55" s="78"/>
      <c r="J55" s="78"/>
    </row>
    <row r="58" spans="1:10">
      <c r="A58" t="s">
        <v>253</v>
      </c>
    </row>
    <row r="59" spans="1:10">
      <c r="A59" s="416" t="s">
        <v>17</v>
      </c>
      <c r="B59" s="416" t="s">
        <v>437</v>
      </c>
      <c r="C59" s="416" t="s">
        <v>913</v>
      </c>
      <c r="D59" s="416" t="s">
        <v>914</v>
      </c>
      <c r="E59" s="416" t="s">
        <v>915</v>
      </c>
      <c r="F59" s="416" t="s">
        <v>972</v>
      </c>
      <c r="G59" s="416" t="s">
        <v>917</v>
      </c>
      <c r="H59" s="416" t="s">
        <v>918</v>
      </c>
      <c r="I59" s="416" t="s">
        <v>919</v>
      </c>
      <c r="J59" s="416" t="s">
        <v>920</v>
      </c>
    </row>
    <row r="60" spans="1:10">
      <c r="A60" s="51"/>
      <c r="B60" s="51"/>
      <c r="C60" s="51"/>
      <c r="D60" s="51"/>
      <c r="E60" s="51"/>
      <c r="F60" s="51"/>
      <c r="G60" s="51"/>
      <c r="H60" s="51"/>
      <c r="I60" s="51"/>
      <c r="J60" s="51"/>
    </row>
    <row r="61" spans="1:10">
      <c r="A61" s="51"/>
      <c r="B61" s="51"/>
      <c r="C61" s="51"/>
      <c r="D61" s="51"/>
      <c r="E61" s="51"/>
      <c r="F61" s="51"/>
      <c r="G61" s="51"/>
      <c r="H61" s="51"/>
      <c r="I61" s="51"/>
      <c r="J61" s="51"/>
    </row>
    <row r="62" spans="1:10">
      <c r="A62" s="51"/>
      <c r="B62" s="51"/>
      <c r="C62" s="51"/>
      <c r="D62" s="51"/>
      <c r="E62" s="51"/>
      <c r="F62" s="51"/>
      <c r="G62" s="51"/>
      <c r="H62" s="51"/>
      <c r="I62" s="51"/>
      <c r="J62" s="51"/>
    </row>
    <row r="63" spans="1:10">
      <c r="A63" s="51"/>
      <c r="B63" s="51"/>
      <c r="C63" s="51"/>
      <c r="D63" s="51"/>
      <c r="E63" s="51"/>
      <c r="F63" s="51"/>
      <c r="G63" s="51"/>
      <c r="H63" s="51"/>
      <c r="I63" s="51"/>
      <c r="J63" s="51"/>
    </row>
    <row r="64" spans="1:10">
      <c r="A64" s="51"/>
      <c r="B64" s="51"/>
      <c r="C64" s="51"/>
      <c r="D64" s="51"/>
      <c r="E64" s="51"/>
      <c r="F64" s="51"/>
      <c r="G64" s="51"/>
      <c r="H64" s="51"/>
      <c r="I64" s="51"/>
      <c r="J64" s="51"/>
    </row>
    <row r="65" spans="1:11">
      <c r="A65" s="51"/>
      <c r="B65" s="51"/>
      <c r="C65" s="51"/>
      <c r="D65" s="51"/>
      <c r="E65" s="51"/>
      <c r="F65" s="51"/>
      <c r="G65" s="51"/>
      <c r="H65" s="51"/>
      <c r="I65" s="51"/>
      <c r="J65" s="51"/>
    </row>
    <row r="66" spans="1:11">
      <c r="A66" s="78" t="s">
        <v>133</v>
      </c>
      <c r="B66" s="78"/>
      <c r="C66" s="78"/>
      <c r="D66" s="78"/>
      <c r="E66" s="78"/>
      <c r="F66" s="78"/>
      <c r="G66" s="78"/>
      <c r="H66" s="78"/>
      <c r="I66" s="78"/>
      <c r="J66" s="78"/>
    </row>
    <row r="68" spans="1:11">
      <c r="A68" t="s">
        <v>254</v>
      </c>
      <c r="B68" t="s">
        <v>975</v>
      </c>
    </row>
    <row r="69" spans="1:11">
      <c r="A69" s="320" t="s">
        <v>17</v>
      </c>
      <c r="B69" s="320" t="s">
        <v>437</v>
      </c>
      <c r="C69" s="320" t="s">
        <v>913</v>
      </c>
      <c r="D69" s="320" t="s">
        <v>914</v>
      </c>
      <c r="E69" s="320" t="s">
        <v>915</v>
      </c>
      <c r="F69" s="320" t="s">
        <v>972</v>
      </c>
      <c r="G69" s="320" t="s">
        <v>917</v>
      </c>
      <c r="H69" s="320" t="s">
        <v>918</v>
      </c>
      <c r="I69" s="320" t="s">
        <v>973</v>
      </c>
      <c r="J69" s="320" t="s">
        <v>974</v>
      </c>
      <c r="K69" s="320" t="s">
        <v>483</v>
      </c>
    </row>
    <row r="70" spans="1:11">
      <c r="A70" s="51"/>
      <c r="B70" s="51"/>
      <c r="C70" s="51"/>
      <c r="D70" s="51"/>
      <c r="E70" s="51"/>
      <c r="F70" s="51"/>
      <c r="G70" s="51"/>
      <c r="H70" s="51"/>
      <c r="I70" s="51"/>
      <c r="J70" s="51"/>
      <c r="K70" s="51"/>
    </row>
    <row r="71" spans="1:11">
      <c r="A71" s="51"/>
      <c r="B71" s="51"/>
      <c r="C71" s="51"/>
      <c r="D71" s="51"/>
      <c r="E71" s="51"/>
      <c r="F71" s="51"/>
      <c r="G71" s="51"/>
      <c r="H71" s="51"/>
      <c r="I71" s="51"/>
      <c r="J71" s="51"/>
      <c r="K71" s="51"/>
    </row>
    <row r="72" spans="1:11">
      <c r="A72" s="51"/>
      <c r="B72" s="51"/>
      <c r="C72" s="51"/>
      <c r="D72" s="51"/>
      <c r="E72" s="51"/>
      <c r="F72" s="51"/>
      <c r="G72" s="51"/>
      <c r="H72" s="51"/>
      <c r="I72" s="51"/>
      <c r="J72" s="51"/>
      <c r="K72" s="51"/>
    </row>
    <row r="73" spans="1:11">
      <c r="A73" s="51"/>
      <c r="B73" s="51"/>
      <c r="C73" s="51"/>
      <c r="D73" s="51"/>
      <c r="E73" s="51"/>
      <c r="F73" s="51"/>
      <c r="G73" s="51"/>
      <c r="H73" s="51"/>
      <c r="I73" s="51"/>
      <c r="J73" s="51"/>
      <c r="K73" s="51"/>
    </row>
    <row r="74" spans="1:11">
      <c r="A74" s="51"/>
      <c r="B74" s="51"/>
      <c r="C74" s="51"/>
      <c r="D74" s="51"/>
      <c r="E74" s="51"/>
      <c r="F74" s="51"/>
      <c r="G74" s="51"/>
      <c r="H74" s="51"/>
      <c r="I74" s="51"/>
      <c r="J74" s="51"/>
      <c r="K74" s="51"/>
    </row>
    <row r="75" spans="1:11">
      <c r="A75" s="51"/>
      <c r="B75" s="51"/>
      <c r="C75" s="51"/>
      <c r="D75" s="51"/>
      <c r="E75" s="51"/>
      <c r="F75" s="51"/>
      <c r="G75" s="51"/>
      <c r="H75" s="51"/>
      <c r="I75" s="51"/>
      <c r="J75" s="51"/>
      <c r="K75" s="51"/>
    </row>
    <row r="76" spans="1:11">
      <c r="A76" s="78" t="s">
        <v>133</v>
      </c>
      <c r="B76" s="78"/>
      <c r="C76" s="78"/>
      <c r="D76" s="78"/>
      <c r="E76" s="78"/>
      <c r="F76" s="78"/>
      <c r="G76" s="78"/>
      <c r="H76" s="78"/>
      <c r="I76" s="78"/>
      <c r="J76" s="78"/>
      <c r="K76" s="51"/>
    </row>
    <row r="78" spans="1:11">
      <c r="A78" t="s">
        <v>476</v>
      </c>
    </row>
    <row r="79" spans="1:11">
      <c r="A79" s="183" t="s">
        <v>495</v>
      </c>
      <c r="B79" s="80">
        <v>0.06</v>
      </c>
      <c r="C79" s="183" t="s">
        <v>496</v>
      </c>
      <c r="D79" s="198">
        <v>5.0000000000000001E-3</v>
      </c>
      <c r="E79" s="51"/>
      <c r="F79" s="51"/>
    </row>
    <row r="80" spans="1:11">
      <c r="A80" s="183" t="s">
        <v>493</v>
      </c>
      <c r="B80" s="199">
        <v>0.05</v>
      </c>
      <c r="C80" s="199">
        <v>5.5E-2</v>
      </c>
      <c r="D80" s="199">
        <v>0.06</v>
      </c>
      <c r="E80" s="199">
        <v>6.5000000000000002E-2</v>
      </c>
      <c r="F80" s="199">
        <v>7.0000000000000007E-2</v>
      </c>
    </row>
    <row r="81" spans="1:15">
      <c r="A81" s="183" t="s">
        <v>497</v>
      </c>
      <c r="B81" s="51"/>
      <c r="C81" s="51"/>
      <c r="D81" s="51"/>
      <c r="E81" s="51"/>
      <c r="F81" s="51"/>
    </row>
    <row r="82" spans="1:15">
      <c r="A82" s="183" t="s">
        <v>494</v>
      </c>
      <c r="B82" s="51"/>
      <c r="C82" s="51"/>
      <c r="D82" s="51"/>
      <c r="E82" s="51"/>
      <c r="F82" s="51"/>
    </row>
    <row r="84" spans="1:15" ht="18" thickBot="1">
      <c r="A84" t="s">
        <v>373</v>
      </c>
    </row>
    <row r="85" spans="1:15">
      <c r="A85" s="993" t="s">
        <v>374</v>
      </c>
      <c r="B85" s="993" t="s">
        <v>375</v>
      </c>
      <c r="C85" s="993" t="s">
        <v>376</v>
      </c>
      <c r="D85" s="993" t="s">
        <v>377</v>
      </c>
      <c r="E85" s="993" t="s">
        <v>378</v>
      </c>
      <c r="F85" s="979" t="s">
        <v>379</v>
      </c>
      <c r="G85" s="981" t="s">
        <v>380</v>
      </c>
      <c r="H85" s="982"/>
      <c r="I85" s="982"/>
      <c r="J85" s="983"/>
      <c r="K85" s="984" t="s">
        <v>381</v>
      </c>
      <c r="L85" s="985"/>
      <c r="M85" s="986"/>
      <c r="N85" s="987"/>
      <c r="O85" s="988" t="s">
        <v>382</v>
      </c>
    </row>
    <row r="86" spans="1:15">
      <c r="A86" s="994"/>
      <c r="B86" s="994"/>
      <c r="C86" s="994"/>
      <c r="D86" s="994"/>
      <c r="E86" s="994"/>
      <c r="F86" s="980"/>
      <c r="G86" s="168" t="s">
        <v>383</v>
      </c>
      <c r="H86" s="169" t="s">
        <v>384</v>
      </c>
      <c r="I86" s="169" t="s">
        <v>385</v>
      </c>
      <c r="J86" s="170" t="s">
        <v>386</v>
      </c>
      <c r="K86" s="168" t="s">
        <v>387</v>
      </c>
      <c r="L86" s="169" t="s">
        <v>388</v>
      </c>
      <c r="M86" s="169" t="s">
        <v>389</v>
      </c>
      <c r="N86" s="171" t="s">
        <v>390</v>
      </c>
      <c r="O86" s="989"/>
    </row>
    <row r="87" spans="1:15">
      <c r="A87" s="132">
        <v>1</v>
      </c>
      <c r="B87" s="133" t="s">
        <v>391</v>
      </c>
      <c r="C87" s="134">
        <v>680714</v>
      </c>
      <c r="D87" s="135"/>
      <c r="E87" s="136"/>
      <c r="F87" s="137">
        <v>45770</v>
      </c>
      <c r="G87" s="138"/>
      <c r="H87" s="139">
        <v>19539623</v>
      </c>
      <c r="I87" s="139"/>
      <c r="J87" s="140">
        <f t="shared" ref="J87:J92" si="0">SUM(G87:I87)</f>
        <v>19539623</v>
      </c>
      <c r="K87" s="141"/>
      <c r="L87" s="142">
        <v>7099200</v>
      </c>
      <c r="M87" s="143">
        <v>0</v>
      </c>
      <c r="N87" s="144">
        <f t="shared" ref="N87:N90" si="1">K87+L87-M87</f>
        <v>7099200</v>
      </c>
      <c r="O87" s="145"/>
    </row>
    <row r="88" spans="1:15">
      <c r="A88" s="132">
        <v>2</v>
      </c>
      <c r="B88" s="132" t="s">
        <v>392</v>
      </c>
      <c r="C88" s="146">
        <v>680109</v>
      </c>
      <c r="D88" s="135"/>
      <c r="E88" s="136"/>
      <c r="F88" s="137">
        <v>45778</v>
      </c>
      <c r="G88" s="138"/>
      <c r="H88" s="139">
        <v>35108309</v>
      </c>
      <c r="I88" s="139"/>
      <c r="J88" s="140">
        <f t="shared" si="0"/>
        <v>35108309</v>
      </c>
      <c r="K88" s="141"/>
      <c r="L88" s="142">
        <v>12401910</v>
      </c>
      <c r="M88" s="143">
        <v>0</v>
      </c>
      <c r="N88" s="144">
        <f t="shared" si="1"/>
        <v>12401910</v>
      </c>
      <c r="O88" s="145"/>
    </row>
    <row r="89" spans="1:15">
      <c r="A89" s="132">
        <v>3</v>
      </c>
      <c r="B89" s="132" t="s">
        <v>391</v>
      </c>
      <c r="C89" s="146">
        <v>700220</v>
      </c>
      <c r="D89" s="135"/>
      <c r="E89" s="136"/>
      <c r="F89" s="137">
        <v>45799</v>
      </c>
      <c r="G89" s="138"/>
      <c r="H89" s="139">
        <v>8869018</v>
      </c>
      <c r="I89" s="139"/>
      <c r="J89" s="140">
        <f t="shared" si="0"/>
        <v>8869018</v>
      </c>
      <c r="K89" s="141"/>
      <c r="L89" s="142">
        <v>7234470</v>
      </c>
      <c r="M89" s="143">
        <v>7000000</v>
      </c>
      <c r="N89" s="144">
        <f t="shared" si="1"/>
        <v>234470</v>
      </c>
      <c r="O89" s="145"/>
    </row>
    <row r="90" spans="1:15">
      <c r="A90" s="132">
        <v>4</v>
      </c>
      <c r="B90" s="132" t="s">
        <v>393</v>
      </c>
      <c r="C90" s="146"/>
      <c r="D90" s="135"/>
      <c r="E90" s="136"/>
      <c r="F90" s="137">
        <v>45835</v>
      </c>
      <c r="G90" s="138"/>
      <c r="H90" s="139"/>
      <c r="I90" s="139"/>
      <c r="J90" s="140">
        <f t="shared" si="0"/>
        <v>0</v>
      </c>
      <c r="K90" s="138">
        <v>7000000</v>
      </c>
      <c r="L90" s="142"/>
      <c r="M90" s="143"/>
      <c r="N90" s="144">
        <f t="shared" si="1"/>
        <v>7000000</v>
      </c>
      <c r="O90" s="147" t="s">
        <v>394</v>
      </c>
    </row>
    <row r="91" spans="1:15">
      <c r="A91" s="132">
        <v>5</v>
      </c>
      <c r="B91" s="132" t="s">
        <v>393</v>
      </c>
      <c r="C91" s="146"/>
      <c r="D91" s="135"/>
      <c r="E91" s="136"/>
      <c r="F91" s="137">
        <v>45870</v>
      </c>
      <c r="G91" s="138"/>
      <c r="H91" s="139"/>
      <c r="I91" s="139"/>
      <c r="J91" s="140">
        <f t="shared" si="0"/>
        <v>0</v>
      </c>
      <c r="K91" s="141"/>
      <c r="L91" s="142"/>
      <c r="M91" s="143"/>
      <c r="N91" s="144">
        <f>K91+L91-M91</f>
        <v>0</v>
      </c>
      <c r="O91" s="147" t="s">
        <v>395</v>
      </c>
    </row>
    <row r="92" spans="1:15" ht="18" thickBot="1">
      <c r="A92" s="132"/>
      <c r="B92" s="132"/>
      <c r="C92" s="148"/>
      <c r="D92" s="149"/>
      <c r="E92" s="150"/>
      <c r="F92" s="151"/>
      <c r="G92" s="152"/>
      <c r="H92" s="153"/>
      <c r="I92" s="153"/>
      <c r="J92" s="154">
        <f t="shared" si="0"/>
        <v>0</v>
      </c>
      <c r="K92" s="155"/>
      <c r="L92" s="156"/>
      <c r="M92" s="157"/>
      <c r="N92" s="158">
        <f>K92+L92-M92</f>
        <v>0</v>
      </c>
      <c r="O92" s="159"/>
    </row>
    <row r="93" spans="1:15" ht="18" thickBot="1">
      <c r="A93" s="990" t="s">
        <v>396</v>
      </c>
      <c r="B93" s="991"/>
      <c r="C93" s="991"/>
      <c r="D93" s="992"/>
      <c r="E93" s="160">
        <f>SUM(E87:E92)</f>
        <v>0</v>
      </c>
      <c r="F93" s="161"/>
      <c r="G93" s="162">
        <f t="shared" ref="G93:N93" si="2">SUM(G87:G92)</f>
        <v>0</v>
      </c>
      <c r="H93" s="163">
        <f t="shared" si="2"/>
        <v>63516950</v>
      </c>
      <c r="I93" s="163">
        <f t="shared" si="2"/>
        <v>0</v>
      </c>
      <c r="J93" s="164">
        <f t="shared" si="2"/>
        <v>63516950</v>
      </c>
      <c r="K93" s="165">
        <f t="shared" si="2"/>
        <v>7000000</v>
      </c>
      <c r="L93" s="161">
        <f t="shared" si="2"/>
        <v>26735580</v>
      </c>
      <c r="M93" s="163">
        <f t="shared" si="2"/>
        <v>7000000</v>
      </c>
      <c r="N93" s="166">
        <f t="shared" si="2"/>
        <v>26735580</v>
      </c>
      <c r="O93" s="167"/>
    </row>
    <row r="95" spans="1:15">
      <c r="A95" t="s">
        <v>406</v>
      </c>
    </row>
    <row r="96" spans="1:15">
      <c r="A96" s="174" t="s">
        <v>408</v>
      </c>
      <c r="B96" s="175" t="s">
        <v>416</v>
      </c>
      <c r="C96" s="175" t="s">
        <v>411</v>
      </c>
      <c r="D96" s="175" t="s">
        <v>412</v>
      </c>
      <c r="E96" s="175" t="s">
        <v>414</v>
      </c>
    </row>
    <row r="97" spans="1:7">
      <c r="A97" s="108" t="s">
        <v>409</v>
      </c>
      <c r="B97" s="108"/>
      <c r="C97" s="51"/>
      <c r="D97" s="51"/>
      <c r="E97" s="51"/>
    </row>
    <row r="98" spans="1:7">
      <c r="A98" s="108" t="s">
        <v>410</v>
      </c>
      <c r="B98" s="108"/>
      <c r="C98" s="51"/>
      <c r="D98" s="51"/>
      <c r="E98" s="51"/>
    </row>
    <row r="99" spans="1:7">
      <c r="A99" s="108" t="s">
        <v>415</v>
      </c>
      <c r="B99" s="108"/>
      <c r="C99" s="51"/>
      <c r="D99" s="51"/>
      <c r="E99" s="51"/>
    </row>
    <row r="100" spans="1:7">
      <c r="A100" s="108" t="s">
        <v>413</v>
      </c>
      <c r="B100" s="108">
        <f>SUM(B97:B99)</f>
        <v>0</v>
      </c>
      <c r="C100" s="51"/>
      <c r="D100" s="51"/>
      <c r="E100" s="108">
        <f>SUM(E97:E99)</f>
        <v>0</v>
      </c>
    </row>
    <row r="103" spans="1:7">
      <c r="A103" t="s">
        <v>407</v>
      </c>
    </row>
    <row r="104" spans="1:7">
      <c r="A104" s="174" t="s">
        <v>417</v>
      </c>
      <c r="B104" s="175" t="s">
        <v>418</v>
      </c>
      <c r="C104" s="175" t="s">
        <v>419</v>
      </c>
      <c r="D104" s="175" t="s">
        <v>420</v>
      </c>
      <c r="E104" s="175" t="s">
        <v>421</v>
      </c>
      <c r="F104" s="175" t="s">
        <v>422</v>
      </c>
      <c r="G104" s="175" t="s">
        <v>423</v>
      </c>
    </row>
    <row r="105" spans="1:7">
      <c r="A105" s="108"/>
      <c r="B105" s="108"/>
      <c r="C105" s="51">
        <f>B105*A105</f>
        <v>0</v>
      </c>
      <c r="D105" s="51">
        <f>C105*12</f>
        <v>0</v>
      </c>
      <c r="E105" s="51"/>
      <c r="F105" s="51"/>
      <c r="G105" s="51" t="e">
        <f>D105/E105+F105</f>
        <v>#DIV/0!</v>
      </c>
    </row>
    <row r="107" spans="1:7">
      <c r="A107" t="s">
        <v>449</v>
      </c>
    </row>
    <row r="108" spans="1:7">
      <c r="A108" s="174" t="s">
        <v>450</v>
      </c>
      <c r="B108" s="175" t="s">
        <v>451</v>
      </c>
      <c r="C108" s="175" t="s">
        <v>452</v>
      </c>
      <c r="D108" s="175" t="s">
        <v>454</v>
      </c>
      <c r="E108" s="175" t="s">
        <v>453</v>
      </c>
    </row>
    <row r="109" spans="1:7">
      <c r="A109" s="108"/>
      <c r="B109" s="108"/>
      <c r="C109" s="51">
        <f>B109*A109</f>
        <v>0</v>
      </c>
      <c r="D109" s="51" t="s">
        <v>455</v>
      </c>
      <c r="E109" s="51" t="s">
        <v>456</v>
      </c>
    </row>
    <row r="111" spans="1:7">
      <c r="A111" t="s">
        <v>457</v>
      </c>
    </row>
    <row r="112" spans="1:7">
      <c r="A112" s="173" t="s">
        <v>408</v>
      </c>
      <c r="B112" s="173" t="s">
        <v>463</v>
      </c>
      <c r="C112" s="173" t="s">
        <v>464</v>
      </c>
      <c r="D112" s="173" t="s">
        <v>465</v>
      </c>
      <c r="E112" s="173" t="s">
        <v>466</v>
      </c>
      <c r="F112" s="173" t="s">
        <v>467</v>
      </c>
      <c r="G112" s="173" t="s">
        <v>475</v>
      </c>
    </row>
    <row r="113" spans="1:8">
      <c r="A113" s="51" t="s">
        <v>468</v>
      </c>
      <c r="B113" s="51"/>
      <c r="C113" s="51"/>
      <c r="D113" s="51"/>
      <c r="E113" s="51"/>
      <c r="F113" s="51"/>
      <c r="G113" s="51"/>
    </row>
    <row r="114" spans="1:8">
      <c r="A114" s="51" t="s">
        <v>469</v>
      </c>
      <c r="B114" s="51"/>
      <c r="C114" s="51"/>
      <c r="D114" s="51"/>
      <c r="E114" s="51"/>
      <c r="F114" s="51"/>
      <c r="G114" s="51"/>
    </row>
    <row r="115" spans="1:8">
      <c r="A115" s="51" t="s">
        <v>470</v>
      </c>
      <c r="B115" s="51"/>
      <c r="C115" s="51"/>
      <c r="D115" s="51"/>
      <c r="E115" s="51"/>
      <c r="F115" s="51"/>
      <c r="G115" s="51"/>
    </row>
    <row r="116" spans="1:8">
      <c r="A116" s="51" t="s">
        <v>471</v>
      </c>
      <c r="B116" s="51"/>
      <c r="C116" s="51"/>
      <c r="D116" s="51"/>
      <c r="E116" s="51"/>
      <c r="F116" s="51"/>
      <c r="G116" s="51"/>
    </row>
    <row r="117" spans="1:8">
      <c r="A117" s="51" t="s">
        <v>472</v>
      </c>
      <c r="B117" s="51"/>
      <c r="C117" s="51"/>
      <c r="D117" s="51"/>
      <c r="E117" s="51"/>
      <c r="F117" s="51"/>
      <c r="G117" s="197"/>
    </row>
    <row r="118" spans="1:8">
      <c r="A118" s="51" t="s">
        <v>473</v>
      </c>
      <c r="B118" s="51"/>
      <c r="C118" s="51"/>
      <c r="D118" s="51"/>
      <c r="E118" s="51"/>
      <c r="F118" s="51"/>
      <c r="G118" s="51"/>
    </row>
    <row r="119" spans="1:8">
      <c r="A119" s="51" t="s">
        <v>474</v>
      </c>
      <c r="B119" s="51"/>
      <c r="C119" s="51"/>
      <c r="D119" s="51"/>
      <c r="E119" s="51"/>
      <c r="F119" s="51"/>
      <c r="G119" s="51"/>
    </row>
    <row r="120" spans="1:8">
      <c r="A120" s="196" t="s">
        <v>491</v>
      </c>
      <c r="B120" s="51" t="e">
        <f ca="1">G117*건물면적(평)</f>
        <v>#NAME?</v>
      </c>
      <c r="C120" s="51" t="s">
        <v>492</v>
      </c>
      <c r="D120" s="51" t="e">
        <f ca="1">B120*12</f>
        <v>#NAME?</v>
      </c>
      <c r="E120" s="51"/>
      <c r="F120" s="51"/>
      <c r="G120" s="51"/>
    </row>
    <row r="121" spans="1:8">
      <c r="A121" s="52"/>
      <c r="B121" s="52"/>
      <c r="C121" s="52"/>
      <c r="D121" s="52"/>
      <c r="E121" s="52"/>
      <c r="F121" s="52"/>
      <c r="G121" s="52"/>
    </row>
    <row r="122" spans="1:8">
      <c r="A122" s="52"/>
      <c r="B122" s="52"/>
      <c r="C122" s="52"/>
      <c r="D122" s="52"/>
      <c r="E122" s="52"/>
      <c r="F122" s="52"/>
      <c r="G122" s="52"/>
    </row>
    <row r="124" spans="1:8">
      <c r="A124" t="s">
        <v>485</v>
      </c>
    </row>
    <row r="125" spans="1:8">
      <c r="A125" s="183" t="s">
        <v>486</v>
      </c>
      <c r="B125" s="51"/>
      <c r="C125" s="184" t="s">
        <v>17</v>
      </c>
      <c r="D125" s="185">
        <v>1</v>
      </c>
      <c r="E125" s="185">
        <v>2</v>
      </c>
      <c r="F125" s="185">
        <v>3</v>
      </c>
      <c r="G125" s="185">
        <v>4</v>
      </c>
      <c r="H125" s="185">
        <v>5</v>
      </c>
    </row>
    <row r="126" spans="1:8">
      <c r="A126" s="183" t="s">
        <v>487</v>
      </c>
      <c r="B126" s="51"/>
      <c r="C126" s="186" t="s">
        <v>477</v>
      </c>
      <c r="D126" s="187">
        <v>6</v>
      </c>
      <c r="E126" s="187">
        <v>6</v>
      </c>
      <c r="F126" s="187">
        <v>3</v>
      </c>
      <c r="G126" s="187">
        <v>3</v>
      </c>
      <c r="H126" s="187">
        <v>0</v>
      </c>
    </row>
    <row r="127" spans="1:8">
      <c r="A127" s="183" t="s">
        <v>434</v>
      </c>
      <c r="B127" s="51"/>
      <c r="C127" s="188" t="s">
        <v>478</v>
      </c>
      <c r="D127" s="189" t="e">
        <f>$B$126*$B$130*(12-D126)</f>
        <v>#DIV/0!</v>
      </c>
      <c r="E127" s="189" t="e">
        <f t="shared" ref="E127:H127" si="3">$B$126*$B$130*(12-E126)</f>
        <v>#DIV/0!</v>
      </c>
      <c r="F127" s="189" t="e">
        <f t="shared" si="3"/>
        <v>#DIV/0!</v>
      </c>
      <c r="G127" s="189" t="e">
        <f t="shared" si="3"/>
        <v>#DIV/0!</v>
      </c>
      <c r="H127" s="189" t="e">
        <f t="shared" si="3"/>
        <v>#DIV/0!</v>
      </c>
    </row>
    <row r="128" spans="1:8">
      <c r="A128" s="183" t="s">
        <v>488</v>
      </c>
      <c r="B128" s="51"/>
      <c r="C128" s="188" t="s">
        <v>479</v>
      </c>
      <c r="D128" s="190" t="e">
        <f>D127/12</f>
        <v>#DIV/0!</v>
      </c>
      <c r="E128" s="190" t="e">
        <f>E127/12</f>
        <v>#DIV/0!</v>
      </c>
      <c r="F128" s="190" t="e">
        <f>F127/12</f>
        <v>#DIV/0!</v>
      </c>
      <c r="G128" s="190" t="e">
        <f>G127/12</f>
        <v>#DIV/0!</v>
      </c>
      <c r="H128" s="190" t="e">
        <f>H127/12</f>
        <v>#DIV/0!</v>
      </c>
    </row>
    <row r="129" spans="1:11">
      <c r="A129" s="183" t="s">
        <v>490</v>
      </c>
      <c r="B129" s="51"/>
      <c r="C129" s="186" t="s">
        <v>480</v>
      </c>
      <c r="D129" s="191" t="e">
        <f>D128/$H$239</f>
        <v>#DIV/0!</v>
      </c>
      <c r="E129" s="191" t="e">
        <f t="shared" ref="E129:H129" si="4">E128/$H$239</f>
        <v>#DIV/0!</v>
      </c>
      <c r="F129" s="191" t="e">
        <f t="shared" si="4"/>
        <v>#DIV/0!</v>
      </c>
      <c r="G129" s="191" t="e">
        <f t="shared" si="4"/>
        <v>#DIV/0!</v>
      </c>
      <c r="H129" s="191" t="e">
        <f t="shared" si="4"/>
        <v>#DIV/0!</v>
      </c>
    </row>
    <row r="130" spans="1:11">
      <c r="A130" s="183" t="s">
        <v>489</v>
      </c>
      <c r="B130" s="51" t="e">
        <f>B128/B129/12</f>
        <v>#DIV/0!</v>
      </c>
      <c r="C130" s="188" t="s">
        <v>481</v>
      </c>
      <c r="D130" s="190"/>
      <c r="E130" s="190"/>
      <c r="F130" s="190"/>
      <c r="G130" s="190"/>
      <c r="H130" s="190" t="e">
        <f>H127/B125</f>
        <v>#DIV/0!</v>
      </c>
    </row>
    <row r="131" spans="1:11">
      <c r="A131" s="183"/>
      <c r="B131" s="51"/>
      <c r="C131" s="188" t="s">
        <v>482</v>
      </c>
      <c r="D131" s="190" t="e">
        <f>D127</f>
        <v>#DIV/0!</v>
      </c>
      <c r="E131" s="190" t="e">
        <f>E127</f>
        <v>#DIV/0!</v>
      </c>
      <c r="F131" s="190" t="e">
        <f>F127</f>
        <v>#DIV/0!</v>
      </c>
      <c r="G131" s="190" t="e">
        <f>G127</f>
        <v>#DIV/0!</v>
      </c>
      <c r="H131" s="190" t="e">
        <f>H127+H130</f>
        <v>#DIV/0!</v>
      </c>
    </row>
    <row r="132" spans="1:11">
      <c r="A132" s="183"/>
      <c r="B132" s="51"/>
      <c r="C132" s="192" t="s">
        <v>483</v>
      </c>
      <c r="D132" s="74" t="e">
        <f>XNPV(B125,D125:H125,D131:H131)</f>
        <v>#NUM!</v>
      </c>
      <c r="E132" s="193" t="s">
        <v>484</v>
      </c>
      <c r="F132" s="194" t="e">
        <f>D132/B126</f>
        <v>#NUM!</v>
      </c>
      <c r="G132" s="195"/>
      <c r="H132" s="195"/>
      <c r="I132" s="182"/>
    </row>
    <row r="135" spans="1:11">
      <c r="A135" t="s">
        <v>731</v>
      </c>
    </row>
    <row r="136" spans="1:11">
      <c r="A136" s="893" t="s">
        <v>615</v>
      </c>
      <c r="B136" s="893" t="s">
        <v>616</v>
      </c>
      <c r="C136" s="893"/>
      <c r="D136" s="893"/>
      <c r="E136" s="893"/>
      <c r="F136" s="893"/>
      <c r="G136" s="893" t="s">
        <v>730</v>
      </c>
      <c r="H136" s="893"/>
      <c r="I136" s="893"/>
      <c r="J136" s="893"/>
      <c r="K136" s="893"/>
    </row>
    <row r="137" spans="1:11">
      <c r="A137" s="893"/>
      <c r="B137" s="319" t="s">
        <v>617</v>
      </c>
      <c r="C137" s="1006" t="s">
        <v>618</v>
      </c>
      <c r="D137" s="1006"/>
      <c r="E137" s="1006"/>
      <c r="F137" s="1006"/>
      <c r="G137" s="319" t="s">
        <v>619</v>
      </c>
      <c r="H137" s="1006" t="s">
        <v>620</v>
      </c>
      <c r="I137" s="1006"/>
      <c r="J137" s="1006"/>
      <c r="K137" s="1006"/>
    </row>
    <row r="138" spans="1:11">
      <c r="A138" s="321">
        <v>1</v>
      </c>
      <c r="B138" s="281">
        <v>45600</v>
      </c>
      <c r="C138" s="1007" t="s">
        <v>621</v>
      </c>
      <c r="D138" s="1007"/>
      <c r="E138" s="1007"/>
      <c r="F138" s="1007"/>
      <c r="G138" s="281">
        <v>45610</v>
      </c>
      <c r="H138" s="1007" t="s">
        <v>622</v>
      </c>
      <c r="I138" s="1007"/>
      <c r="J138" s="1007"/>
      <c r="K138" s="1007"/>
    </row>
    <row r="139" spans="1:11">
      <c r="A139" s="282">
        <v>2</v>
      </c>
      <c r="B139" s="281">
        <v>45600</v>
      </c>
      <c r="C139" s="1007" t="s">
        <v>623</v>
      </c>
      <c r="D139" s="1007"/>
      <c r="E139" s="1007"/>
      <c r="F139" s="1007"/>
      <c r="G139" s="281">
        <v>45610</v>
      </c>
      <c r="H139" s="1007" t="s">
        <v>624</v>
      </c>
      <c r="I139" s="1007"/>
      <c r="J139" s="1007"/>
      <c r="K139" s="1007"/>
    </row>
    <row r="140" spans="1:11">
      <c r="A140" s="282">
        <v>3</v>
      </c>
      <c r="B140" s="281">
        <v>45600</v>
      </c>
      <c r="C140" s="1007" t="s">
        <v>625</v>
      </c>
      <c r="D140" s="1007"/>
      <c r="E140" s="1007"/>
      <c r="F140" s="1007"/>
      <c r="G140" s="281">
        <v>45610</v>
      </c>
      <c r="H140" s="1007" t="s">
        <v>626</v>
      </c>
      <c r="I140" s="1007"/>
      <c r="J140" s="1007"/>
      <c r="K140" s="1007"/>
    </row>
    <row r="141" spans="1:11">
      <c r="A141" s="282">
        <v>4</v>
      </c>
      <c r="B141" s="281">
        <v>45600</v>
      </c>
      <c r="C141" s="1007" t="s">
        <v>627</v>
      </c>
      <c r="D141" s="1007"/>
      <c r="E141" s="1007"/>
      <c r="F141" s="1007"/>
      <c r="G141" s="281">
        <v>45610</v>
      </c>
      <c r="H141" s="1007" t="s">
        <v>628</v>
      </c>
      <c r="I141" s="1007"/>
      <c r="J141" s="1007"/>
      <c r="K141" s="1007"/>
    </row>
    <row r="157" spans="3:4">
      <c r="C157" s="201">
        <v>150000</v>
      </c>
    </row>
    <row r="158" spans="3:4">
      <c r="C158" s="201">
        <v>2000</v>
      </c>
    </row>
    <row r="159" spans="3:4">
      <c r="C159" s="201">
        <f>C158*C157</f>
        <v>300000000</v>
      </c>
    </row>
    <row r="160" spans="3:4">
      <c r="C160" s="87">
        <f>C159*5</f>
        <v>1500000000</v>
      </c>
      <c r="D160" s="87">
        <f>C160/2</f>
        <v>750000000</v>
      </c>
    </row>
  </sheetData>
  <mergeCells count="43">
    <mergeCell ref="C138:F138"/>
    <mergeCell ref="C139:F139"/>
    <mergeCell ref="C140:F140"/>
    <mergeCell ref="C141:F141"/>
    <mergeCell ref="H138:K138"/>
    <mergeCell ref="H139:K139"/>
    <mergeCell ref="H140:K140"/>
    <mergeCell ref="H141:K141"/>
    <mergeCell ref="A136:A137"/>
    <mergeCell ref="C137:F137"/>
    <mergeCell ref="B136:F136"/>
    <mergeCell ref="H137:K137"/>
    <mergeCell ref="G136:K136"/>
    <mergeCell ref="B43:D43"/>
    <mergeCell ref="E11:E12"/>
    <mergeCell ref="F11:F12"/>
    <mergeCell ref="B16:D16"/>
    <mergeCell ref="B38:D38"/>
    <mergeCell ref="B39:D39"/>
    <mergeCell ref="B40:D40"/>
    <mergeCell ref="B41:D41"/>
    <mergeCell ref="B42:D42"/>
    <mergeCell ref="B7:D7"/>
    <mergeCell ref="B13:D13"/>
    <mergeCell ref="B14:D14"/>
    <mergeCell ref="B15:D15"/>
    <mergeCell ref="A11:A12"/>
    <mergeCell ref="B11:D12"/>
    <mergeCell ref="B2:D2"/>
    <mergeCell ref="B3:D3"/>
    <mergeCell ref="B4:D4"/>
    <mergeCell ref="B5:D5"/>
    <mergeCell ref="B6:D6"/>
    <mergeCell ref="F85:F86"/>
    <mergeCell ref="G85:J85"/>
    <mergeCell ref="K85:N85"/>
    <mergeCell ref="O85:O86"/>
    <mergeCell ref="A93:D93"/>
    <mergeCell ref="A85:A86"/>
    <mergeCell ref="B85:B86"/>
    <mergeCell ref="C85:C86"/>
    <mergeCell ref="D85:D86"/>
    <mergeCell ref="E85:E86"/>
  </mergeCells>
  <phoneticPr fontId="4" type="noConversion"/>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217"/>
  <sheetViews>
    <sheetView topLeftCell="A130" workbookViewId="0">
      <selection activeCell="F157" sqref="F157"/>
    </sheetView>
  </sheetViews>
  <sheetFormatPr defaultColWidth="8.5" defaultRowHeight="15.6" outlineLevelRow="1"/>
  <cols>
    <col min="1" max="1" width="4.8984375" style="278" customWidth="1"/>
    <col min="2" max="2" width="29.69921875" style="278" customWidth="1"/>
    <col min="3" max="3" width="30.09765625" style="278" customWidth="1"/>
    <col min="4" max="4" width="13.69921875" style="278" customWidth="1"/>
    <col min="5" max="5" width="16.296875" style="278" customWidth="1"/>
    <col min="6" max="6" width="15.8984375" style="278" customWidth="1"/>
    <col min="7" max="16384" width="8.5" style="278"/>
  </cols>
  <sheetData>
    <row r="3" spans="1:5">
      <c r="A3" s="322" t="s">
        <v>734</v>
      </c>
    </row>
    <row r="4" spans="1:5">
      <c r="B4" s="323" t="s">
        <v>735</v>
      </c>
      <c r="C4" s="323" t="s">
        <v>736</v>
      </c>
      <c r="D4" s="323" t="s">
        <v>737</v>
      </c>
      <c r="E4" s="323" t="s">
        <v>738</v>
      </c>
    </row>
    <row r="5" spans="1:5">
      <c r="B5" s="324" t="s">
        <v>739</v>
      </c>
      <c r="C5" s="324" t="s">
        <v>740</v>
      </c>
      <c r="D5" s="324">
        <v>20000000</v>
      </c>
      <c r="E5" s="324">
        <v>7000000</v>
      </c>
    </row>
    <row r="6" spans="1:5">
      <c r="B6" s="325"/>
      <c r="C6" s="325" t="s">
        <v>741</v>
      </c>
      <c r="D6" s="325">
        <v>15000000</v>
      </c>
      <c r="E6" s="325">
        <v>5000000</v>
      </c>
    </row>
    <row r="7" spans="1:5">
      <c r="B7" s="326" t="s">
        <v>742</v>
      </c>
      <c r="C7" s="326" t="s">
        <v>740</v>
      </c>
      <c r="D7" s="326">
        <v>30000000</v>
      </c>
      <c r="E7" s="326">
        <v>12000000</v>
      </c>
    </row>
    <row r="8" spans="1:5">
      <c r="B8" s="325"/>
      <c r="C8" s="325" t="s">
        <v>741</v>
      </c>
      <c r="D8" s="325">
        <v>20000000</v>
      </c>
      <c r="E8" s="325">
        <v>8000000</v>
      </c>
    </row>
    <row r="9" spans="1:5" ht="31.2">
      <c r="B9" s="326" t="s">
        <v>743</v>
      </c>
      <c r="C9" s="327" t="s">
        <v>744</v>
      </c>
      <c r="D9" s="326">
        <v>40000000</v>
      </c>
      <c r="E9" s="326">
        <v>16000000</v>
      </c>
    </row>
    <row r="10" spans="1:5">
      <c r="B10" s="324"/>
      <c r="C10" s="324" t="s">
        <v>745</v>
      </c>
      <c r="D10" s="324">
        <v>35000000</v>
      </c>
      <c r="E10" s="324">
        <v>14000000</v>
      </c>
    </row>
    <row r="11" spans="1:5">
      <c r="B11" s="325"/>
      <c r="C11" s="325" t="s">
        <v>746</v>
      </c>
      <c r="D11" s="325">
        <v>30000000</v>
      </c>
      <c r="E11" s="325">
        <v>12000000</v>
      </c>
    </row>
    <row r="12" spans="1:5" ht="31.2">
      <c r="B12" s="326" t="s">
        <v>747</v>
      </c>
      <c r="C12" s="327" t="s">
        <v>744</v>
      </c>
      <c r="D12" s="326">
        <v>60000000</v>
      </c>
      <c r="E12" s="326">
        <v>20000000</v>
      </c>
    </row>
    <row r="13" spans="1:5">
      <c r="B13" s="324"/>
      <c r="C13" s="324" t="s">
        <v>745</v>
      </c>
      <c r="D13" s="324">
        <v>50000000</v>
      </c>
      <c r="E13" s="324">
        <v>17000000</v>
      </c>
    </row>
    <row r="14" spans="1:5" ht="16.2" thickBot="1">
      <c r="B14" s="325"/>
      <c r="C14" s="325" t="s">
        <v>746</v>
      </c>
      <c r="D14" s="325">
        <v>40000000</v>
      </c>
      <c r="E14" s="325">
        <v>14000000</v>
      </c>
    </row>
    <row r="15" spans="1:5">
      <c r="B15" s="328" t="s">
        <v>748</v>
      </c>
      <c r="C15" s="329" t="s">
        <v>336</v>
      </c>
      <c r="D15" s="330">
        <v>75000000</v>
      </c>
      <c r="E15" s="330">
        <v>25000000</v>
      </c>
    </row>
    <row r="16" spans="1:5" ht="31.2">
      <c r="B16" s="331"/>
      <c r="C16" s="332" t="s">
        <v>749</v>
      </c>
      <c r="D16" s="333">
        <v>65000000</v>
      </c>
      <c r="E16" s="333">
        <v>22000000</v>
      </c>
    </row>
    <row r="17" spans="2:6" ht="62.4">
      <c r="B17" s="331"/>
      <c r="C17" s="334" t="s">
        <v>750</v>
      </c>
      <c r="D17" s="333">
        <v>55000000</v>
      </c>
      <c r="E17" s="333">
        <v>19000000</v>
      </c>
    </row>
    <row r="18" spans="2:6" ht="16.2" thickBot="1">
      <c r="B18" s="335"/>
      <c r="C18" s="336" t="s">
        <v>751</v>
      </c>
      <c r="D18" s="337">
        <v>40000000</v>
      </c>
      <c r="E18" s="337">
        <v>14000000</v>
      </c>
    </row>
    <row r="19" spans="2:6">
      <c r="B19" s="328" t="s">
        <v>752</v>
      </c>
      <c r="C19" s="329" t="s">
        <v>336</v>
      </c>
      <c r="D19" s="330">
        <v>95000000</v>
      </c>
      <c r="E19" s="330">
        <v>32000000</v>
      </c>
      <c r="F19" s="338">
        <f>E19/D19</f>
        <v>0.33684210526315789</v>
      </c>
    </row>
    <row r="20" spans="2:6" ht="31.2">
      <c r="B20" s="331"/>
      <c r="C20" s="332" t="s">
        <v>753</v>
      </c>
      <c r="D20" s="333">
        <v>80000000</v>
      </c>
      <c r="E20" s="333">
        <v>27000000</v>
      </c>
      <c r="F20" s="338">
        <f>E20/D20</f>
        <v>0.33750000000000002</v>
      </c>
    </row>
    <row r="21" spans="2:6" ht="46.8">
      <c r="B21" s="331"/>
      <c r="C21" s="334" t="s">
        <v>754</v>
      </c>
      <c r="D21" s="333">
        <v>60000000</v>
      </c>
      <c r="E21" s="333">
        <v>20000000</v>
      </c>
      <c r="F21" s="338">
        <f>E21/D21</f>
        <v>0.33333333333333331</v>
      </c>
    </row>
    <row r="22" spans="2:6" ht="16.2" thickBot="1">
      <c r="B22" s="335"/>
      <c r="C22" s="336" t="s">
        <v>755</v>
      </c>
      <c r="D22" s="337">
        <v>45000000</v>
      </c>
      <c r="E22" s="337">
        <v>15000000</v>
      </c>
      <c r="F22" s="338">
        <f>E22/D22</f>
        <v>0.33333333333333331</v>
      </c>
    </row>
    <row r="23" spans="2:6">
      <c r="B23" s="328" t="s">
        <v>756</v>
      </c>
      <c r="C23" s="329" t="s">
        <v>336</v>
      </c>
      <c r="D23" s="339">
        <v>100000000</v>
      </c>
      <c r="E23" s="339">
        <v>34000000</v>
      </c>
      <c r="F23" s="338">
        <f>E23/D23</f>
        <v>0.34</v>
      </c>
    </row>
    <row r="24" spans="2:6" ht="31.2">
      <c r="B24" s="331"/>
      <c r="C24" s="332" t="s">
        <v>753</v>
      </c>
      <c r="D24" s="340">
        <v>80000000</v>
      </c>
      <c r="E24" s="340">
        <v>27000000</v>
      </c>
      <c r="F24" s="338">
        <f t="shared" ref="F24:F38" si="0">E24/D24</f>
        <v>0.33750000000000002</v>
      </c>
    </row>
    <row r="25" spans="2:6" ht="46.8">
      <c r="B25" s="341" t="s">
        <v>757</v>
      </c>
      <c r="C25" s="334" t="s">
        <v>754</v>
      </c>
      <c r="D25" s="340">
        <v>60000000</v>
      </c>
      <c r="E25" s="340">
        <v>20000000</v>
      </c>
      <c r="F25" s="338">
        <f t="shared" si="0"/>
        <v>0.33333333333333331</v>
      </c>
    </row>
    <row r="26" spans="2:6" ht="16.2" thickBot="1">
      <c r="B26" s="335"/>
      <c r="C26" s="336" t="s">
        <v>755</v>
      </c>
      <c r="D26" s="342">
        <v>50000000</v>
      </c>
      <c r="E26" s="342">
        <v>17000000</v>
      </c>
      <c r="F26" s="338">
        <f t="shared" si="0"/>
        <v>0.34</v>
      </c>
    </row>
    <row r="27" spans="2:6">
      <c r="B27" s="343" t="s">
        <v>758</v>
      </c>
      <c r="C27" s="344" t="s">
        <v>336</v>
      </c>
      <c r="D27" s="345">
        <v>110000000</v>
      </c>
      <c r="E27" s="346">
        <v>37000000</v>
      </c>
      <c r="F27" s="338">
        <f t="shared" si="0"/>
        <v>0.33636363636363636</v>
      </c>
    </row>
    <row r="28" spans="2:6" ht="46.8">
      <c r="B28" s="347"/>
      <c r="C28" s="348" t="s">
        <v>759</v>
      </c>
      <c r="D28" s="349">
        <v>100000000</v>
      </c>
      <c r="E28" s="350">
        <v>34000000</v>
      </c>
      <c r="F28" s="338">
        <f t="shared" si="0"/>
        <v>0.34</v>
      </c>
    </row>
    <row r="29" spans="2:6" ht="46.8">
      <c r="B29" s="351" t="s">
        <v>760</v>
      </c>
      <c r="C29" s="348" t="s">
        <v>761</v>
      </c>
      <c r="D29" s="349">
        <v>60000000</v>
      </c>
      <c r="E29" s="350">
        <v>20000000</v>
      </c>
      <c r="F29" s="338">
        <f t="shared" si="0"/>
        <v>0.33333333333333331</v>
      </c>
    </row>
    <row r="30" spans="2:6" ht="16.2" thickBot="1">
      <c r="B30" s="352"/>
      <c r="C30" s="353" t="s">
        <v>334</v>
      </c>
      <c r="D30" s="354">
        <v>50000000</v>
      </c>
      <c r="E30" s="355">
        <v>17000000</v>
      </c>
      <c r="F30" s="338">
        <f t="shared" si="0"/>
        <v>0.34</v>
      </c>
    </row>
    <row r="31" spans="2:6">
      <c r="B31" s="356" t="s">
        <v>762</v>
      </c>
      <c r="C31" s="357" t="s">
        <v>336</v>
      </c>
      <c r="D31" s="358">
        <v>150000000</v>
      </c>
      <c r="E31" s="359">
        <v>50000000</v>
      </c>
      <c r="F31" s="338">
        <f t="shared" si="0"/>
        <v>0.33333333333333331</v>
      </c>
    </row>
    <row r="32" spans="2:6" ht="46.8">
      <c r="B32" s="360"/>
      <c r="C32" s="361" t="s">
        <v>763</v>
      </c>
      <c r="D32" s="362">
        <v>130000000</v>
      </c>
      <c r="E32" s="363">
        <v>43000000</v>
      </c>
      <c r="F32" s="338">
        <f t="shared" si="0"/>
        <v>0.33076923076923076</v>
      </c>
    </row>
    <row r="33" spans="1:6" ht="62.4">
      <c r="B33" s="364"/>
      <c r="C33" s="361" t="s">
        <v>764</v>
      </c>
      <c r="D33" s="362">
        <v>70000000</v>
      </c>
      <c r="E33" s="363">
        <v>23000000</v>
      </c>
      <c r="F33" s="338">
        <f t="shared" si="0"/>
        <v>0.32857142857142857</v>
      </c>
    </row>
    <row r="34" spans="1:6" ht="16.2" thickBot="1">
      <c r="B34" s="365"/>
      <c r="C34" s="366" t="s">
        <v>334</v>
      </c>
      <c r="D34" s="367">
        <v>60000000</v>
      </c>
      <c r="E34" s="368">
        <v>20000000</v>
      </c>
      <c r="F34" s="338">
        <f t="shared" si="0"/>
        <v>0.33333333333333331</v>
      </c>
    </row>
    <row r="35" spans="1:6" outlineLevel="1">
      <c r="B35" s="369" t="s">
        <v>927</v>
      </c>
      <c r="C35" s="370" t="s">
        <v>336</v>
      </c>
      <c r="D35" s="371">
        <v>165000000</v>
      </c>
      <c r="E35" s="372">
        <v>55000000</v>
      </c>
      <c r="F35" s="338">
        <f t="shared" si="0"/>
        <v>0.33333333333333331</v>
      </c>
    </row>
    <row r="36" spans="1:6" ht="46.8" outlineLevel="1">
      <c r="B36" s="373"/>
      <c r="C36" s="374" t="s">
        <v>765</v>
      </c>
      <c r="D36" s="375">
        <v>145000000</v>
      </c>
      <c r="E36" s="376">
        <v>48000000</v>
      </c>
      <c r="F36" s="338">
        <f t="shared" si="0"/>
        <v>0.33103448275862069</v>
      </c>
    </row>
    <row r="37" spans="1:6" ht="62.4" outlineLevel="1">
      <c r="B37" s="377"/>
      <c r="C37" s="374" t="s">
        <v>766</v>
      </c>
      <c r="D37" s="375">
        <v>85000000</v>
      </c>
      <c r="E37" s="376">
        <v>28000000</v>
      </c>
      <c r="F37" s="338">
        <f t="shared" si="0"/>
        <v>0.32941176470588235</v>
      </c>
    </row>
    <row r="38" spans="1:6" ht="16.2" outlineLevel="1" thickBot="1">
      <c r="B38" s="378"/>
      <c r="C38" s="379" t="s">
        <v>334</v>
      </c>
      <c r="D38" s="380">
        <v>75000000</v>
      </c>
      <c r="E38" s="381">
        <v>25000000</v>
      </c>
      <c r="F38" s="338">
        <f t="shared" si="0"/>
        <v>0.33333333333333331</v>
      </c>
    </row>
    <row r="39" spans="1:6">
      <c r="C39" s="382"/>
      <c r="F39" s="338"/>
    </row>
    <row r="40" spans="1:6">
      <c r="B40" s="1008" t="s">
        <v>767</v>
      </c>
      <c r="C40" s="1008"/>
      <c r="D40" s="1008"/>
      <c r="E40" s="1008"/>
    </row>
    <row r="41" spans="1:6" ht="30.75" customHeight="1">
      <c r="B41" s="1008" t="s">
        <v>768</v>
      </c>
      <c r="C41" s="1008"/>
      <c r="D41" s="1008"/>
      <c r="E41" s="1008"/>
    </row>
    <row r="42" spans="1:6" ht="47.25" customHeight="1">
      <c r="B42" s="1008" t="s">
        <v>769</v>
      </c>
      <c r="C42" s="1008"/>
      <c r="D42" s="1008"/>
      <c r="E42" s="1008"/>
    </row>
    <row r="44" spans="1:6">
      <c r="B44" s="278" t="s">
        <v>770</v>
      </c>
    </row>
    <row r="45" spans="1:6">
      <c r="B45" s="278" t="s">
        <v>771</v>
      </c>
    </row>
    <row r="46" spans="1:6">
      <c r="B46" s="278" t="s">
        <v>772</v>
      </c>
    </row>
    <row r="48" spans="1:6">
      <c r="A48" s="322" t="s">
        <v>773</v>
      </c>
    </row>
    <row r="50" spans="2:7">
      <c r="B50" s="383" t="s">
        <v>774</v>
      </c>
      <c r="C50" s="383" t="s">
        <v>736</v>
      </c>
      <c r="D50" s="384" t="s">
        <v>737</v>
      </c>
      <c r="E50" s="383" t="s">
        <v>775</v>
      </c>
      <c r="F50" s="384" t="s">
        <v>776</v>
      </c>
    </row>
    <row r="51" spans="2:7">
      <c r="B51" s="326" t="s">
        <v>777</v>
      </c>
      <c r="C51" s="385" t="s">
        <v>778</v>
      </c>
      <c r="D51" s="386">
        <v>240000000</v>
      </c>
      <c r="E51" s="386">
        <v>45000000</v>
      </c>
      <c r="F51" s="386">
        <v>13500000</v>
      </c>
    </row>
    <row r="52" spans="2:7" ht="31.2">
      <c r="B52" s="324"/>
      <c r="C52" s="387" t="s">
        <v>779</v>
      </c>
      <c r="D52" s="388">
        <v>190000000</v>
      </c>
      <c r="E52" s="388">
        <v>39000000</v>
      </c>
      <c r="F52" s="388">
        <v>11700000</v>
      </c>
    </row>
    <row r="53" spans="2:7">
      <c r="B53" s="324"/>
      <c r="C53" s="388" t="s">
        <v>780</v>
      </c>
      <c r="D53" s="388">
        <v>150000000</v>
      </c>
      <c r="E53" s="388">
        <v>30000000</v>
      </c>
      <c r="F53" s="388">
        <v>9000000</v>
      </c>
    </row>
    <row r="54" spans="2:7">
      <c r="B54" s="325"/>
      <c r="C54" s="389" t="s">
        <v>781</v>
      </c>
      <c r="D54" s="389">
        <v>140000000</v>
      </c>
      <c r="E54" s="389">
        <v>25000000</v>
      </c>
      <c r="F54" s="389">
        <v>7500000</v>
      </c>
    </row>
    <row r="55" spans="2:7">
      <c r="B55" s="390" t="s">
        <v>782</v>
      </c>
      <c r="C55" s="385" t="s">
        <v>778</v>
      </c>
      <c r="D55" s="386">
        <v>260000000</v>
      </c>
      <c r="E55" s="386">
        <v>45000000</v>
      </c>
      <c r="F55" s="386">
        <v>13500000</v>
      </c>
    </row>
    <row r="56" spans="2:7" ht="31.2">
      <c r="B56" s="324"/>
      <c r="C56" s="387" t="s">
        <v>779</v>
      </c>
      <c r="D56" s="388">
        <v>210000000</v>
      </c>
      <c r="E56" s="388">
        <v>39000000</v>
      </c>
      <c r="F56" s="388">
        <v>11700000</v>
      </c>
    </row>
    <row r="57" spans="2:7">
      <c r="B57" s="324"/>
      <c r="C57" s="388" t="s">
        <v>783</v>
      </c>
      <c r="D57" s="388">
        <v>160000000</v>
      </c>
      <c r="E57" s="388">
        <v>30000000</v>
      </c>
      <c r="F57" s="388">
        <v>9000000</v>
      </c>
    </row>
    <row r="58" spans="2:7">
      <c r="B58" s="325"/>
      <c r="C58" s="389" t="s">
        <v>784</v>
      </c>
      <c r="D58" s="389">
        <v>150000000</v>
      </c>
      <c r="E58" s="389">
        <v>25000000</v>
      </c>
      <c r="F58" s="389">
        <v>7500000</v>
      </c>
    </row>
    <row r="59" spans="2:7" ht="17.399999999999999">
      <c r="B59" s="390" t="s">
        <v>785</v>
      </c>
      <c r="C59" s="385" t="s">
        <v>778</v>
      </c>
      <c r="D59" s="386">
        <v>300000000</v>
      </c>
      <c r="E59" s="386">
        <v>50000000</v>
      </c>
      <c r="F59" s="386">
        <v>15000000</v>
      </c>
      <c r="G59" s="391"/>
    </row>
    <row r="60" spans="2:7" ht="31.2">
      <c r="B60" s="324"/>
      <c r="C60" s="387" t="s">
        <v>786</v>
      </c>
      <c r="D60" s="388">
        <v>250000000</v>
      </c>
      <c r="E60" s="388">
        <v>45000000</v>
      </c>
      <c r="F60" s="388">
        <v>13500000</v>
      </c>
      <c r="G60" s="391"/>
    </row>
    <row r="61" spans="2:7">
      <c r="B61" s="324"/>
      <c r="C61" s="388" t="s">
        <v>787</v>
      </c>
      <c r="D61" s="388">
        <v>180000000</v>
      </c>
      <c r="E61" s="388">
        <v>30000000</v>
      </c>
      <c r="F61" s="388">
        <v>9000000</v>
      </c>
    </row>
    <row r="62" spans="2:7">
      <c r="B62" s="324"/>
      <c r="C62" s="392" t="s">
        <v>781</v>
      </c>
      <c r="D62" s="392">
        <v>150000000</v>
      </c>
      <c r="E62" s="392">
        <v>25000000</v>
      </c>
      <c r="F62" s="392">
        <v>7500000</v>
      </c>
    </row>
    <row r="63" spans="2:7">
      <c r="B63" s="390" t="s">
        <v>752</v>
      </c>
      <c r="C63" s="385" t="s">
        <v>778</v>
      </c>
      <c r="D63" s="386">
        <v>400000000</v>
      </c>
      <c r="E63" s="386">
        <v>65000000</v>
      </c>
      <c r="F63" s="386">
        <v>22000000</v>
      </c>
      <c r="G63" s="338"/>
    </row>
    <row r="64" spans="2:7" ht="31.2">
      <c r="B64" s="324"/>
      <c r="C64" s="387" t="s">
        <v>779</v>
      </c>
      <c r="D64" s="388">
        <v>300000000</v>
      </c>
      <c r="E64" s="388">
        <v>55000000</v>
      </c>
      <c r="F64" s="388">
        <v>19000000</v>
      </c>
      <c r="G64" s="338"/>
    </row>
    <row r="65" spans="2:7">
      <c r="B65" s="324"/>
      <c r="C65" s="388" t="s">
        <v>787</v>
      </c>
      <c r="D65" s="388">
        <v>240000000</v>
      </c>
      <c r="E65" s="388">
        <v>38000000</v>
      </c>
      <c r="F65" s="388">
        <v>13000000</v>
      </c>
      <c r="G65" s="338"/>
    </row>
    <row r="66" spans="2:7">
      <c r="B66" s="325"/>
      <c r="C66" s="389" t="s">
        <v>781</v>
      </c>
      <c r="D66" s="389">
        <v>180000000</v>
      </c>
      <c r="E66" s="389">
        <v>30000000</v>
      </c>
      <c r="F66" s="389">
        <v>10000000</v>
      </c>
      <c r="G66" s="338"/>
    </row>
    <row r="67" spans="2:7" ht="31.2">
      <c r="B67" s="393" t="s">
        <v>788</v>
      </c>
      <c r="C67" s="385" t="s">
        <v>789</v>
      </c>
      <c r="D67" s="386">
        <v>610000000</v>
      </c>
      <c r="E67" s="386">
        <v>65000000</v>
      </c>
      <c r="F67" s="386">
        <v>22000000</v>
      </c>
      <c r="G67" s="394">
        <f t="shared" ref="G67:G73" si="1">F67/E67</f>
        <v>0.33846153846153848</v>
      </c>
    </row>
    <row r="68" spans="2:7" ht="31.2">
      <c r="B68" s="324"/>
      <c r="C68" s="387" t="s">
        <v>790</v>
      </c>
      <c r="D68" s="388">
        <v>500000000</v>
      </c>
      <c r="E68" s="388">
        <v>55000000</v>
      </c>
      <c r="F68" s="388">
        <v>19000000</v>
      </c>
      <c r="G68" s="394">
        <f t="shared" si="1"/>
        <v>0.34545454545454546</v>
      </c>
    </row>
    <row r="69" spans="2:7">
      <c r="B69" s="324"/>
      <c r="C69" s="388" t="s">
        <v>791</v>
      </c>
      <c r="D69" s="388">
        <v>500000000</v>
      </c>
      <c r="E69" s="388">
        <v>38000000</v>
      </c>
      <c r="F69" s="388">
        <v>13000000</v>
      </c>
      <c r="G69" s="394">
        <f t="shared" si="1"/>
        <v>0.34210526315789475</v>
      </c>
    </row>
    <row r="70" spans="2:7">
      <c r="B70" s="324"/>
      <c r="C70" s="392" t="s">
        <v>792</v>
      </c>
      <c r="D70" s="388">
        <v>500000000</v>
      </c>
      <c r="E70" s="392">
        <v>30000000</v>
      </c>
      <c r="F70" s="392">
        <v>10000000</v>
      </c>
      <c r="G70" s="394">
        <f t="shared" si="1"/>
        <v>0.33333333333333331</v>
      </c>
    </row>
    <row r="71" spans="2:7">
      <c r="B71" s="324"/>
      <c r="C71" s="392" t="s">
        <v>793</v>
      </c>
      <c r="D71" s="392">
        <v>390000000</v>
      </c>
      <c r="E71" s="392">
        <v>38000000</v>
      </c>
      <c r="F71" s="392">
        <v>13000000</v>
      </c>
      <c r="G71" s="394">
        <f t="shared" si="1"/>
        <v>0.34210526315789475</v>
      </c>
    </row>
    <row r="72" spans="2:7">
      <c r="B72" s="324"/>
      <c r="C72" s="392" t="s">
        <v>794</v>
      </c>
      <c r="D72" s="392">
        <v>390000000</v>
      </c>
      <c r="E72" s="392">
        <v>30000000</v>
      </c>
      <c r="F72" s="392">
        <v>10000000</v>
      </c>
      <c r="G72" s="394">
        <f t="shared" si="1"/>
        <v>0.33333333333333331</v>
      </c>
    </row>
    <row r="73" spans="2:7">
      <c r="B73" s="325"/>
      <c r="C73" s="389" t="s">
        <v>795</v>
      </c>
      <c r="D73" s="389">
        <v>270000000</v>
      </c>
      <c r="E73" s="389">
        <v>30000000</v>
      </c>
      <c r="F73" s="389">
        <v>10000000</v>
      </c>
      <c r="G73" s="394">
        <f t="shared" si="1"/>
        <v>0.33333333333333331</v>
      </c>
    </row>
    <row r="74" spans="2:7">
      <c r="B74" s="976" t="s">
        <v>796</v>
      </c>
      <c r="C74" s="395" t="s">
        <v>797</v>
      </c>
      <c r="D74" s="396">
        <v>900000000</v>
      </c>
      <c r="E74" s="386">
        <v>65000000</v>
      </c>
      <c r="F74" s="386">
        <v>22000000</v>
      </c>
    </row>
    <row r="75" spans="2:7">
      <c r="B75" s="977"/>
      <c r="C75" s="397" t="s">
        <v>798</v>
      </c>
      <c r="D75" s="398">
        <v>690000000</v>
      </c>
      <c r="E75" s="388">
        <v>55000000</v>
      </c>
      <c r="F75" s="388">
        <v>19000000</v>
      </c>
    </row>
    <row r="76" spans="2:7" ht="26.4">
      <c r="B76" s="977"/>
      <c r="C76" s="399" t="s">
        <v>799</v>
      </c>
      <c r="D76" s="400">
        <v>540000000</v>
      </c>
      <c r="E76" s="401">
        <v>38000000</v>
      </c>
      <c r="F76" s="398">
        <v>13000000</v>
      </c>
    </row>
    <row r="77" spans="2:7">
      <c r="B77" s="978"/>
      <c r="C77" s="402" t="s">
        <v>800</v>
      </c>
      <c r="D77" s="403">
        <v>370000000</v>
      </c>
      <c r="E77" s="389">
        <v>30000000</v>
      </c>
      <c r="F77" s="389">
        <v>10000000</v>
      </c>
    </row>
    <row r="78" spans="2:7">
      <c r="B78" s="322"/>
      <c r="C78" s="322"/>
      <c r="D78" s="322"/>
      <c r="E78" s="322"/>
      <c r="F78" s="322"/>
      <c r="G78" s="394"/>
    </row>
    <row r="79" spans="2:7">
      <c r="B79" s="322"/>
      <c r="C79" s="322"/>
      <c r="D79" s="322"/>
      <c r="E79" s="322"/>
      <c r="F79" s="322"/>
      <c r="G79" s="394"/>
    </row>
    <row r="81" spans="2:3">
      <c r="B81" s="278" t="s">
        <v>801</v>
      </c>
      <c r="C81" s="278" t="s">
        <v>802</v>
      </c>
    </row>
    <row r="82" spans="2:3">
      <c r="B82" s="278" t="s">
        <v>803</v>
      </c>
    </row>
    <row r="83" spans="2:3">
      <c r="B83" s="278" t="s">
        <v>804</v>
      </c>
    </row>
    <row r="84" spans="2:3">
      <c r="B84" s="278" t="s">
        <v>805</v>
      </c>
    </row>
    <row r="85" spans="2:3">
      <c r="B85" s="278" t="s">
        <v>806</v>
      </c>
    </row>
    <row r="86" spans="2:3">
      <c r="B86" s="322" t="s">
        <v>807</v>
      </c>
    </row>
    <row r="88" spans="2:3">
      <c r="B88" s="278" t="s">
        <v>808</v>
      </c>
    </row>
    <row r="89" spans="2:3">
      <c r="B89" s="278" t="s">
        <v>809</v>
      </c>
    </row>
    <row r="90" spans="2:3">
      <c r="B90" s="278" t="s">
        <v>810</v>
      </c>
    </row>
    <row r="91" spans="2:3">
      <c r="B91" s="278" t="s">
        <v>811</v>
      </c>
    </row>
    <row r="97" spans="1:1">
      <c r="A97" s="322" t="s">
        <v>812</v>
      </c>
    </row>
    <row r="154" spans="2:3" ht="16.2" thickBot="1">
      <c r="B154" s="278" t="s">
        <v>813</v>
      </c>
    </row>
    <row r="155" spans="2:3" ht="16.2" thickBot="1">
      <c r="B155" s="404" t="s">
        <v>568</v>
      </c>
      <c r="C155" s="405" t="s">
        <v>814</v>
      </c>
    </row>
    <row r="156" spans="2:3" ht="16.2" thickBot="1">
      <c r="B156" s="406" t="s">
        <v>815</v>
      </c>
      <c r="C156" s="407" t="s">
        <v>816</v>
      </c>
    </row>
    <row r="157" spans="2:3" ht="47.4" thickBot="1">
      <c r="B157" s="406" t="s">
        <v>817</v>
      </c>
      <c r="C157" s="408" t="s">
        <v>818</v>
      </c>
    </row>
    <row r="160" spans="2:3">
      <c r="B160" s="278" t="s">
        <v>819</v>
      </c>
    </row>
    <row r="161" spans="2:7">
      <c r="B161" s="1009" t="s">
        <v>820</v>
      </c>
      <c r="C161" s="1010" t="s">
        <v>821</v>
      </c>
      <c r="D161" s="1010"/>
      <c r="E161" s="1010"/>
      <c r="F161" s="1010"/>
      <c r="G161" s="1010"/>
    </row>
    <row r="162" spans="2:7">
      <c r="B162" s="1009"/>
      <c r="C162" s="1010" t="s">
        <v>822</v>
      </c>
      <c r="D162" s="1010"/>
      <c r="E162" s="1010"/>
      <c r="F162" s="1010"/>
      <c r="G162" s="1010"/>
    </row>
    <row r="163" spans="2:7">
      <c r="B163" s="1009"/>
      <c r="C163" s="1010" t="s">
        <v>823</v>
      </c>
      <c r="D163" s="1010"/>
      <c r="E163" s="1010"/>
      <c r="F163" s="1010"/>
      <c r="G163" s="1010"/>
    </row>
    <row r="164" spans="2:7" ht="27" customHeight="1">
      <c r="B164" s="1009"/>
      <c r="C164" s="1011" t="s">
        <v>824</v>
      </c>
      <c r="D164" s="1011"/>
      <c r="E164" s="1011"/>
      <c r="F164" s="1011"/>
      <c r="G164" s="1011"/>
    </row>
    <row r="165" spans="2:7">
      <c r="B165" s="1009" t="s">
        <v>825</v>
      </c>
      <c r="C165" s="1010" t="s">
        <v>826</v>
      </c>
      <c r="D165" s="1010"/>
      <c r="E165" s="1010"/>
      <c r="F165" s="1010"/>
      <c r="G165" s="1010"/>
    </row>
    <row r="166" spans="2:7">
      <c r="B166" s="1009"/>
      <c r="C166" s="1015" t="s">
        <v>827</v>
      </c>
      <c r="D166" s="1016"/>
      <c r="E166" s="1016"/>
      <c r="F166" s="1016"/>
      <c r="G166" s="1017"/>
    </row>
    <row r="167" spans="2:7">
      <c r="B167" s="1009"/>
      <c r="C167" s="1010" t="s">
        <v>828</v>
      </c>
      <c r="D167" s="1010"/>
      <c r="E167" s="1010"/>
      <c r="F167" s="1010"/>
      <c r="G167" s="1010"/>
    </row>
    <row r="168" spans="2:7">
      <c r="B168" s="1009"/>
      <c r="C168" s="1010" t="s">
        <v>829</v>
      </c>
      <c r="D168" s="1010"/>
      <c r="E168" s="1010"/>
      <c r="F168" s="1010"/>
      <c r="G168" s="1010"/>
    </row>
    <row r="169" spans="2:7">
      <c r="B169" s="1009"/>
      <c r="C169" s="1011" t="s">
        <v>830</v>
      </c>
      <c r="D169" s="1011"/>
      <c r="E169" s="1011"/>
      <c r="F169" s="1011"/>
      <c r="G169" s="1011"/>
    </row>
    <row r="171" spans="2:7" ht="19.2">
      <c r="B171" s="409" t="s">
        <v>831</v>
      </c>
      <c r="C171"/>
      <c r="D171"/>
    </row>
    <row r="172" spans="2:7">
      <c r="B172" s="1012" t="s">
        <v>832</v>
      </c>
      <c r="C172" s="1012"/>
      <c r="D172" s="1012"/>
    </row>
    <row r="173" spans="2:7">
      <c r="B173" s="410" t="s">
        <v>833</v>
      </c>
      <c r="C173" s="410" t="s">
        <v>834</v>
      </c>
      <c r="D173" s="410" t="s">
        <v>835</v>
      </c>
    </row>
    <row r="174" spans="2:7">
      <c r="B174" s="1013" t="s">
        <v>836</v>
      </c>
      <c r="C174" s="1013" t="s">
        <v>837</v>
      </c>
      <c r="D174" s="1013" t="s">
        <v>838</v>
      </c>
    </row>
    <row r="175" spans="2:7" ht="409.6" customHeight="1">
      <c r="B175" s="1013"/>
      <c r="C175" s="1013"/>
      <c r="D175" s="1014"/>
    </row>
    <row r="183" spans="2:4">
      <c r="B183" s="411" t="s">
        <v>839</v>
      </c>
    </row>
    <row r="185" spans="2:4" ht="17.399999999999999">
      <c r="B185" s="412" t="s">
        <v>840</v>
      </c>
      <c r="C185" s="412" t="s">
        <v>841</v>
      </c>
      <c r="D185" s="412" t="s">
        <v>842</v>
      </c>
    </row>
    <row r="186" spans="2:4" ht="104.4">
      <c r="B186" s="413" t="s">
        <v>843</v>
      </c>
      <c r="C186" s="413" t="s">
        <v>844</v>
      </c>
      <c r="D186" s="413" t="s">
        <v>845</v>
      </c>
    </row>
    <row r="187" spans="2:4" ht="104.4">
      <c r="B187" s="413" t="s">
        <v>846</v>
      </c>
      <c r="C187" s="413" t="s">
        <v>847</v>
      </c>
      <c r="D187" s="413" t="s">
        <v>848</v>
      </c>
    </row>
    <row r="188" spans="2:4" ht="226.2">
      <c r="B188" s="413" t="s">
        <v>849</v>
      </c>
      <c r="C188" s="413" t="s">
        <v>850</v>
      </c>
      <c r="D188" s="413" t="s">
        <v>851</v>
      </c>
    </row>
    <row r="189" spans="2:4" ht="17.399999999999999">
      <c r="B189" s="413" t="s">
        <v>852</v>
      </c>
      <c r="C189" s="413" t="s">
        <v>853</v>
      </c>
      <c r="D189" s="413" t="s">
        <v>854</v>
      </c>
    </row>
    <row r="190" spans="2:4" ht="52.2">
      <c r="B190" s="413" t="s">
        <v>855</v>
      </c>
      <c r="C190" s="413" t="s">
        <v>856</v>
      </c>
      <c r="D190" s="413" t="s">
        <v>857</v>
      </c>
    </row>
    <row r="191" spans="2:4" ht="17.399999999999999">
      <c r="B191" s="413" t="s">
        <v>858</v>
      </c>
      <c r="C191" s="413" t="s">
        <v>859</v>
      </c>
      <c r="D191" s="413" t="s">
        <v>860</v>
      </c>
    </row>
    <row r="192" spans="2:4" ht="52.2">
      <c r="B192" s="413" t="s">
        <v>861</v>
      </c>
      <c r="C192" s="413" t="s">
        <v>862</v>
      </c>
      <c r="D192" s="413" t="s">
        <v>863</v>
      </c>
    </row>
    <row r="193" spans="2:4" ht="174">
      <c r="B193" s="413" t="s">
        <v>864</v>
      </c>
      <c r="C193" s="413" t="s">
        <v>865</v>
      </c>
      <c r="D193" s="413" t="s">
        <v>866</v>
      </c>
    </row>
    <row r="194" spans="2:4" ht="17.399999999999999">
      <c r="B194" s="413" t="s">
        <v>867</v>
      </c>
      <c r="C194" s="413" t="s">
        <v>868</v>
      </c>
      <c r="D194" s="413"/>
    </row>
    <row r="195" spans="2:4" ht="17.399999999999999">
      <c r="B195" s="413" t="s">
        <v>869</v>
      </c>
      <c r="C195" s="413" t="s">
        <v>870</v>
      </c>
      <c r="D195" s="413"/>
    </row>
    <row r="196" spans="2:4" ht="17.399999999999999">
      <c r="B196" s="413" t="s">
        <v>871</v>
      </c>
      <c r="C196" s="413" t="s">
        <v>872</v>
      </c>
      <c r="D196" s="413"/>
    </row>
    <row r="197" spans="2:4" ht="17.399999999999999">
      <c r="B197" s="413" t="s">
        <v>873</v>
      </c>
      <c r="C197" s="413" t="s">
        <v>874</v>
      </c>
      <c r="D197" s="413"/>
    </row>
    <row r="198" spans="2:4" ht="17.399999999999999">
      <c r="B198" s="413" t="s">
        <v>875</v>
      </c>
      <c r="C198" s="413" t="s">
        <v>876</v>
      </c>
      <c r="D198" s="413"/>
    </row>
    <row r="199" spans="2:4" ht="226.2">
      <c r="B199" s="413" t="s">
        <v>877</v>
      </c>
      <c r="C199" s="413" t="s">
        <v>878</v>
      </c>
      <c r="D199" s="413"/>
    </row>
    <row r="200" spans="2:4" ht="34.799999999999997">
      <c r="B200" s="413" t="s">
        <v>879</v>
      </c>
      <c r="C200" s="413" t="s">
        <v>880</v>
      </c>
      <c r="D200" s="414"/>
    </row>
    <row r="201" spans="2:4" ht="52.2">
      <c r="B201" s="413" t="s">
        <v>881</v>
      </c>
      <c r="C201" s="413"/>
      <c r="D201" s="413"/>
    </row>
    <row r="217" spans="8:8">
      <c r="H217" s="415" t="s">
        <v>882</v>
      </c>
    </row>
  </sheetData>
  <mergeCells count="19">
    <mergeCell ref="B172:D172"/>
    <mergeCell ref="B174:B175"/>
    <mergeCell ref="C174:C175"/>
    <mergeCell ref="D174:D175"/>
    <mergeCell ref="B165:B169"/>
    <mergeCell ref="C165:G165"/>
    <mergeCell ref="C166:G166"/>
    <mergeCell ref="C167:G167"/>
    <mergeCell ref="C168:G168"/>
    <mergeCell ref="C169:G169"/>
    <mergeCell ref="B40:E40"/>
    <mergeCell ref="B41:E41"/>
    <mergeCell ref="B42:E42"/>
    <mergeCell ref="B74:B77"/>
    <mergeCell ref="B161:B164"/>
    <mergeCell ref="C161:G161"/>
    <mergeCell ref="C162:G162"/>
    <mergeCell ref="C163:G163"/>
    <mergeCell ref="C164:G164"/>
  </mergeCells>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43</vt:i4>
      </vt:variant>
      <vt:variant>
        <vt:lpstr>이름이 지정된 범위</vt:lpstr>
      </vt:variant>
      <vt:variant>
        <vt:i4>9</vt:i4>
      </vt:variant>
    </vt:vector>
  </HeadingPairs>
  <TitlesOfParts>
    <vt:vector size="52" baseType="lpstr">
      <vt:lpstr>Login</vt:lpstr>
      <vt:lpstr>사용자 구성</vt:lpstr>
      <vt:lpstr>관리자모드</vt:lpstr>
      <vt:lpstr>PM</vt:lpstr>
      <vt:lpstr>평가자</vt:lpstr>
      <vt:lpstr>기초테이터</vt:lpstr>
      <vt:lpstr>등기부</vt:lpstr>
      <vt:lpstr>권리분석</vt:lpstr>
      <vt:lpstr>마감</vt:lpstr>
      <vt:lpstr>비핵심</vt:lpstr>
      <vt:lpstr>비핵심 전체</vt:lpstr>
      <vt:lpstr>차주개요(０)</vt:lpstr>
      <vt:lpstr>Loan(Ⅰ)_일반</vt:lpstr>
      <vt:lpstr>Loan(Ⅰ)_일반보증</vt:lpstr>
      <vt:lpstr>Loan(Ⅰ)_해지부보증</vt:lpstr>
      <vt:lpstr>Loan(Ⅰ)_일반+해지부보증</vt:lpstr>
      <vt:lpstr>담보총괄(Ⅱ)</vt:lpstr>
      <vt:lpstr>등기부(Ⅲ)</vt:lpstr>
      <vt:lpstr>담보물건(Ⅳ)</vt:lpstr>
      <vt:lpstr>선순위(Ⅴ)</vt:lpstr>
      <vt:lpstr>평가(Ⅵ)_시트적용</vt:lpstr>
      <vt:lpstr>평가(Ⅵ)_1. 아파트</vt:lpstr>
      <vt:lpstr>평가(Ⅵ)_2. 연립다세대 </vt:lpstr>
      <vt:lpstr>평가(Ⅵ)_3. 공장, 창고</vt:lpstr>
      <vt:lpstr>평가(Ⅵ)_4. 상가, 아파트형공장</vt:lpstr>
      <vt:lpstr>평가(Ⅵ)_5. 주택, 근린시설, 토지 등</vt:lpstr>
      <vt:lpstr>경매일정(Ⅶ)</vt:lpstr>
      <vt:lpstr>공매일정(Ⅷ)</vt:lpstr>
      <vt:lpstr>현금흐름 집계(Ⅸ)</vt:lpstr>
      <vt:lpstr>XNPV 비교(Ⅹ)</vt:lpstr>
      <vt:lpstr>회생개요(ⅩⅠ)</vt:lpstr>
      <vt:lpstr>경매비용기초DATA</vt:lpstr>
      <vt:lpstr>공매비용기초DATA</vt:lpstr>
      <vt:lpstr>당해세 계산구조</vt:lpstr>
      <vt:lpstr>표준 공시지가 정보</vt:lpstr>
      <vt:lpstr>공동주택가격 조회</vt:lpstr>
      <vt:lpstr>관할법원</vt:lpstr>
      <vt:lpstr>대위등기비용</vt:lpstr>
      <vt:lpstr>법원별 저감율</vt:lpstr>
      <vt:lpstr>선순위(주택)</vt:lpstr>
      <vt:lpstr>선순위(상가)</vt:lpstr>
      <vt:lpstr>Tool Box</vt:lpstr>
      <vt:lpstr>선순위</vt:lpstr>
      <vt:lpstr>'Loan(Ⅰ)_일반+해지부보증'!adate</vt:lpstr>
      <vt:lpstr>'Loan(Ⅰ)_일반보증'!adate</vt:lpstr>
      <vt:lpstr>adate</vt:lpstr>
      <vt:lpstr>'Loan(Ⅰ)_일반+해지부보증'!cdate</vt:lpstr>
      <vt:lpstr>'Loan(Ⅰ)_일반보증'!cdate</vt:lpstr>
      <vt:lpstr>cdate</vt:lpstr>
      <vt:lpstr>'비핵심 전체'!Print_Area</vt:lpstr>
      <vt:lpstr>'경매일정(Ⅶ)'!감정수수료</vt:lpstr>
      <vt:lpstr>평</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sunyoung moon</dc:creator>
  <cp:lastModifiedBy>sunyoung moon</cp:lastModifiedBy>
  <dcterms:created xsi:type="dcterms:W3CDTF">2025-05-27T05:30:45Z</dcterms:created>
  <dcterms:modified xsi:type="dcterms:W3CDTF">2025-10-31T01:46:34Z</dcterms:modified>
</cp:coreProperties>
</file>