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7.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updateLinks="never" codeName="ThisWorkbook"/>
  <mc:AlternateContent xmlns:mc="http://schemas.openxmlformats.org/markup-compatibility/2006">
    <mc:Choice Requires="x15">
      <x15ac:absPath xmlns:x15ac="http://schemas.microsoft.com/office/spreadsheetml/2010/11/ac" url="C:\Users\hoash\Documents\Python_Scripts\HatanoScoreAnalysis\"/>
    </mc:Choice>
  </mc:AlternateContent>
  <xr:revisionPtr revIDLastSave="0" documentId="13_ncr:1_{6C28F3E4-7F4C-4AD5-8761-DAF2B109E2E9}" xr6:coauthVersionLast="47" xr6:coauthVersionMax="47" xr10:uidLastSave="{00000000-0000-0000-0000-000000000000}"/>
  <bookViews>
    <workbookView xWindow="390" yWindow="390" windowWidth="21600" windowHeight="12645" xr2:uid="{79795000-B347-4D6F-B293-8DDC74AE4768}"/>
  </bookViews>
  <sheets>
    <sheet name="サマリ" sheetId="1" r:id="rId1"/>
    <sheet name="FastWD" sheetId="18" r:id="rId2"/>
    <sheet name="クラブ選手権" sheetId="23" r:id="rId3"/>
    <sheet name="Sheet2" sheetId="24" r:id="rId4"/>
    <sheet name="Trash" sheetId="2" r:id="rId5"/>
    <sheet name="ToCSV" sheetId="19" r:id="rId6"/>
  </sheets>
  <externalReferences>
    <externalReference r:id="rId7"/>
  </externalReferences>
  <definedNames>
    <definedName name="_xlnm._FilterDatabase" localSheetId="5" hidden="1">ToCSV!$A$1:$GQ$107</definedName>
    <definedName name="_xlnm._FilterDatabase" localSheetId="0" hidden="1">サマリ!$G$1:$IE$211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2" i="18" l="1"/>
  <c r="J13" i="1"/>
  <c r="O13" i="1"/>
  <c r="Q13" i="1"/>
  <c r="R13" i="1"/>
  <c r="S13" i="1"/>
  <c r="X13" i="1"/>
  <c r="Z13" i="1"/>
  <c r="AL13" i="1"/>
  <c r="AV13" i="1"/>
  <c r="BF13" i="1"/>
  <c r="BP13" i="1"/>
  <c r="BZ13" i="1"/>
  <c r="CJ13" i="1"/>
  <c r="CT13" i="1"/>
  <c r="DD13" i="1"/>
  <c r="DN13" i="1"/>
  <c r="DY13" i="1"/>
  <c r="EI13" i="1"/>
  <c r="ES13" i="1"/>
  <c r="FC13" i="1"/>
  <c r="FM13" i="1"/>
  <c r="FW13" i="1"/>
  <c r="GG13" i="1"/>
  <c r="GQ13" i="1"/>
  <c r="HA13" i="1"/>
  <c r="HL13" i="1"/>
  <c r="HM13" i="1"/>
  <c r="HN13" i="1"/>
  <c r="HO13" i="1"/>
  <c r="HP13" i="1"/>
  <c r="J14" i="1"/>
  <c r="O14" i="1"/>
  <c r="Q14" i="1"/>
  <c r="R14" i="1"/>
  <c r="S14" i="1"/>
  <c r="X14" i="1"/>
  <c r="Z14" i="1" s="1"/>
  <c r="AL14" i="1"/>
  <c r="AV14" i="1"/>
  <c r="BF14" i="1"/>
  <c r="BP14" i="1"/>
  <c r="BZ14" i="1"/>
  <c r="CJ14" i="1"/>
  <c r="CT14" i="1"/>
  <c r="DD14" i="1"/>
  <c r="DN14" i="1"/>
  <c r="DY14" i="1"/>
  <c r="EI14" i="1"/>
  <c r="ES14" i="1"/>
  <c r="FC14" i="1"/>
  <c r="FM14" i="1"/>
  <c r="FW14" i="1"/>
  <c r="GG14" i="1"/>
  <c r="GQ14" i="1"/>
  <c r="HA14" i="1"/>
  <c r="HL14" i="1"/>
  <c r="HM14" i="1"/>
  <c r="HN14" i="1"/>
  <c r="HO14" i="1"/>
  <c r="HP14" i="1"/>
  <c r="J15" i="1"/>
  <c r="O15" i="1"/>
  <c r="Q15" i="1"/>
  <c r="R15" i="1"/>
  <c r="S15" i="1"/>
  <c r="X15" i="1"/>
  <c r="Z15" i="1" s="1"/>
  <c r="AL15" i="1"/>
  <c r="AV15" i="1"/>
  <c r="BF15" i="1"/>
  <c r="BP15" i="1"/>
  <c r="BZ15" i="1"/>
  <c r="CJ15" i="1"/>
  <c r="CT15" i="1"/>
  <c r="DD15" i="1"/>
  <c r="DN15" i="1"/>
  <c r="DY15" i="1"/>
  <c r="EI15" i="1"/>
  <c r="ES15" i="1"/>
  <c r="FC15" i="1"/>
  <c r="FM15" i="1"/>
  <c r="FW15" i="1"/>
  <c r="GG15" i="1"/>
  <c r="GQ15" i="1"/>
  <c r="HA15" i="1"/>
  <c r="HL15" i="1"/>
  <c r="HM15" i="1"/>
  <c r="HN15" i="1"/>
  <c r="HO15" i="1"/>
  <c r="HP15" i="1"/>
  <c r="J16" i="1"/>
  <c r="O16" i="1"/>
  <c r="Q16" i="1"/>
  <c r="R16" i="1"/>
  <c r="S16" i="1"/>
  <c r="X16" i="1"/>
  <c r="Z16" i="1" s="1"/>
  <c r="AL16" i="1"/>
  <c r="AV16" i="1"/>
  <c r="BF16" i="1"/>
  <c r="BP16" i="1"/>
  <c r="BZ16" i="1"/>
  <c r="CJ16" i="1"/>
  <c r="CT16" i="1"/>
  <c r="DD16" i="1"/>
  <c r="DN16" i="1"/>
  <c r="DY16" i="1"/>
  <c r="EI16" i="1"/>
  <c r="ES16" i="1"/>
  <c r="FC16" i="1"/>
  <c r="FM16" i="1"/>
  <c r="FW16" i="1"/>
  <c r="GG16" i="1"/>
  <c r="GQ16" i="1"/>
  <c r="HA16" i="1"/>
  <c r="HL16" i="1"/>
  <c r="HM16" i="1"/>
  <c r="HN16" i="1"/>
  <c r="HO16" i="1"/>
  <c r="HP16" i="1"/>
  <c r="J17" i="1"/>
  <c r="O17" i="1"/>
  <c r="Q17" i="1"/>
  <c r="R17" i="1"/>
  <c r="S17" i="1"/>
  <c r="X17" i="1"/>
  <c r="Z17" i="1" s="1"/>
  <c r="AL17" i="1"/>
  <c r="AV17" i="1"/>
  <c r="BF17" i="1"/>
  <c r="BP17" i="1"/>
  <c r="BZ17" i="1"/>
  <c r="CJ17" i="1"/>
  <c r="CT17" i="1"/>
  <c r="DD17" i="1"/>
  <c r="DN17" i="1"/>
  <c r="DY17" i="1"/>
  <c r="EI17" i="1"/>
  <c r="ES17" i="1"/>
  <c r="FC17" i="1"/>
  <c r="FM17" i="1"/>
  <c r="FW17" i="1"/>
  <c r="GG17" i="1"/>
  <c r="GQ17" i="1"/>
  <c r="HA17" i="1"/>
  <c r="HL17" i="1"/>
  <c r="HM17" i="1"/>
  <c r="HN17" i="1"/>
  <c r="HO17" i="1"/>
  <c r="HP17" i="1"/>
  <c r="BE3" i="18"/>
  <c r="BB3" i="18"/>
  <c r="AY3" i="18"/>
  <c r="AV3" i="18"/>
  <c r="AS3" i="18"/>
  <c r="AP3" i="18"/>
  <c r="AM3" i="18"/>
  <c r="AJ3" i="18"/>
  <c r="AG3" i="18"/>
  <c r="F3" i="18"/>
  <c r="I3" i="18"/>
  <c r="L3" i="18"/>
  <c r="O3" i="18"/>
  <c r="R3" i="18"/>
  <c r="U3" i="18"/>
  <c r="X3" i="18"/>
  <c r="AA3" i="18"/>
  <c r="C3" i="18"/>
  <c r="J18" i="1"/>
  <c r="O18" i="1"/>
  <c r="Q18" i="1"/>
  <c r="R18" i="1"/>
  <c r="S18" i="1"/>
  <c r="X18" i="1"/>
  <c r="Z18" i="1" s="1"/>
  <c r="AL18" i="1"/>
  <c r="AV18" i="1"/>
  <c r="BF18" i="1"/>
  <c r="BP18" i="1"/>
  <c r="BZ18" i="1"/>
  <c r="CJ18" i="1"/>
  <c r="CT18" i="1"/>
  <c r="DD18" i="1"/>
  <c r="DN18" i="1"/>
  <c r="DY18" i="1"/>
  <c r="EI18" i="1"/>
  <c r="ES18" i="1"/>
  <c r="FC18" i="1"/>
  <c r="FM18" i="1"/>
  <c r="FW18" i="1"/>
  <c r="GG18" i="1"/>
  <c r="GQ18" i="1"/>
  <c r="HA18" i="1"/>
  <c r="HL18" i="1"/>
  <c r="HM18" i="1"/>
  <c r="HN18" i="1"/>
  <c r="HO18" i="1"/>
  <c r="HP18" i="1"/>
  <c r="Q12" i="18"/>
  <c r="J19" i="1"/>
  <c r="O19" i="1"/>
  <c r="Q19" i="1"/>
  <c r="R19" i="1"/>
  <c r="S19" i="1"/>
  <c r="X19" i="1"/>
  <c r="Z19" i="1" s="1"/>
  <c r="AL19" i="1"/>
  <c r="AV19" i="1"/>
  <c r="BF19" i="1"/>
  <c r="BP19" i="1"/>
  <c r="BZ19" i="1"/>
  <c r="CJ19" i="1"/>
  <c r="CT19" i="1"/>
  <c r="DD19" i="1"/>
  <c r="DN19" i="1"/>
  <c r="DY19" i="1"/>
  <c r="EI19" i="1"/>
  <c r="ES19" i="1"/>
  <c r="FC19" i="1"/>
  <c r="FM19" i="1"/>
  <c r="FW19" i="1"/>
  <c r="GG19" i="1"/>
  <c r="GQ19" i="1"/>
  <c r="HA19" i="1"/>
  <c r="HL19" i="1"/>
  <c r="HM19" i="1"/>
  <c r="HN19" i="1"/>
  <c r="HO19" i="1"/>
  <c r="HP19" i="1"/>
  <c r="J20" i="1"/>
  <c r="O20" i="1"/>
  <c r="Q20" i="1"/>
  <c r="R20" i="1"/>
  <c r="S20" i="1"/>
  <c r="X20" i="1"/>
  <c r="Z20" i="1" s="1"/>
  <c r="AL20" i="1"/>
  <c r="AV20" i="1"/>
  <c r="BF20" i="1"/>
  <c r="BP20" i="1"/>
  <c r="BZ20" i="1"/>
  <c r="CJ20" i="1"/>
  <c r="CT20" i="1"/>
  <c r="DD20" i="1"/>
  <c r="DN20" i="1"/>
  <c r="DY20" i="1"/>
  <c r="EI20" i="1"/>
  <c r="ES20" i="1"/>
  <c r="FC20" i="1"/>
  <c r="FM20" i="1"/>
  <c r="FW20" i="1"/>
  <c r="GG20" i="1"/>
  <c r="GQ20" i="1"/>
  <c r="HA20" i="1"/>
  <c r="HL20" i="1"/>
  <c r="HM20" i="1"/>
  <c r="HN20" i="1"/>
  <c r="HO20" i="1"/>
  <c r="HP20" i="1"/>
  <c r="J21" i="1"/>
  <c r="O21" i="1"/>
  <c r="Q21" i="1"/>
  <c r="R21" i="1"/>
  <c r="S21" i="1"/>
  <c r="X21" i="1"/>
  <c r="Z21" i="1" s="1"/>
  <c r="AL21" i="1"/>
  <c r="AV21" i="1"/>
  <c r="BF21" i="1"/>
  <c r="BP21" i="1"/>
  <c r="BZ21" i="1"/>
  <c r="CJ21" i="1"/>
  <c r="CT21" i="1"/>
  <c r="DD21" i="1"/>
  <c r="DN21" i="1"/>
  <c r="DY21" i="1"/>
  <c r="EI21" i="1"/>
  <c r="ES21" i="1"/>
  <c r="FC21" i="1"/>
  <c r="FM21" i="1"/>
  <c r="FW21" i="1"/>
  <c r="GG21" i="1"/>
  <c r="GQ21" i="1"/>
  <c r="HA21" i="1"/>
  <c r="HL21" i="1"/>
  <c r="HM21" i="1"/>
  <c r="HN21" i="1"/>
  <c r="HO21" i="1"/>
  <c r="HP21" i="1"/>
  <c r="J22" i="1"/>
  <c r="O22" i="1"/>
  <c r="Q22" i="1"/>
  <c r="R22" i="1"/>
  <c r="S22" i="1"/>
  <c r="X22" i="1"/>
  <c r="Z22" i="1" s="1"/>
  <c r="AL22" i="1"/>
  <c r="AV22" i="1"/>
  <c r="BF22" i="1"/>
  <c r="BP22" i="1"/>
  <c r="BZ22" i="1"/>
  <c r="CJ22" i="1"/>
  <c r="CT22" i="1"/>
  <c r="DD22" i="1"/>
  <c r="DN22" i="1"/>
  <c r="DY22" i="1"/>
  <c r="EI22" i="1"/>
  <c r="ES22" i="1"/>
  <c r="FC22" i="1"/>
  <c r="FM22" i="1"/>
  <c r="FW22" i="1"/>
  <c r="GG22" i="1"/>
  <c r="GQ22" i="1"/>
  <c r="HA22" i="1"/>
  <c r="HL22" i="1"/>
  <c r="HM22" i="1"/>
  <c r="HN22" i="1"/>
  <c r="HO22" i="1"/>
  <c r="HP22" i="1"/>
  <c r="J23" i="1"/>
  <c r="O23" i="1"/>
  <c r="Q23" i="1"/>
  <c r="R23" i="1"/>
  <c r="S23" i="1"/>
  <c r="X23" i="1"/>
  <c r="Z23" i="1" s="1"/>
  <c r="AL23" i="1"/>
  <c r="AV23" i="1"/>
  <c r="BF23" i="1"/>
  <c r="BP23" i="1"/>
  <c r="BZ23" i="1"/>
  <c r="CJ23" i="1"/>
  <c r="CT23" i="1"/>
  <c r="DD23" i="1"/>
  <c r="DN23" i="1"/>
  <c r="DY23" i="1"/>
  <c r="EI23" i="1"/>
  <c r="ES23" i="1"/>
  <c r="FC23" i="1"/>
  <c r="FM23" i="1"/>
  <c r="FW23" i="1"/>
  <c r="GG23" i="1"/>
  <c r="GQ23" i="1"/>
  <c r="HA23" i="1"/>
  <c r="HL23" i="1"/>
  <c r="HM23" i="1"/>
  <c r="HN23" i="1"/>
  <c r="HO23" i="1"/>
  <c r="HP23" i="1"/>
  <c r="J24" i="1"/>
  <c r="O24" i="1"/>
  <c r="Q24" i="1"/>
  <c r="R24" i="1"/>
  <c r="S24" i="1"/>
  <c r="X24" i="1"/>
  <c r="Z24" i="1" s="1"/>
  <c r="AL24" i="1"/>
  <c r="AV24" i="1"/>
  <c r="BF24" i="1"/>
  <c r="BP24" i="1"/>
  <c r="BZ24" i="1"/>
  <c r="CJ24" i="1"/>
  <c r="CT24" i="1"/>
  <c r="DD24" i="1"/>
  <c r="DN24" i="1"/>
  <c r="DY24" i="1"/>
  <c r="EI24" i="1"/>
  <c r="ES24" i="1"/>
  <c r="FC24" i="1"/>
  <c r="FM24" i="1"/>
  <c r="FW24" i="1"/>
  <c r="GG24" i="1"/>
  <c r="GQ24" i="1"/>
  <c r="HA24" i="1"/>
  <c r="HL24" i="1"/>
  <c r="HM24" i="1"/>
  <c r="HN24" i="1"/>
  <c r="HO24" i="1"/>
  <c r="HP24" i="1"/>
  <c r="J25" i="1"/>
  <c r="O25" i="1"/>
  <c r="Q25" i="1"/>
  <c r="R25" i="1"/>
  <c r="S25" i="1"/>
  <c r="X25" i="1"/>
  <c r="Z25" i="1" s="1"/>
  <c r="AL25" i="1"/>
  <c r="AV25" i="1"/>
  <c r="BF25" i="1"/>
  <c r="BP25" i="1"/>
  <c r="BZ25" i="1"/>
  <c r="CJ25" i="1"/>
  <c r="CT25" i="1"/>
  <c r="DD25" i="1"/>
  <c r="DN25" i="1"/>
  <c r="DY25" i="1"/>
  <c r="EI25" i="1"/>
  <c r="ES25" i="1"/>
  <c r="FC25" i="1"/>
  <c r="FM25" i="1"/>
  <c r="FW25" i="1"/>
  <c r="GG25" i="1"/>
  <c r="GQ25" i="1"/>
  <c r="HA25" i="1"/>
  <c r="HL25" i="1"/>
  <c r="HM25" i="1"/>
  <c r="HN25" i="1"/>
  <c r="HO25" i="1"/>
  <c r="HP25" i="1"/>
  <c r="J26" i="1"/>
  <c r="O26" i="1"/>
  <c r="Q26" i="1"/>
  <c r="R26" i="1"/>
  <c r="S26" i="1"/>
  <c r="X26" i="1"/>
  <c r="Z26" i="1" s="1"/>
  <c r="AL26" i="1"/>
  <c r="AV26" i="1"/>
  <c r="BF26" i="1"/>
  <c r="BP26" i="1"/>
  <c r="BZ26" i="1"/>
  <c r="CJ26" i="1"/>
  <c r="CT26" i="1"/>
  <c r="DD26" i="1"/>
  <c r="DN26" i="1"/>
  <c r="DY26" i="1"/>
  <c r="EI26" i="1"/>
  <c r="ES26" i="1"/>
  <c r="FC26" i="1"/>
  <c r="FM26" i="1"/>
  <c r="FW26" i="1"/>
  <c r="GG26" i="1"/>
  <c r="GQ26" i="1"/>
  <c r="HA26" i="1"/>
  <c r="HL26" i="1"/>
  <c r="HM26" i="1"/>
  <c r="HN26" i="1"/>
  <c r="HO26" i="1"/>
  <c r="HP26" i="1"/>
  <c r="J27" i="1"/>
  <c r="O27" i="1"/>
  <c r="Q27" i="1"/>
  <c r="R27" i="1"/>
  <c r="S27" i="1"/>
  <c r="X27" i="1"/>
  <c r="Z27" i="1" s="1"/>
  <c r="AL27" i="1"/>
  <c r="AV27" i="1"/>
  <c r="BF27" i="1"/>
  <c r="BP27" i="1"/>
  <c r="BZ27" i="1"/>
  <c r="CJ27" i="1"/>
  <c r="CT27" i="1"/>
  <c r="DD27" i="1"/>
  <c r="DN27" i="1"/>
  <c r="DY27" i="1"/>
  <c r="EI27" i="1"/>
  <c r="ES27" i="1"/>
  <c r="FC27" i="1"/>
  <c r="FM27" i="1"/>
  <c r="FW27" i="1"/>
  <c r="GG27" i="1"/>
  <c r="GQ27" i="1"/>
  <c r="HA27" i="1"/>
  <c r="HL27" i="1"/>
  <c r="HM27" i="1"/>
  <c r="HN27" i="1"/>
  <c r="HO27" i="1"/>
  <c r="HP27" i="1"/>
  <c r="J28" i="1"/>
  <c r="O28" i="1"/>
  <c r="Q28" i="1"/>
  <c r="R28" i="1"/>
  <c r="S28" i="1"/>
  <c r="X28" i="1"/>
  <c r="Z28" i="1" s="1"/>
  <c r="AL28" i="1"/>
  <c r="AV28" i="1"/>
  <c r="BF28" i="1"/>
  <c r="BP28" i="1"/>
  <c r="BZ28" i="1"/>
  <c r="CJ28" i="1"/>
  <c r="CT28" i="1"/>
  <c r="DD28" i="1"/>
  <c r="DN28" i="1"/>
  <c r="DY28" i="1"/>
  <c r="EI28" i="1"/>
  <c r="ES28" i="1"/>
  <c r="FC28" i="1"/>
  <c r="FM28" i="1"/>
  <c r="FW28" i="1"/>
  <c r="GG28" i="1"/>
  <c r="GQ28" i="1"/>
  <c r="HA28" i="1"/>
  <c r="HL28" i="1"/>
  <c r="HM28" i="1"/>
  <c r="HN28" i="1"/>
  <c r="HO28" i="1"/>
  <c r="HP28" i="1"/>
  <c r="J29" i="1"/>
  <c r="O29" i="1"/>
  <c r="Q29" i="1"/>
  <c r="R29" i="1"/>
  <c r="S29" i="1"/>
  <c r="X29" i="1"/>
  <c r="Z29" i="1" s="1"/>
  <c r="AL29" i="1"/>
  <c r="AV29" i="1"/>
  <c r="BF29" i="1"/>
  <c r="BP29" i="1"/>
  <c r="BZ29" i="1"/>
  <c r="CJ29" i="1"/>
  <c r="CT29" i="1"/>
  <c r="DD29" i="1"/>
  <c r="DN29" i="1"/>
  <c r="DY29" i="1"/>
  <c r="EI29" i="1"/>
  <c r="ES29" i="1"/>
  <c r="FC29" i="1"/>
  <c r="FM29" i="1"/>
  <c r="FW29" i="1"/>
  <c r="GG29" i="1"/>
  <c r="GQ29" i="1"/>
  <c r="HA29" i="1"/>
  <c r="HL29" i="1"/>
  <c r="HM29" i="1"/>
  <c r="HN29" i="1"/>
  <c r="HO29" i="1"/>
  <c r="HP29" i="1"/>
  <c r="J30" i="1"/>
  <c r="O30" i="1"/>
  <c r="Q30" i="1"/>
  <c r="R30" i="1"/>
  <c r="S30" i="1"/>
  <c r="X30" i="1"/>
  <c r="Z30" i="1" s="1"/>
  <c r="AL30" i="1"/>
  <c r="AV30" i="1"/>
  <c r="BF30" i="1"/>
  <c r="BP30" i="1"/>
  <c r="BZ30" i="1"/>
  <c r="CJ30" i="1"/>
  <c r="CT30" i="1"/>
  <c r="DD30" i="1"/>
  <c r="DN30" i="1"/>
  <c r="DY30" i="1"/>
  <c r="EI30" i="1"/>
  <c r="ES30" i="1"/>
  <c r="FC30" i="1"/>
  <c r="FM30" i="1"/>
  <c r="FW30" i="1"/>
  <c r="GG30" i="1"/>
  <c r="GQ30" i="1"/>
  <c r="HA30" i="1"/>
  <c r="HL30" i="1"/>
  <c r="HM30" i="1"/>
  <c r="HN30" i="1"/>
  <c r="HO30" i="1"/>
  <c r="HP30" i="1"/>
  <c r="J31" i="1"/>
  <c r="O31" i="1"/>
  <c r="Q31" i="1"/>
  <c r="R31" i="1"/>
  <c r="S31" i="1"/>
  <c r="X31" i="1"/>
  <c r="Z31" i="1" s="1"/>
  <c r="AL31" i="1"/>
  <c r="AV31" i="1"/>
  <c r="BF31" i="1"/>
  <c r="BP31" i="1"/>
  <c r="BZ31" i="1"/>
  <c r="CJ31" i="1"/>
  <c r="CT31" i="1"/>
  <c r="DD31" i="1"/>
  <c r="DN31" i="1"/>
  <c r="DY31" i="1"/>
  <c r="EI31" i="1"/>
  <c r="ES31" i="1"/>
  <c r="FC31" i="1"/>
  <c r="FM31" i="1"/>
  <c r="FW31" i="1"/>
  <c r="GG31" i="1"/>
  <c r="GQ31" i="1"/>
  <c r="HA31" i="1"/>
  <c r="HL31" i="1"/>
  <c r="HM31" i="1"/>
  <c r="HN31" i="1"/>
  <c r="HO31" i="1"/>
  <c r="HP31" i="1"/>
  <c r="J32" i="1"/>
  <c r="O32" i="1"/>
  <c r="Q32" i="1"/>
  <c r="R32" i="1"/>
  <c r="S32" i="1"/>
  <c r="X32" i="1"/>
  <c r="Z32" i="1" s="1"/>
  <c r="AL32" i="1"/>
  <c r="AV32" i="1"/>
  <c r="BF32" i="1"/>
  <c r="BP32" i="1"/>
  <c r="BZ32" i="1"/>
  <c r="CJ32" i="1"/>
  <c r="CT32" i="1"/>
  <c r="DD32" i="1"/>
  <c r="DN32" i="1"/>
  <c r="DY32" i="1"/>
  <c r="EI32" i="1"/>
  <c r="ES32" i="1"/>
  <c r="FC32" i="1"/>
  <c r="FM32" i="1"/>
  <c r="FW32" i="1"/>
  <c r="GG32" i="1"/>
  <c r="GQ32" i="1"/>
  <c r="HA32" i="1"/>
  <c r="HL32" i="1"/>
  <c r="HM32" i="1"/>
  <c r="HN32" i="1"/>
  <c r="HO32" i="1"/>
  <c r="HP32" i="1"/>
  <c r="J33" i="1"/>
  <c r="O33" i="1"/>
  <c r="Q33" i="1"/>
  <c r="R33" i="1"/>
  <c r="S33" i="1"/>
  <c r="X33" i="1"/>
  <c r="Z33" i="1" s="1"/>
  <c r="AL33" i="1"/>
  <c r="AV33" i="1"/>
  <c r="BF33" i="1"/>
  <c r="BP33" i="1"/>
  <c r="BZ33" i="1"/>
  <c r="CJ33" i="1"/>
  <c r="CT33" i="1"/>
  <c r="DD33" i="1"/>
  <c r="DN33" i="1"/>
  <c r="DY33" i="1"/>
  <c r="EI33" i="1"/>
  <c r="ES33" i="1"/>
  <c r="FC33" i="1"/>
  <c r="FM33" i="1"/>
  <c r="FW33" i="1"/>
  <c r="GG33" i="1"/>
  <c r="GQ33" i="1"/>
  <c r="HA33" i="1"/>
  <c r="HL33" i="1"/>
  <c r="HM33" i="1"/>
  <c r="HN33" i="1"/>
  <c r="HO33" i="1"/>
  <c r="HP33" i="1"/>
  <c r="J34" i="1"/>
  <c r="O34" i="1"/>
  <c r="Q34" i="1"/>
  <c r="R34" i="1"/>
  <c r="S34" i="1"/>
  <c r="X34" i="1"/>
  <c r="Z34" i="1" s="1"/>
  <c r="AL34" i="1"/>
  <c r="AV34" i="1"/>
  <c r="BF34" i="1"/>
  <c r="BP34" i="1"/>
  <c r="BZ34" i="1"/>
  <c r="CJ34" i="1"/>
  <c r="CT34" i="1"/>
  <c r="DD34" i="1"/>
  <c r="DN34" i="1"/>
  <c r="DY34" i="1"/>
  <c r="EI34" i="1"/>
  <c r="ES34" i="1"/>
  <c r="FC34" i="1"/>
  <c r="FM34" i="1"/>
  <c r="FW34" i="1"/>
  <c r="GG34" i="1"/>
  <c r="GQ34" i="1"/>
  <c r="HA34" i="1"/>
  <c r="HL34" i="1"/>
  <c r="HM34" i="1"/>
  <c r="HN34" i="1"/>
  <c r="HO34" i="1"/>
  <c r="HP34" i="1"/>
  <c r="O35" i="1"/>
  <c r="J35" i="1"/>
  <c r="Q35" i="1"/>
  <c r="R35" i="1"/>
  <c r="S35" i="1"/>
  <c r="X35" i="1"/>
  <c r="Z35" i="1" s="1"/>
  <c r="AL35" i="1"/>
  <c r="AV35" i="1"/>
  <c r="BF35" i="1"/>
  <c r="BP35" i="1"/>
  <c r="BZ35" i="1"/>
  <c r="CJ35" i="1"/>
  <c r="CT35" i="1"/>
  <c r="DD35" i="1"/>
  <c r="DN35" i="1"/>
  <c r="DY35" i="1"/>
  <c r="EI35" i="1"/>
  <c r="ES35" i="1"/>
  <c r="FC35" i="1"/>
  <c r="FM35" i="1"/>
  <c r="FW35" i="1"/>
  <c r="GG35" i="1"/>
  <c r="GQ35" i="1"/>
  <c r="HA35" i="1"/>
  <c r="HL35" i="1"/>
  <c r="HM35" i="1"/>
  <c r="HN35" i="1"/>
  <c r="HO35" i="1"/>
  <c r="HP35" i="1"/>
  <c r="AO9" i="18"/>
  <c r="AR9" i="18"/>
  <c r="J36" i="1"/>
  <c r="O36" i="1"/>
  <c r="Q36" i="1"/>
  <c r="R36" i="1"/>
  <c r="S36" i="1"/>
  <c r="X36" i="1"/>
  <c r="Z36" i="1" s="1"/>
  <c r="AL36" i="1"/>
  <c r="AV36" i="1"/>
  <c r="BF36" i="1"/>
  <c r="BP36" i="1"/>
  <c r="BZ36" i="1"/>
  <c r="CJ36" i="1"/>
  <c r="CT36" i="1"/>
  <c r="DD36" i="1"/>
  <c r="DN36" i="1"/>
  <c r="DY36" i="1"/>
  <c r="EI36" i="1"/>
  <c r="ES36" i="1"/>
  <c r="FC36" i="1"/>
  <c r="FM36" i="1"/>
  <c r="FW36" i="1"/>
  <c r="GG36" i="1"/>
  <c r="GQ36" i="1"/>
  <c r="HA36" i="1"/>
  <c r="HL36" i="1"/>
  <c r="HM36" i="1"/>
  <c r="HN36" i="1"/>
  <c r="HO36" i="1"/>
  <c r="HP36" i="1"/>
  <c r="J37" i="1"/>
  <c r="O37" i="1"/>
  <c r="Q37" i="1"/>
  <c r="R37" i="1"/>
  <c r="S37" i="1"/>
  <c r="X37" i="1"/>
  <c r="Z37" i="1" s="1"/>
  <c r="AL37" i="1"/>
  <c r="AV37" i="1"/>
  <c r="BF37" i="1"/>
  <c r="BP37" i="1"/>
  <c r="BZ37" i="1"/>
  <c r="CJ37" i="1"/>
  <c r="CT37" i="1"/>
  <c r="DD37" i="1"/>
  <c r="DN37" i="1"/>
  <c r="DY37" i="1"/>
  <c r="EI37" i="1"/>
  <c r="ES37" i="1"/>
  <c r="FC37" i="1"/>
  <c r="FM37" i="1"/>
  <c r="FW37" i="1"/>
  <c r="GG37" i="1"/>
  <c r="GQ37" i="1"/>
  <c r="HA37" i="1"/>
  <c r="HL37" i="1"/>
  <c r="HM37" i="1"/>
  <c r="HN37" i="1"/>
  <c r="HO37" i="1"/>
  <c r="HP37"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BF39" i="1"/>
  <c r="BF40" i="1"/>
  <c r="BF41" i="1"/>
  <c r="BF42" i="1"/>
  <c r="BF43" i="1"/>
  <c r="BF44" i="1"/>
  <c r="BF45" i="1"/>
  <c r="BF46" i="1"/>
  <c r="BF47" i="1"/>
  <c r="BF48" i="1"/>
  <c r="BF49" i="1"/>
  <c r="BF50" i="1"/>
  <c r="BF51" i="1"/>
  <c r="BF52" i="1"/>
  <c r="BF53" i="1"/>
  <c r="BF54" i="1"/>
  <c r="BF55" i="1"/>
  <c r="BF56" i="1"/>
  <c r="BF57" i="1"/>
  <c r="BF58" i="1"/>
  <c r="BF59" i="1"/>
  <c r="BF60" i="1"/>
  <c r="BF61" i="1"/>
  <c r="BF62" i="1"/>
  <c r="BF63" i="1"/>
  <c r="BF64" i="1"/>
  <c r="BF65" i="1"/>
  <c r="BF66" i="1"/>
  <c r="BF67" i="1"/>
  <c r="BF68" i="1"/>
  <c r="BF69" i="1"/>
  <c r="BF70" i="1"/>
  <c r="BF71" i="1"/>
  <c r="BF72" i="1"/>
  <c r="BF73" i="1"/>
  <c r="BF74" i="1"/>
  <c r="BF75" i="1"/>
  <c r="BF76" i="1"/>
  <c r="BF77" i="1"/>
  <c r="BF78" i="1"/>
  <c r="BF79" i="1"/>
  <c r="BF80" i="1"/>
  <c r="BF81" i="1"/>
  <c r="BF82" i="1"/>
  <c r="BF83" i="1"/>
  <c r="BF84" i="1"/>
  <c r="BF85" i="1"/>
  <c r="BF86" i="1"/>
  <c r="BF87" i="1"/>
  <c r="BF88" i="1"/>
  <c r="BF89" i="1"/>
  <c r="BF90" i="1"/>
  <c r="BF91" i="1"/>
  <c r="BF92" i="1"/>
  <c r="BF93" i="1"/>
  <c r="BF94" i="1"/>
  <c r="BF95" i="1"/>
  <c r="BF96" i="1"/>
  <c r="BF97" i="1"/>
  <c r="BF98" i="1"/>
  <c r="BF99" i="1"/>
  <c r="BF100" i="1"/>
  <c r="BF101" i="1"/>
  <c r="BF102" i="1"/>
  <c r="BF103" i="1"/>
  <c r="BF104" i="1"/>
  <c r="BF105" i="1"/>
  <c r="BF106" i="1"/>
  <c r="BF107" i="1"/>
  <c r="BF108" i="1"/>
  <c r="BF109" i="1"/>
  <c r="BF110" i="1"/>
  <c r="BF111" i="1"/>
  <c r="BF112" i="1"/>
  <c r="BF113" i="1"/>
  <c r="BF114" i="1"/>
  <c r="BF115" i="1"/>
  <c r="BF116" i="1"/>
  <c r="BF117" i="1"/>
  <c r="BF118" i="1"/>
  <c r="BF119" i="1"/>
  <c r="BF120" i="1"/>
  <c r="BF121" i="1"/>
  <c r="BF122" i="1"/>
  <c r="BF123" i="1"/>
  <c r="BF124" i="1"/>
  <c r="BF125" i="1"/>
  <c r="BF126" i="1"/>
  <c r="BF127" i="1"/>
  <c r="BF128" i="1"/>
  <c r="BF129" i="1"/>
  <c r="BF130" i="1"/>
  <c r="BF131" i="1"/>
  <c r="BF132" i="1"/>
  <c r="BF133" i="1"/>
  <c r="BF134" i="1"/>
  <c r="BF135" i="1"/>
  <c r="BF136" i="1"/>
  <c r="BF137" i="1"/>
  <c r="BF138" i="1"/>
  <c r="BF139" i="1"/>
  <c r="BF140" i="1"/>
  <c r="BF141" i="1"/>
  <c r="BF142" i="1"/>
  <c r="BF143" i="1"/>
  <c r="BF144" i="1"/>
  <c r="BF145" i="1"/>
  <c r="BF146" i="1"/>
  <c r="BF147" i="1"/>
  <c r="BF148" i="1"/>
  <c r="BF149" i="1"/>
  <c r="BF150" i="1"/>
  <c r="BF151" i="1"/>
  <c r="BF152" i="1"/>
  <c r="BF153" i="1"/>
  <c r="BF154" i="1"/>
  <c r="BF155" i="1"/>
  <c r="BF156" i="1"/>
  <c r="BF157" i="1"/>
  <c r="BF158" i="1"/>
  <c r="BF159" i="1"/>
  <c r="BF160" i="1"/>
  <c r="BF161" i="1"/>
  <c r="BF162" i="1"/>
  <c r="BF163" i="1"/>
  <c r="BF164" i="1"/>
  <c r="BF165" i="1"/>
  <c r="BF166" i="1"/>
  <c r="BF167" i="1"/>
  <c r="BF168" i="1"/>
  <c r="BF169" i="1"/>
  <c r="BF170" i="1"/>
  <c r="BF171" i="1"/>
  <c r="BF172" i="1"/>
  <c r="BF173" i="1"/>
  <c r="BF174" i="1"/>
  <c r="BF175" i="1"/>
  <c r="BF176" i="1"/>
  <c r="BF177" i="1"/>
  <c r="BF178" i="1"/>
  <c r="BF179" i="1"/>
  <c r="BF180" i="1"/>
  <c r="BF181" i="1"/>
  <c r="BF182" i="1"/>
  <c r="BF183" i="1"/>
  <c r="BF184" i="1"/>
  <c r="BF185" i="1"/>
  <c r="BF186" i="1"/>
  <c r="BF187" i="1"/>
  <c r="BF188" i="1"/>
  <c r="BF189" i="1"/>
  <c r="BF190" i="1"/>
  <c r="BF191" i="1"/>
  <c r="BF192" i="1"/>
  <c r="BF193" i="1"/>
  <c r="BF194" i="1"/>
  <c r="BF195" i="1"/>
  <c r="BF196" i="1"/>
  <c r="BF197" i="1"/>
  <c r="BF198" i="1"/>
  <c r="BF199" i="1"/>
  <c r="BF200" i="1"/>
  <c r="BF201" i="1"/>
  <c r="BF202" i="1"/>
  <c r="BF203" i="1"/>
  <c r="BF204" i="1"/>
  <c r="BF205" i="1"/>
  <c r="BF206" i="1"/>
  <c r="BF207" i="1"/>
  <c r="BF208" i="1"/>
  <c r="BF209" i="1"/>
  <c r="BF210" i="1"/>
  <c r="BF211" i="1"/>
  <c r="BP39" i="1"/>
  <c r="BP40" i="1"/>
  <c r="BP41" i="1"/>
  <c r="BP42" i="1"/>
  <c r="BP43" i="1"/>
  <c r="BP44" i="1"/>
  <c r="BP45" i="1"/>
  <c r="BP46" i="1"/>
  <c r="BP47" i="1"/>
  <c r="BP48" i="1"/>
  <c r="BP49" i="1"/>
  <c r="BP50" i="1"/>
  <c r="BP51" i="1"/>
  <c r="BP52" i="1"/>
  <c r="BP53" i="1"/>
  <c r="BP54" i="1"/>
  <c r="BP55" i="1"/>
  <c r="BP56" i="1"/>
  <c r="BP57" i="1"/>
  <c r="BP58" i="1"/>
  <c r="BP59" i="1"/>
  <c r="BP60" i="1"/>
  <c r="BP61" i="1"/>
  <c r="BP62" i="1"/>
  <c r="BP63" i="1"/>
  <c r="BP64" i="1"/>
  <c r="BP65" i="1"/>
  <c r="BP66" i="1"/>
  <c r="BP67" i="1"/>
  <c r="BP68" i="1"/>
  <c r="BP69" i="1"/>
  <c r="BP70" i="1"/>
  <c r="BP71" i="1"/>
  <c r="BP72" i="1"/>
  <c r="BP73" i="1"/>
  <c r="BP74" i="1"/>
  <c r="BP75" i="1"/>
  <c r="BP76" i="1"/>
  <c r="BP77" i="1"/>
  <c r="BP78" i="1"/>
  <c r="BP79" i="1"/>
  <c r="BP80" i="1"/>
  <c r="BP81" i="1"/>
  <c r="BP82" i="1"/>
  <c r="BP83" i="1"/>
  <c r="BP84" i="1"/>
  <c r="BP85" i="1"/>
  <c r="BP86" i="1"/>
  <c r="BP87" i="1"/>
  <c r="BP88" i="1"/>
  <c r="BP89" i="1"/>
  <c r="BP90" i="1"/>
  <c r="BP91" i="1"/>
  <c r="BP92" i="1"/>
  <c r="BP93" i="1"/>
  <c r="BP94" i="1"/>
  <c r="BP95" i="1"/>
  <c r="BP96" i="1"/>
  <c r="BP97" i="1"/>
  <c r="BP98" i="1"/>
  <c r="BP99" i="1"/>
  <c r="BP100" i="1"/>
  <c r="BP101" i="1"/>
  <c r="BP102" i="1"/>
  <c r="BP103" i="1"/>
  <c r="BP104" i="1"/>
  <c r="BP105" i="1"/>
  <c r="BP106" i="1"/>
  <c r="BP107" i="1"/>
  <c r="BP108" i="1"/>
  <c r="BP109" i="1"/>
  <c r="BP110" i="1"/>
  <c r="BP111" i="1"/>
  <c r="BP112" i="1"/>
  <c r="BP113" i="1"/>
  <c r="BP114" i="1"/>
  <c r="BP115" i="1"/>
  <c r="BP116" i="1"/>
  <c r="BP117" i="1"/>
  <c r="BP118" i="1"/>
  <c r="BP119" i="1"/>
  <c r="BP120" i="1"/>
  <c r="BP121" i="1"/>
  <c r="BP122" i="1"/>
  <c r="BP123" i="1"/>
  <c r="BP124" i="1"/>
  <c r="BP125" i="1"/>
  <c r="BP126" i="1"/>
  <c r="BP127" i="1"/>
  <c r="BP128" i="1"/>
  <c r="BP129" i="1"/>
  <c r="BP130" i="1"/>
  <c r="BP131" i="1"/>
  <c r="BP132" i="1"/>
  <c r="BP133" i="1"/>
  <c r="BP134" i="1"/>
  <c r="BP135" i="1"/>
  <c r="BP136" i="1"/>
  <c r="BP137" i="1"/>
  <c r="BP138" i="1"/>
  <c r="BP139" i="1"/>
  <c r="BP140" i="1"/>
  <c r="BP141" i="1"/>
  <c r="BP142" i="1"/>
  <c r="BP143" i="1"/>
  <c r="BP144" i="1"/>
  <c r="BP145" i="1"/>
  <c r="BP146" i="1"/>
  <c r="BP147" i="1"/>
  <c r="BP148" i="1"/>
  <c r="BP149" i="1"/>
  <c r="BP150" i="1"/>
  <c r="BP151" i="1"/>
  <c r="BP152" i="1"/>
  <c r="BP153" i="1"/>
  <c r="BP154" i="1"/>
  <c r="BP155" i="1"/>
  <c r="BP156" i="1"/>
  <c r="BP157" i="1"/>
  <c r="BP158" i="1"/>
  <c r="BP159" i="1"/>
  <c r="BP160" i="1"/>
  <c r="BP161" i="1"/>
  <c r="BP162" i="1"/>
  <c r="BP163" i="1"/>
  <c r="BP164" i="1"/>
  <c r="BP165" i="1"/>
  <c r="BP166" i="1"/>
  <c r="BP167" i="1"/>
  <c r="BP168" i="1"/>
  <c r="BP169" i="1"/>
  <c r="BP170" i="1"/>
  <c r="BP171" i="1"/>
  <c r="BP172" i="1"/>
  <c r="BP173" i="1"/>
  <c r="BP174" i="1"/>
  <c r="BP175" i="1"/>
  <c r="BP176" i="1"/>
  <c r="BP177" i="1"/>
  <c r="BP178" i="1"/>
  <c r="BP179" i="1"/>
  <c r="BP180" i="1"/>
  <c r="BP181" i="1"/>
  <c r="BP182" i="1"/>
  <c r="BP183" i="1"/>
  <c r="BP184" i="1"/>
  <c r="BP185" i="1"/>
  <c r="BP186" i="1"/>
  <c r="BP187" i="1"/>
  <c r="BP188" i="1"/>
  <c r="BP189" i="1"/>
  <c r="BP190" i="1"/>
  <c r="BP191" i="1"/>
  <c r="BP192" i="1"/>
  <c r="BP193" i="1"/>
  <c r="BP194" i="1"/>
  <c r="BP195" i="1"/>
  <c r="BP196" i="1"/>
  <c r="BP197" i="1"/>
  <c r="BP198" i="1"/>
  <c r="BP199" i="1"/>
  <c r="BP200" i="1"/>
  <c r="BP201" i="1"/>
  <c r="BP202" i="1"/>
  <c r="BP203" i="1"/>
  <c r="BP204" i="1"/>
  <c r="BP205" i="1"/>
  <c r="BP206" i="1"/>
  <c r="BP207" i="1"/>
  <c r="BP208" i="1"/>
  <c r="BP209" i="1"/>
  <c r="BP210" i="1"/>
  <c r="BP211" i="1"/>
  <c r="BZ39" i="1"/>
  <c r="BZ40" i="1"/>
  <c r="BZ41" i="1"/>
  <c r="BZ42" i="1"/>
  <c r="BZ43" i="1"/>
  <c r="BZ44" i="1"/>
  <c r="BZ45" i="1"/>
  <c r="BZ46" i="1"/>
  <c r="BZ47" i="1"/>
  <c r="BZ48" i="1"/>
  <c r="BZ49" i="1"/>
  <c r="BZ50" i="1"/>
  <c r="BZ51" i="1"/>
  <c r="BZ52" i="1"/>
  <c r="BZ53" i="1"/>
  <c r="BZ54" i="1"/>
  <c r="BZ55" i="1"/>
  <c r="BZ56" i="1"/>
  <c r="BZ57" i="1"/>
  <c r="BZ58" i="1"/>
  <c r="BZ59" i="1"/>
  <c r="BZ60" i="1"/>
  <c r="BZ61" i="1"/>
  <c r="BZ62" i="1"/>
  <c r="BZ63" i="1"/>
  <c r="BZ64" i="1"/>
  <c r="BZ65" i="1"/>
  <c r="BZ66" i="1"/>
  <c r="BZ67" i="1"/>
  <c r="BZ68" i="1"/>
  <c r="BZ69" i="1"/>
  <c r="BZ70" i="1"/>
  <c r="BZ71" i="1"/>
  <c r="BZ72" i="1"/>
  <c r="BZ73" i="1"/>
  <c r="BZ74" i="1"/>
  <c r="BZ75" i="1"/>
  <c r="BZ76" i="1"/>
  <c r="BZ77" i="1"/>
  <c r="BZ78" i="1"/>
  <c r="BZ79" i="1"/>
  <c r="BZ80" i="1"/>
  <c r="BZ81" i="1"/>
  <c r="BZ82" i="1"/>
  <c r="BZ83" i="1"/>
  <c r="BZ84" i="1"/>
  <c r="BZ85" i="1"/>
  <c r="BZ86" i="1"/>
  <c r="BZ87" i="1"/>
  <c r="BZ88" i="1"/>
  <c r="BZ89" i="1"/>
  <c r="BZ90" i="1"/>
  <c r="BZ91" i="1"/>
  <c r="BZ92" i="1"/>
  <c r="BZ93" i="1"/>
  <c r="BZ94" i="1"/>
  <c r="BZ95" i="1"/>
  <c r="BZ96" i="1"/>
  <c r="BZ97" i="1"/>
  <c r="BZ98" i="1"/>
  <c r="BZ99" i="1"/>
  <c r="BZ100" i="1"/>
  <c r="BZ101" i="1"/>
  <c r="BZ102" i="1"/>
  <c r="BZ103" i="1"/>
  <c r="BZ104" i="1"/>
  <c r="BZ105" i="1"/>
  <c r="BZ106" i="1"/>
  <c r="BZ107" i="1"/>
  <c r="BZ108" i="1"/>
  <c r="BZ109" i="1"/>
  <c r="BZ110" i="1"/>
  <c r="BZ111" i="1"/>
  <c r="BZ112" i="1"/>
  <c r="BZ113" i="1"/>
  <c r="BZ114" i="1"/>
  <c r="BZ115" i="1"/>
  <c r="BZ116" i="1"/>
  <c r="BZ117" i="1"/>
  <c r="BZ118" i="1"/>
  <c r="BZ119" i="1"/>
  <c r="BZ120" i="1"/>
  <c r="BZ121" i="1"/>
  <c r="BZ122" i="1"/>
  <c r="BZ123" i="1"/>
  <c r="BZ124" i="1"/>
  <c r="BZ125" i="1"/>
  <c r="BZ126" i="1"/>
  <c r="BZ127" i="1"/>
  <c r="BZ128" i="1"/>
  <c r="BZ129" i="1"/>
  <c r="BZ130" i="1"/>
  <c r="BZ131" i="1"/>
  <c r="BZ132" i="1"/>
  <c r="BZ133" i="1"/>
  <c r="BZ134" i="1"/>
  <c r="BZ135" i="1"/>
  <c r="BZ136" i="1"/>
  <c r="BZ137" i="1"/>
  <c r="BZ138" i="1"/>
  <c r="BZ139" i="1"/>
  <c r="BZ140" i="1"/>
  <c r="BZ141" i="1"/>
  <c r="BZ142" i="1"/>
  <c r="BZ143" i="1"/>
  <c r="BZ144"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79"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3" i="1"/>
  <c r="BZ204" i="1"/>
  <c r="BZ205" i="1"/>
  <c r="BZ206" i="1"/>
  <c r="BZ207" i="1"/>
  <c r="BZ208" i="1"/>
  <c r="BZ209" i="1"/>
  <c r="BZ210" i="1"/>
  <c r="BZ211" i="1"/>
  <c r="CJ39" i="1"/>
  <c r="CJ40" i="1"/>
  <c r="CJ41" i="1"/>
  <c r="CJ42" i="1"/>
  <c r="CJ43" i="1"/>
  <c r="CJ44" i="1"/>
  <c r="CJ45" i="1"/>
  <c r="CJ46" i="1"/>
  <c r="CJ47" i="1"/>
  <c r="CJ48" i="1"/>
  <c r="CJ49" i="1"/>
  <c r="CJ50" i="1"/>
  <c r="CJ51" i="1"/>
  <c r="CJ52" i="1"/>
  <c r="CJ53" i="1"/>
  <c r="CJ54" i="1"/>
  <c r="CJ55" i="1"/>
  <c r="CJ56" i="1"/>
  <c r="CJ57" i="1"/>
  <c r="CJ58" i="1"/>
  <c r="CJ59" i="1"/>
  <c r="CJ60" i="1"/>
  <c r="CJ61" i="1"/>
  <c r="CJ62" i="1"/>
  <c r="CJ63" i="1"/>
  <c r="CJ64" i="1"/>
  <c r="CJ65" i="1"/>
  <c r="CJ66" i="1"/>
  <c r="CJ67" i="1"/>
  <c r="CJ68" i="1"/>
  <c r="CJ69" i="1"/>
  <c r="CJ70" i="1"/>
  <c r="CJ71" i="1"/>
  <c r="CJ72" i="1"/>
  <c r="CJ73" i="1"/>
  <c r="CJ74" i="1"/>
  <c r="CJ75" i="1"/>
  <c r="CJ76" i="1"/>
  <c r="CJ77" i="1"/>
  <c r="CJ78" i="1"/>
  <c r="CJ79" i="1"/>
  <c r="CJ80" i="1"/>
  <c r="CJ81" i="1"/>
  <c r="CJ82" i="1"/>
  <c r="CJ83" i="1"/>
  <c r="CJ84" i="1"/>
  <c r="CJ85" i="1"/>
  <c r="CJ86" i="1"/>
  <c r="CJ87" i="1"/>
  <c r="CJ88" i="1"/>
  <c r="CJ89" i="1"/>
  <c r="CJ90" i="1"/>
  <c r="CJ91" i="1"/>
  <c r="CJ92" i="1"/>
  <c r="CJ93" i="1"/>
  <c r="CJ94" i="1"/>
  <c r="CJ95" i="1"/>
  <c r="CJ96" i="1"/>
  <c r="CJ97" i="1"/>
  <c r="CJ98" i="1"/>
  <c r="CJ99" i="1"/>
  <c r="CJ100" i="1"/>
  <c r="CJ101" i="1"/>
  <c r="CJ102" i="1"/>
  <c r="CJ103" i="1"/>
  <c r="CJ104" i="1"/>
  <c r="CJ105" i="1"/>
  <c r="CJ106" i="1"/>
  <c r="CJ107" i="1"/>
  <c r="CJ108" i="1"/>
  <c r="CJ109" i="1"/>
  <c r="CJ110" i="1"/>
  <c r="CJ111" i="1"/>
  <c r="CJ112" i="1"/>
  <c r="CJ113" i="1"/>
  <c r="CJ114" i="1"/>
  <c r="CJ115" i="1"/>
  <c r="CJ116" i="1"/>
  <c r="CJ117" i="1"/>
  <c r="CJ118" i="1"/>
  <c r="CJ119" i="1"/>
  <c r="CJ120" i="1"/>
  <c r="CJ121" i="1"/>
  <c r="CJ122" i="1"/>
  <c r="CJ123" i="1"/>
  <c r="CJ124" i="1"/>
  <c r="CJ125" i="1"/>
  <c r="CJ126" i="1"/>
  <c r="CJ127" i="1"/>
  <c r="CJ128" i="1"/>
  <c r="CJ129" i="1"/>
  <c r="CJ130" i="1"/>
  <c r="CJ131" i="1"/>
  <c r="CJ132" i="1"/>
  <c r="CJ133" i="1"/>
  <c r="CJ134" i="1"/>
  <c r="CJ135" i="1"/>
  <c r="CJ136" i="1"/>
  <c r="CJ137" i="1"/>
  <c r="CJ138" i="1"/>
  <c r="CJ139" i="1"/>
  <c r="CJ140" i="1"/>
  <c r="CJ141" i="1"/>
  <c r="CJ142" i="1"/>
  <c r="CJ143" i="1"/>
  <c r="CJ144" i="1"/>
  <c r="CJ145" i="1"/>
  <c r="CJ146" i="1"/>
  <c r="CJ147" i="1"/>
  <c r="CJ148" i="1"/>
  <c r="CJ149" i="1"/>
  <c r="CJ150" i="1"/>
  <c r="CJ151" i="1"/>
  <c r="CJ152" i="1"/>
  <c r="CJ153" i="1"/>
  <c r="CJ154" i="1"/>
  <c r="CJ155" i="1"/>
  <c r="CJ156" i="1"/>
  <c r="CJ157" i="1"/>
  <c r="CJ158" i="1"/>
  <c r="CJ159" i="1"/>
  <c r="CJ160" i="1"/>
  <c r="CJ161" i="1"/>
  <c r="CJ162" i="1"/>
  <c r="CJ163" i="1"/>
  <c r="CJ164" i="1"/>
  <c r="CJ165" i="1"/>
  <c r="CJ166" i="1"/>
  <c r="CJ167" i="1"/>
  <c r="CJ168" i="1"/>
  <c r="CJ169" i="1"/>
  <c r="CJ170" i="1"/>
  <c r="CJ171" i="1"/>
  <c r="CJ172" i="1"/>
  <c r="CJ173" i="1"/>
  <c r="CJ174" i="1"/>
  <c r="CJ175" i="1"/>
  <c r="CJ176" i="1"/>
  <c r="CJ177" i="1"/>
  <c r="CJ178" i="1"/>
  <c r="CJ179" i="1"/>
  <c r="CJ180" i="1"/>
  <c r="CJ181" i="1"/>
  <c r="CJ182" i="1"/>
  <c r="CJ183" i="1"/>
  <c r="CJ184" i="1"/>
  <c r="CJ185" i="1"/>
  <c r="CJ186" i="1"/>
  <c r="CJ187" i="1"/>
  <c r="CJ188" i="1"/>
  <c r="CJ189" i="1"/>
  <c r="CJ190" i="1"/>
  <c r="CJ191" i="1"/>
  <c r="CJ192" i="1"/>
  <c r="CJ193" i="1"/>
  <c r="CJ194" i="1"/>
  <c r="CJ195" i="1"/>
  <c r="CJ196" i="1"/>
  <c r="CJ197" i="1"/>
  <c r="CJ198" i="1"/>
  <c r="CJ199" i="1"/>
  <c r="CJ200" i="1"/>
  <c r="CJ201" i="1"/>
  <c r="CJ202" i="1"/>
  <c r="CJ203" i="1"/>
  <c r="CJ204" i="1"/>
  <c r="CJ205" i="1"/>
  <c r="CJ206" i="1"/>
  <c r="CJ207" i="1"/>
  <c r="CJ208" i="1"/>
  <c r="CJ209" i="1"/>
  <c r="CJ210" i="1"/>
  <c r="CJ211" i="1"/>
  <c r="CT39" i="1"/>
  <c r="CT40" i="1"/>
  <c r="CT41" i="1"/>
  <c r="CT42" i="1"/>
  <c r="CT43" i="1"/>
  <c r="CT44" i="1"/>
  <c r="CT45" i="1"/>
  <c r="CT46" i="1"/>
  <c r="CT47" i="1"/>
  <c r="CT48" i="1"/>
  <c r="CT49" i="1"/>
  <c r="CT50" i="1"/>
  <c r="CT51" i="1"/>
  <c r="CT52" i="1"/>
  <c r="CT53" i="1"/>
  <c r="CT54" i="1"/>
  <c r="CT55" i="1"/>
  <c r="CT56" i="1"/>
  <c r="CT57" i="1"/>
  <c r="CT58" i="1"/>
  <c r="CT59" i="1"/>
  <c r="CT60" i="1"/>
  <c r="CT61" i="1"/>
  <c r="CT62" i="1"/>
  <c r="CT63" i="1"/>
  <c r="CT64" i="1"/>
  <c r="CT65" i="1"/>
  <c r="CT66" i="1"/>
  <c r="CT67" i="1"/>
  <c r="CT68" i="1"/>
  <c r="CT69" i="1"/>
  <c r="CT70" i="1"/>
  <c r="CT71" i="1"/>
  <c r="CT72" i="1"/>
  <c r="CT73" i="1"/>
  <c r="CT74" i="1"/>
  <c r="CT75" i="1"/>
  <c r="CT76" i="1"/>
  <c r="CT77" i="1"/>
  <c r="CT78" i="1"/>
  <c r="CT79" i="1"/>
  <c r="CT80" i="1"/>
  <c r="CT81" i="1"/>
  <c r="CT82" i="1"/>
  <c r="CT83" i="1"/>
  <c r="CT84" i="1"/>
  <c r="CT85" i="1"/>
  <c r="CT86" i="1"/>
  <c r="CT87" i="1"/>
  <c r="CT88" i="1"/>
  <c r="CT89" i="1"/>
  <c r="CT90" i="1"/>
  <c r="CT91" i="1"/>
  <c r="CT92" i="1"/>
  <c r="CT93" i="1"/>
  <c r="CT94" i="1"/>
  <c r="CT95" i="1"/>
  <c r="CT96" i="1"/>
  <c r="CT97" i="1"/>
  <c r="CT98" i="1"/>
  <c r="CT99" i="1"/>
  <c r="CT100" i="1"/>
  <c r="CT101" i="1"/>
  <c r="CT102" i="1"/>
  <c r="CT103" i="1"/>
  <c r="CT104" i="1"/>
  <c r="CT105" i="1"/>
  <c r="CT106" i="1"/>
  <c r="CT107" i="1"/>
  <c r="CT108" i="1"/>
  <c r="CT109" i="1"/>
  <c r="CT110" i="1"/>
  <c r="CT111" i="1"/>
  <c r="CT112" i="1"/>
  <c r="CT113" i="1"/>
  <c r="CT114" i="1"/>
  <c r="CT115" i="1"/>
  <c r="CT116" i="1"/>
  <c r="CT117" i="1"/>
  <c r="CT118" i="1"/>
  <c r="CT119" i="1"/>
  <c r="CT120" i="1"/>
  <c r="CT121" i="1"/>
  <c r="CT122" i="1"/>
  <c r="CT123" i="1"/>
  <c r="CT124" i="1"/>
  <c r="CT125" i="1"/>
  <c r="CT126" i="1"/>
  <c r="CT127" i="1"/>
  <c r="CT128" i="1"/>
  <c r="CT129" i="1"/>
  <c r="CT130" i="1"/>
  <c r="CT131" i="1"/>
  <c r="CT132" i="1"/>
  <c r="CT133" i="1"/>
  <c r="CT134" i="1"/>
  <c r="CT135" i="1"/>
  <c r="CT136" i="1"/>
  <c r="CT137" i="1"/>
  <c r="CT138" i="1"/>
  <c r="CT139" i="1"/>
  <c r="CT140" i="1"/>
  <c r="CT141" i="1"/>
  <c r="CT142" i="1"/>
  <c r="CT143" i="1"/>
  <c r="CT144" i="1"/>
  <c r="CT145" i="1"/>
  <c r="CT146" i="1"/>
  <c r="CT147" i="1"/>
  <c r="CT148" i="1"/>
  <c r="CT149" i="1"/>
  <c r="CT150" i="1"/>
  <c r="CT151" i="1"/>
  <c r="CT152" i="1"/>
  <c r="CT153" i="1"/>
  <c r="CT154" i="1"/>
  <c r="CT155" i="1"/>
  <c r="CT156" i="1"/>
  <c r="CT157" i="1"/>
  <c r="CT158" i="1"/>
  <c r="CT159" i="1"/>
  <c r="CT160" i="1"/>
  <c r="CT161" i="1"/>
  <c r="CT162" i="1"/>
  <c r="CT163" i="1"/>
  <c r="CT164" i="1"/>
  <c r="CT165" i="1"/>
  <c r="CT166" i="1"/>
  <c r="CT167" i="1"/>
  <c r="CT168" i="1"/>
  <c r="CT169" i="1"/>
  <c r="CT170" i="1"/>
  <c r="CT171" i="1"/>
  <c r="CT172" i="1"/>
  <c r="CT173" i="1"/>
  <c r="CT174" i="1"/>
  <c r="CT175" i="1"/>
  <c r="CT176" i="1"/>
  <c r="CT177" i="1"/>
  <c r="CT178" i="1"/>
  <c r="CT179" i="1"/>
  <c r="CT180" i="1"/>
  <c r="CT181" i="1"/>
  <c r="CT182" i="1"/>
  <c r="CT183" i="1"/>
  <c r="CT184" i="1"/>
  <c r="CT185" i="1"/>
  <c r="CT186" i="1"/>
  <c r="CT187" i="1"/>
  <c r="CT188" i="1"/>
  <c r="CT189" i="1"/>
  <c r="CT190" i="1"/>
  <c r="CT191" i="1"/>
  <c r="CT192" i="1"/>
  <c r="CT193" i="1"/>
  <c r="CT194" i="1"/>
  <c r="CT195" i="1"/>
  <c r="CT196" i="1"/>
  <c r="CT197" i="1"/>
  <c r="CT198" i="1"/>
  <c r="CT199" i="1"/>
  <c r="CT200" i="1"/>
  <c r="CT201" i="1"/>
  <c r="CT202" i="1"/>
  <c r="CT203" i="1"/>
  <c r="CT204" i="1"/>
  <c r="CT205" i="1"/>
  <c r="CT206" i="1"/>
  <c r="CT207" i="1"/>
  <c r="CT208" i="1"/>
  <c r="CT209" i="1"/>
  <c r="CT210" i="1"/>
  <c r="CT211" i="1"/>
  <c r="DD39" i="1"/>
  <c r="DD40" i="1"/>
  <c r="DD41" i="1"/>
  <c r="DD42" i="1"/>
  <c r="DD43" i="1"/>
  <c r="DD44" i="1"/>
  <c r="DD45" i="1"/>
  <c r="DD46" i="1"/>
  <c r="DD47" i="1"/>
  <c r="DD48" i="1"/>
  <c r="DD49" i="1"/>
  <c r="DD50" i="1"/>
  <c r="DD51" i="1"/>
  <c r="DD52" i="1"/>
  <c r="DD53" i="1"/>
  <c r="DD54" i="1"/>
  <c r="DD55" i="1"/>
  <c r="DD56" i="1"/>
  <c r="DD57" i="1"/>
  <c r="DD58" i="1"/>
  <c r="DD59" i="1"/>
  <c r="DD60" i="1"/>
  <c r="DD61" i="1"/>
  <c r="DD62" i="1"/>
  <c r="DD63" i="1"/>
  <c r="DD64" i="1"/>
  <c r="DD65" i="1"/>
  <c r="DD66" i="1"/>
  <c r="DD67" i="1"/>
  <c r="DD68" i="1"/>
  <c r="DD69" i="1"/>
  <c r="DD70" i="1"/>
  <c r="DD71" i="1"/>
  <c r="DD72" i="1"/>
  <c r="DD73" i="1"/>
  <c r="DD74" i="1"/>
  <c r="DD75" i="1"/>
  <c r="DD76" i="1"/>
  <c r="DD77" i="1"/>
  <c r="DD78" i="1"/>
  <c r="DD79" i="1"/>
  <c r="DD80" i="1"/>
  <c r="DD81" i="1"/>
  <c r="DD82" i="1"/>
  <c r="DD83" i="1"/>
  <c r="DD84" i="1"/>
  <c r="DD85" i="1"/>
  <c r="DD86" i="1"/>
  <c r="DD87" i="1"/>
  <c r="DD88" i="1"/>
  <c r="DD89" i="1"/>
  <c r="DD90" i="1"/>
  <c r="DD91" i="1"/>
  <c r="DD92" i="1"/>
  <c r="DD93" i="1"/>
  <c r="DD94" i="1"/>
  <c r="DD95" i="1"/>
  <c r="DD96" i="1"/>
  <c r="DD97" i="1"/>
  <c r="DD98" i="1"/>
  <c r="DD99" i="1"/>
  <c r="DD100" i="1"/>
  <c r="DD101" i="1"/>
  <c r="DD102" i="1"/>
  <c r="DD103" i="1"/>
  <c r="DD104" i="1"/>
  <c r="DD105" i="1"/>
  <c r="DD106" i="1"/>
  <c r="DD107" i="1"/>
  <c r="DD108" i="1"/>
  <c r="DD109" i="1"/>
  <c r="DD110" i="1"/>
  <c r="DD111" i="1"/>
  <c r="DD112" i="1"/>
  <c r="DD113" i="1"/>
  <c r="DD114" i="1"/>
  <c r="DD115" i="1"/>
  <c r="DD116" i="1"/>
  <c r="DD117" i="1"/>
  <c r="DD118" i="1"/>
  <c r="DD119" i="1"/>
  <c r="DD120" i="1"/>
  <c r="DD121" i="1"/>
  <c r="DD122" i="1"/>
  <c r="DD123" i="1"/>
  <c r="DD124" i="1"/>
  <c r="DD125" i="1"/>
  <c r="DD126" i="1"/>
  <c r="DD127" i="1"/>
  <c r="DD128" i="1"/>
  <c r="DD129" i="1"/>
  <c r="DD130" i="1"/>
  <c r="DD131" i="1"/>
  <c r="DD132" i="1"/>
  <c r="DD133" i="1"/>
  <c r="DD134" i="1"/>
  <c r="DD135" i="1"/>
  <c r="DD136" i="1"/>
  <c r="DD137" i="1"/>
  <c r="DD138" i="1"/>
  <c r="DD139" i="1"/>
  <c r="DD140" i="1"/>
  <c r="DD141" i="1"/>
  <c r="DD142" i="1"/>
  <c r="DD143" i="1"/>
  <c r="DD144" i="1"/>
  <c r="DD145" i="1"/>
  <c r="DD146" i="1"/>
  <c r="DD147" i="1"/>
  <c r="DD148" i="1"/>
  <c r="DD149" i="1"/>
  <c r="DD150" i="1"/>
  <c r="DD151" i="1"/>
  <c r="DD152" i="1"/>
  <c r="DD153" i="1"/>
  <c r="DD154" i="1"/>
  <c r="DD155" i="1"/>
  <c r="DD156" i="1"/>
  <c r="DD157" i="1"/>
  <c r="DD158" i="1"/>
  <c r="DD159" i="1"/>
  <c r="DD160" i="1"/>
  <c r="DD161" i="1"/>
  <c r="DD162" i="1"/>
  <c r="DD163" i="1"/>
  <c r="DD164" i="1"/>
  <c r="DD165" i="1"/>
  <c r="DD166" i="1"/>
  <c r="DD167" i="1"/>
  <c r="DD168" i="1"/>
  <c r="DD169" i="1"/>
  <c r="DD170" i="1"/>
  <c r="DD171" i="1"/>
  <c r="DD172" i="1"/>
  <c r="DD173" i="1"/>
  <c r="DD174" i="1"/>
  <c r="DD175" i="1"/>
  <c r="DD176" i="1"/>
  <c r="DD177" i="1"/>
  <c r="DD178" i="1"/>
  <c r="DD179" i="1"/>
  <c r="DD180" i="1"/>
  <c r="DD181" i="1"/>
  <c r="DD182" i="1"/>
  <c r="DD183" i="1"/>
  <c r="DD184" i="1"/>
  <c r="DD185" i="1"/>
  <c r="DD186" i="1"/>
  <c r="DD187" i="1"/>
  <c r="DD188" i="1"/>
  <c r="DD189" i="1"/>
  <c r="DD190" i="1"/>
  <c r="DD191" i="1"/>
  <c r="DD192" i="1"/>
  <c r="DD193" i="1"/>
  <c r="DD194" i="1"/>
  <c r="DD195" i="1"/>
  <c r="DD196" i="1"/>
  <c r="DD197" i="1"/>
  <c r="DD198" i="1"/>
  <c r="DD199" i="1"/>
  <c r="DD200" i="1"/>
  <c r="DD201" i="1"/>
  <c r="DD202" i="1"/>
  <c r="DD203" i="1"/>
  <c r="DD204" i="1"/>
  <c r="DD205" i="1"/>
  <c r="DD206" i="1"/>
  <c r="DD207" i="1"/>
  <c r="DD208" i="1"/>
  <c r="DD209" i="1"/>
  <c r="DD210" i="1"/>
  <c r="DD211" i="1"/>
  <c r="DN39" i="1"/>
  <c r="DN40" i="1"/>
  <c r="DN41" i="1"/>
  <c r="DN42" i="1"/>
  <c r="DN43" i="1"/>
  <c r="DN44" i="1"/>
  <c r="DN45" i="1"/>
  <c r="DN46" i="1"/>
  <c r="DN47" i="1"/>
  <c r="DN48" i="1"/>
  <c r="DN49" i="1"/>
  <c r="DN50" i="1"/>
  <c r="DN51" i="1"/>
  <c r="DN52" i="1"/>
  <c r="DN53" i="1"/>
  <c r="DN54" i="1"/>
  <c r="DN55" i="1"/>
  <c r="DN56" i="1"/>
  <c r="DN57" i="1"/>
  <c r="DN58" i="1"/>
  <c r="DN59" i="1"/>
  <c r="DN60" i="1"/>
  <c r="DN61" i="1"/>
  <c r="DN62" i="1"/>
  <c r="DN63" i="1"/>
  <c r="DN64" i="1"/>
  <c r="DN65" i="1"/>
  <c r="DN66" i="1"/>
  <c r="DN67" i="1"/>
  <c r="DN68" i="1"/>
  <c r="DN69" i="1"/>
  <c r="DN70" i="1"/>
  <c r="DN71" i="1"/>
  <c r="DN72" i="1"/>
  <c r="DN73" i="1"/>
  <c r="DN74" i="1"/>
  <c r="DN75" i="1"/>
  <c r="DN76" i="1"/>
  <c r="DN77" i="1"/>
  <c r="DN78" i="1"/>
  <c r="DN79" i="1"/>
  <c r="DN80" i="1"/>
  <c r="DN81" i="1"/>
  <c r="DN82" i="1"/>
  <c r="DN83" i="1"/>
  <c r="DN84" i="1"/>
  <c r="DN85" i="1"/>
  <c r="DN86" i="1"/>
  <c r="DN87" i="1"/>
  <c r="DN88" i="1"/>
  <c r="DN89" i="1"/>
  <c r="DN90" i="1"/>
  <c r="DN91" i="1"/>
  <c r="DN92" i="1"/>
  <c r="DN93" i="1"/>
  <c r="DN94" i="1"/>
  <c r="DN95" i="1"/>
  <c r="DN96" i="1"/>
  <c r="DN97" i="1"/>
  <c r="DN98" i="1"/>
  <c r="DN99" i="1"/>
  <c r="DN100" i="1"/>
  <c r="DN101" i="1"/>
  <c r="DN102" i="1"/>
  <c r="DN103" i="1"/>
  <c r="DN104" i="1"/>
  <c r="DN105" i="1"/>
  <c r="DN106" i="1"/>
  <c r="DN107" i="1"/>
  <c r="DN108" i="1"/>
  <c r="DN109" i="1"/>
  <c r="DN110" i="1"/>
  <c r="DN111" i="1"/>
  <c r="DN112" i="1"/>
  <c r="DN113" i="1"/>
  <c r="DN114" i="1"/>
  <c r="DN115" i="1"/>
  <c r="DN116" i="1"/>
  <c r="DN117" i="1"/>
  <c r="DN118" i="1"/>
  <c r="DN119" i="1"/>
  <c r="DN120" i="1"/>
  <c r="DN121" i="1"/>
  <c r="DN122" i="1"/>
  <c r="DN123" i="1"/>
  <c r="DN124" i="1"/>
  <c r="DN125" i="1"/>
  <c r="DN126" i="1"/>
  <c r="DN127" i="1"/>
  <c r="DN128" i="1"/>
  <c r="DN129" i="1"/>
  <c r="DN130" i="1"/>
  <c r="DN131" i="1"/>
  <c r="DN132" i="1"/>
  <c r="DN133" i="1"/>
  <c r="DN134" i="1"/>
  <c r="DN135" i="1"/>
  <c r="DN136" i="1"/>
  <c r="DN137" i="1"/>
  <c r="DN138" i="1"/>
  <c r="DN139" i="1"/>
  <c r="DN140" i="1"/>
  <c r="DN141" i="1"/>
  <c r="DN142" i="1"/>
  <c r="DN143" i="1"/>
  <c r="DN144" i="1"/>
  <c r="DN145" i="1"/>
  <c r="DN146" i="1"/>
  <c r="DN147" i="1"/>
  <c r="DN148" i="1"/>
  <c r="DN149" i="1"/>
  <c r="DN150" i="1"/>
  <c r="DN151" i="1"/>
  <c r="DN152" i="1"/>
  <c r="DN153" i="1"/>
  <c r="DN154" i="1"/>
  <c r="DN155" i="1"/>
  <c r="DN156" i="1"/>
  <c r="DN157" i="1"/>
  <c r="DN158" i="1"/>
  <c r="DN159" i="1"/>
  <c r="DN160" i="1"/>
  <c r="DN161" i="1"/>
  <c r="DN162" i="1"/>
  <c r="DN163" i="1"/>
  <c r="DN164" i="1"/>
  <c r="DN165" i="1"/>
  <c r="DN166" i="1"/>
  <c r="DN167" i="1"/>
  <c r="DN168" i="1"/>
  <c r="DN169" i="1"/>
  <c r="DN170" i="1"/>
  <c r="DN171" i="1"/>
  <c r="DN172" i="1"/>
  <c r="DN173" i="1"/>
  <c r="DN174" i="1"/>
  <c r="DN175" i="1"/>
  <c r="DN176" i="1"/>
  <c r="DN177" i="1"/>
  <c r="DN178" i="1"/>
  <c r="DN179" i="1"/>
  <c r="DN180" i="1"/>
  <c r="DN181" i="1"/>
  <c r="DN182" i="1"/>
  <c r="DN183" i="1"/>
  <c r="DN184" i="1"/>
  <c r="DN185" i="1"/>
  <c r="DN186" i="1"/>
  <c r="DN187" i="1"/>
  <c r="DN188" i="1"/>
  <c r="DN189" i="1"/>
  <c r="DN190" i="1"/>
  <c r="DN191" i="1"/>
  <c r="DN192" i="1"/>
  <c r="DN193" i="1"/>
  <c r="DN194" i="1"/>
  <c r="DN195" i="1"/>
  <c r="DN196" i="1"/>
  <c r="DN197" i="1"/>
  <c r="DN198" i="1"/>
  <c r="DN199" i="1"/>
  <c r="DN200" i="1"/>
  <c r="DN201" i="1"/>
  <c r="DN202" i="1"/>
  <c r="DN203" i="1"/>
  <c r="DN204" i="1"/>
  <c r="DN205" i="1"/>
  <c r="DN206" i="1"/>
  <c r="DN207" i="1"/>
  <c r="DN208" i="1"/>
  <c r="DN209" i="1"/>
  <c r="DN210" i="1"/>
  <c r="DN211" i="1"/>
  <c r="DY39" i="1"/>
  <c r="DY40" i="1"/>
  <c r="DY41" i="1"/>
  <c r="DY42" i="1"/>
  <c r="DY43" i="1"/>
  <c r="DY44" i="1"/>
  <c r="DY45" i="1"/>
  <c r="DY46" i="1"/>
  <c r="DY47" i="1"/>
  <c r="DY48" i="1"/>
  <c r="DY49" i="1"/>
  <c r="DY50" i="1"/>
  <c r="DY51" i="1"/>
  <c r="DY52" i="1"/>
  <c r="DY53" i="1"/>
  <c r="DY54" i="1"/>
  <c r="DY55" i="1"/>
  <c r="DY56" i="1"/>
  <c r="DY57" i="1"/>
  <c r="DY58" i="1"/>
  <c r="DY59" i="1"/>
  <c r="DY60" i="1"/>
  <c r="DY61" i="1"/>
  <c r="DY62" i="1"/>
  <c r="DY63" i="1"/>
  <c r="DY64" i="1"/>
  <c r="DY65" i="1"/>
  <c r="DY66" i="1"/>
  <c r="DY67" i="1"/>
  <c r="DY68" i="1"/>
  <c r="DY69" i="1"/>
  <c r="DY70" i="1"/>
  <c r="DY71" i="1"/>
  <c r="DY72" i="1"/>
  <c r="DY73" i="1"/>
  <c r="DY74" i="1"/>
  <c r="DY75" i="1"/>
  <c r="DY76" i="1"/>
  <c r="DY77" i="1"/>
  <c r="DY78" i="1"/>
  <c r="DY79" i="1"/>
  <c r="DY80" i="1"/>
  <c r="DY81" i="1"/>
  <c r="DY82" i="1"/>
  <c r="DY83" i="1"/>
  <c r="DY84" i="1"/>
  <c r="DY85" i="1"/>
  <c r="DY86" i="1"/>
  <c r="DY87" i="1"/>
  <c r="DY88" i="1"/>
  <c r="DY89" i="1"/>
  <c r="DY90" i="1"/>
  <c r="DY91" i="1"/>
  <c r="DY92" i="1"/>
  <c r="DY93" i="1"/>
  <c r="DY94" i="1"/>
  <c r="DY95" i="1"/>
  <c r="DY96" i="1"/>
  <c r="DY97" i="1"/>
  <c r="DY98" i="1"/>
  <c r="DY99" i="1"/>
  <c r="DY100" i="1"/>
  <c r="DY101" i="1"/>
  <c r="DY102" i="1"/>
  <c r="DY103" i="1"/>
  <c r="DY104" i="1"/>
  <c r="DY105" i="1"/>
  <c r="DY106" i="1"/>
  <c r="DY107" i="1"/>
  <c r="DY108" i="1"/>
  <c r="DY109" i="1"/>
  <c r="DY110" i="1"/>
  <c r="DY111" i="1"/>
  <c r="DY112" i="1"/>
  <c r="DY113" i="1"/>
  <c r="DY114" i="1"/>
  <c r="DY115" i="1"/>
  <c r="DY116" i="1"/>
  <c r="DY117" i="1"/>
  <c r="DY118" i="1"/>
  <c r="DY119" i="1"/>
  <c r="DY120" i="1"/>
  <c r="DY121" i="1"/>
  <c r="DY122" i="1"/>
  <c r="DY123" i="1"/>
  <c r="DY124" i="1"/>
  <c r="DY125" i="1"/>
  <c r="DY126" i="1"/>
  <c r="DY127" i="1"/>
  <c r="DY128" i="1"/>
  <c r="DY129" i="1"/>
  <c r="DY130" i="1"/>
  <c r="DY131" i="1"/>
  <c r="DY132" i="1"/>
  <c r="DY133" i="1"/>
  <c r="DY134" i="1"/>
  <c r="DY135" i="1"/>
  <c r="DY136" i="1"/>
  <c r="DY137" i="1"/>
  <c r="DY138" i="1"/>
  <c r="DY139" i="1"/>
  <c r="DY140" i="1"/>
  <c r="DY141" i="1"/>
  <c r="DY142" i="1"/>
  <c r="DY143" i="1"/>
  <c r="DY144" i="1"/>
  <c r="DY145" i="1"/>
  <c r="DY146" i="1"/>
  <c r="DY147" i="1"/>
  <c r="DY148" i="1"/>
  <c r="DY149" i="1"/>
  <c r="DY150" i="1"/>
  <c r="DY151" i="1"/>
  <c r="DY152" i="1"/>
  <c r="DY153" i="1"/>
  <c r="DY154" i="1"/>
  <c r="DY155" i="1"/>
  <c r="DY156" i="1"/>
  <c r="DY157" i="1"/>
  <c r="DY158" i="1"/>
  <c r="DY159" i="1"/>
  <c r="DY160" i="1"/>
  <c r="DY161" i="1"/>
  <c r="DY162" i="1"/>
  <c r="DY163" i="1"/>
  <c r="DY164" i="1"/>
  <c r="DY165" i="1"/>
  <c r="DY166" i="1"/>
  <c r="DY167" i="1"/>
  <c r="DY168" i="1"/>
  <c r="DY169" i="1"/>
  <c r="DY170" i="1"/>
  <c r="DY171" i="1"/>
  <c r="DY172" i="1"/>
  <c r="DY173" i="1"/>
  <c r="DY174" i="1"/>
  <c r="DY175" i="1"/>
  <c r="DY176" i="1"/>
  <c r="DY177" i="1"/>
  <c r="DY178" i="1"/>
  <c r="DY179" i="1"/>
  <c r="DY180" i="1"/>
  <c r="DY181" i="1"/>
  <c r="DY182" i="1"/>
  <c r="DY183" i="1"/>
  <c r="DY184" i="1"/>
  <c r="DY185" i="1"/>
  <c r="DY186" i="1"/>
  <c r="DY187" i="1"/>
  <c r="DY188" i="1"/>
  <c r="DY189" i="1"/>
  <c r="DY190" i="1"/>
  <c r="DY191" i="1"/>
  <c r="DY192" i="1"/>
  <c r="DY193" i="1"/>
  <c r="DY194" i="1"/>
  <c r="DY195" i="1"/>
  <c r="DY196" i="1"/>
  <c r="DY197" i="1"/>
  <c r="DY198" i="1"/>
  <c r="DY199" i="1"/>
  <c r="DY200" i="1"/>
  <c r="DY201" i="1"/>
  <c r="DY202" i="1"/>
  <c r="DY203" i="1"/>
  <c r="DY204" i="1"/>
  <c r="DY205" i="1"/>
  <c r="DY206" i="1"/>
  <c r="DY207" i="1"/>
  <c r="DY208" i="1"/>
  <c r="DY209" i="1"/>
  <c r="DY210" i="1"/>
  <c r="DY211" i="1"/>
  <c r="EI39" i="1"/>
  <c r="EI40" i="1"/>
  <c r="EI41" i="1"/>
  <c r="EI42" i="1"/>
  <c r="EI43" i="1"/>
  <c r="EI44" i="1"/>
  <c r="EI45" i="1"/>
  <c r="EI46" i="1"/>
  <c r="EI47" i="1"/>
  <c r="EI48" i="1"/>
  <c r="EI49" i="1"/>
  <c r="EI50" i="1"/>
  <c r="EI51" i="1"/>
  <c r="EI52" i="1"/>
  <c r="EI53" i="1"/>
  <c r="EI54" i="1"/>
  <c r="EI55" i="1"/>
  <c r="EI56" i="1"/>
  <c r="EI57" i="1"/>
  <c r="EI58" i="1"/>
  <c r="EI59" i="1"/>
  <c r="EI60" i="1"/>
  <c r="EI61" i="1"/>
  <c r="EI62" i="1"/>
  <c r="EI63" i="1"/>
  <c r="EI64" i="1"/>
  <c r="EI65" i="1"/>
  <c r="EI66" i="1"/>
  <c r="EI67" i="1"/>
  <c r="EI68" i="1"/>
  <c r="EI69" i="1"/>
  <c r="EI70" i="1"/>
  <c r="EI71" i="1"/>
  <c r="EI72" i="1"/>
  <c r="EI73" i="1"/>
  <c r="EI74" i="1"/>
  <c r="EI75" i="1"/>
  <c r="EI76" i="1"/>
  <c r="EI77" i="1"/>
  <c r="EI78" i="1"/>
  <c r="EI79" i="1"/>
  <c r="EI80" i="1"/>
  <c r="EI81" i="1"/>
  <c r="EI82" i="1"/>
  <c r="EI83" i="1"/>
  <c r="EI84" i="1"/>
  <c r="EI85" i="1"/>
  <c r="EI86" i="1"/>
  <c r="EI87" i="1"/>
  <c r="EI88" i="1"/>
  <c r="EI89" i="1"/>
  <c r="EI90" i="1"/>
  <c r="EI91" i="1"/>
  <c r="EI92" i="1"/>
  <c r="EI93" i="1"/>
  <c r="EI94" i="1"/>
  <c r="EI95" i="1"/>
  <c r="EI96" i="1"/>
  <c r="EI97" i="1"/>
  <c r="EI98" i="1"/>
  <c r="EI99" i="1"/>
  <c r="EI100" i="1"/>
  <c r="EI101" i="1"/>
  <c r="EI102" i="1"/>
  <c r="EI103" i="1"/>
  <c r="EI104" i="1"/>
  <c r="EI105" i="1"/>
  <c r="EI106" i="1"/>
  <c r="EI107" i="1"/>
  <c r="EI108" i="1"/>
  <c r="EI109" i="1"/>
  <c r="EI110" i="1"/>
  <c r="EI111" i="1"/>
  <c r="EI112" i="1"/>
  <c r="EI113" i="1"/>
  <c r="EI114" i="1"/>
  <c r="EI115" i="1"/>
  <c r="EI116" i="1"/>
  <c r="EI117" i="1"/>
  <c r="EI118" i="1"/>
  <c r="EI119" i="1"/>
  <c r="EI120" i="1"/>
  <c r="EI121" i="1"/>
  <c r="EI122" i="1"/>
  <c r="EI123" i="1"/>
  <c r="EI124" i="1"/>
  <c r="EI125" i="1"/>
  <c r="EI126" i="1"/>
  <c r="EI127" i="1"/>
  <c r="EI128" i="1"/>
  <c r="EI129" i="1"/>
  <c r="EI130" i="1"/>
  <c r="EI131" i="1"/>
  <c r="EI132" i="1"/>
  <c r="EI133" i="1"/>
  <c r="EI134" i="1"/>
  <c r="EI135" i="1"/>
  <c r="EI136" i="1"/>
  <c r="EI137" i="1"/>
  <c r="EI138" i="1"/>
  <c r="EI139" i="1"/>
  <c r="EI140" i="1"/>
  <c r="EI141" i="1"/>
  <c r="EI142" i="1"/>
  <c r="EI143" i="1"/>
  <c r="EI144" i="1"/>
  <c r="EI145" i="1"/>
  <c r="EI146" i="1"/>
  <c r="EI147" i="1"/>
  <c r="EI148" i="1"/>
  <c r="EI149" i="1"/>
  <c r="EI150" i="1"/>
  <c r="EI151" i="1"/>
  <c r="EI152" i="1"/>
  <c r="EI153" i="1"/>
  <c r="EI154" i="1"/>
  <c r="EI155" i="1"/>
  <c r="EI156" i="1"/>
  <c r="EI157" i="1"/>
  <c r="EI158" i="1"/>
  <c r="EI159" i="1"/>
  <c r="EI160" i="1"/>
  <c r="EI161" i="1"/>
  <c r="EI162" i="1"/>
  <c r="EI163" i="1"/>
  <c r="EI164" i="1"/>
  <c r="EI165" i="1"/>
  <c r="EI166" i="1"/>
  <c r="EI167" i="1"/>
  <c r="EI168" i="1"/>
  <c r="EI169" i="1"/>
  <c r="EI170" i="1"/>
  <c r="EI171" i="1"/>
  <c r="EI172" i="1"/>
  <c r="EI173" i="1"/>
  <c r="EI174" i="1"/>
  <c r="EI175" i="1"/>
  <c r="EI176" i="1"/>
  <c r="EI177" i="1"/>
  <c r="EI178" i="1"/>
  <c r="EI179" i="1"/>
  <c r="EI180" i="1"/>
  <c r="EI181" i="1"/>
  <c r="EI182" i="1"/>
  <c r="EI183" i="1"/>
  <c r="EI184" i="1"/>
  <c r="EI185" i="1"/>
  <c r="EI186" i="1"/>
  <c r="EI187" i="1"/>
  <c r="EI188" i="1"/>
  <c r="EI189" i="1"/>
  <c r="EI190" i="1"/>
  <c r="EI191" i="1"/>
  <c r="EI192" i="1"/>
  <c r="EI193" i="1"/>
  <c r="EI194" i="1"/>
  <c r="EI195" i="1"/>
  <c r="EI196" i="1"/>
  <c r="EI197" i="1"/>
  <c r="EI198" i="1"/>
  <c r="EI199" i="1"/>
  <c r="EI200" i="1"/>
  <c r="EI201" i="1"/>
  <c r="EI202" i="1"/>
  <c r="EI203" i="1"/>
  <c r="EI204" i="1"/>
  <c r="EI205" i="1"/>
  <c r="EI206" i="1"/>
  <c r="EI207" i="1"/>
  <c r="EI208" i="1"/>
  <c r="EI209" i="1"/>
  <c r="EI210" i="1"/>
  <c r="EI211" i="1"/>
  <c r="ES39" i="1"/>
  <c r="ES40" i="1"/>
  <c r="ES41" i="1"/>
  <c r="ES42" i="1"/>
  <c r="ES43" i="1"/>
  <c r="ES44" i="1"/>
  <c r="ES45" i="1"/>
  <c r="ES46" i="1"/>
  <c r="ES47" i="1"/>
  <c r="ES48" i="1"/>
  <c r="ES49" i="1"/>
  <c r="ES50" i="1"/>
  <c r="ES51" i="1"/>
  <c r="ES52" i="1"/>
  <c r="ES53" i="1"/>
  <c r="ES54" i="1"/>
  <c r="ES55" i="1"/>
  <c r="ES56" i="1"/>
  <c r="ES57" i="1"/>
  <c r="ES58" i="1"/>
  <c r="ES59" i="1"/>
  <c r="ES60" i="1"/>
  <c r="ES61" i="1"/>
  <c r="ES62" i="1"/>
  <c r="ES63" i="1"/>
  <c r="ES64" i="1"/>
  <c r="ES65" i="1"/>
  <c r="ES66" i="1"/>
  <c r="ES67" i="1"/>
  <c r="ES68" i="1"/>
  <c r="ES69" i="1"/>
  <c r="ES70" i="1"/>
  <c r="ES71" i="1"/>
  <c r="ES72" i="1"/>
  <c r="ES73" i="1"/>
  <c r="ES74" i="1"/>
  <c r="ES75" i="1"/>
  <c r="ES76" i="1"/>
  <c r="ES77" i="1"/>
  <c r="ES78" i="1"/>
  <c r="ES79" i="1"/>
  <c r="ES80" i="1"/>
  <c r="ES81" i="1"/>
  <c r="ES82" i="1"/>
  <c r="ES83" i="1"/>
  <c r="ES84" i="1"/>
  <c r="ES85" i="1"/>
  <c r="ES86" i="1"/>
  <c r="ES87" i="1"/>
  <c r="ES88" i="1"/>
  <c r="ES89" i="1"/>
  <c r="ES90" i="1"/>
  <c r="ES91" i="1"/>
  <c r="ES92" i="1"/>
  <c r="ES93" i="1"/>
  <c r="ES94" i="1"/>
  <c r="ES95" i="1"/>
  <c r="ES96" i="1"/>
  <c r="ES97" i="1"/>
  <c r="ES98" i="1"/>
  <c r="ES99" i="1"/>
  <c r="ES100" i="1"/>
  <c r="ES101" i="1"/>
  <c r="ES102" i="1"/>
  <c r="ES103" i="1"/>
  <c r="ES104" i="1"/>
  <c r="ES105" i="1"/>
  <c r="ES106" i="1"/>
  <c r="ES107" i="1"/>
  <c r="ES108" i="1"/>
  <c r="ES109" i="1"/>
  <c r="ES110" i="1"/>
  <c r="ES111" i="1"/>
  <c r="ES112" i="1"/>
  <c r="ES113" i="1"/>
  <c r="ES114" i="1"/>
  <c r="ES115" i="1"/>
  <c r="ES116" i="1"/>
  <c r="ES117" i="1"/>
  <c r="ES118" i="1"/>
  <c r="ES119" i="1"/>
  <c r="ES120" i="1"/>
  <c r="ES121" i="1"/>
  <c r="ES122" i="1"/>
  <c r="ES123" i="1"/>
  <c r="ES124" i="1"/>
  <c r="ES125" i="1"/>
  <c r="ES126" i="1"/>
  <c r="ES127" i="1"/>
  <c r="ES128" i="1"/>
  <c r="ES129" i="1"/>
  <c r="ES130" i="1"/>
  <c r="ES131" i="1"/>
  <c r="ES132" i="1"/>
  <c r="ES133" i="1"/>
  <c r="ES134" i="1"/>
  <c r="ES135" i="1"/>
  <c r="ES136" i="1"/>
  <c r="ES137" i="1"/>
  <c r="ES138" i="1"/>
  <c r="ES139" i="1"/>
  <c r="ES140" i="1"/>
  <c r="ES141" i="1"/>
  <c r="ES142" i="1"/>
  <c r="ES143" i="1"/>
  <c r="ES144" i="1"/>
  <c r="ES145" i="1"/>
  <c r="ES146" i="1"/>
  <c r="ES147" i="1"/>
  <c r="ES148" i="1"/>
  <c r="ES149" i="1"/>
  <c r="ES150" i="1"/>
  <c r="ES151" i="1"/>
  <c r="ES152" i="1"/>
  <c r="ES153" i="1"/>
  <c r="ES154" i="1"/>
  <c r="ES155" i="1"/>
  <c r="ES156" i="1"/>
  <c r="ES157" i="1"/>
  <c r="ES158" i="1"/>
  <c r="ES159" i="1"/>
  <c r="ES160" i="1"/>
  <c r="ES161" i="1"/>
  <c r="ES162" i="1"/>
  <c r="ES163" i="1"/>
  <c r="ES164" i="1"/>
  <c r="ES165" i="1"/>
  <c r="ES166" i="1"/>
  <c r="ES167" i="1"/>
  <c r="ES168" i="1"/>
  <c r="ES169" i="1"/>
  <c r="ES170" i="1"/>
  <c r="ES171" i="1"/>
  <c r="ES172" i="1"/>
  <c r="ES173" i="1"/>
  <c r="ES174" i="1"/>
  <c r="ES175" i="1"/>
  <c r="ES176" i="1"/>
  <c r="ES177" i="1"/>
  <c r="ES178" i="1"/>
  <c r="ES179" i="1"/>
  <c r="ES180" i="1"/>
  <c r="ES181" i="1"/>
  <c r="ES182" i="1"/>
  <c r="ES183" i="1"/>
  <c r="ES184" i="1"/>
  <c r="ES185" i="1"/>
  <c r="ES186" i="1"/>
  <c r="ES187" i="1"/>
  <c r="ES188" i="1"/>
  <c r="ES189" i="1"/>
  <c r="ES190" i="1"/>
  <c r="ES191" i="1"/>
  <c r="ES192" i="1"/>
  <c r="ES193" i="1"/>
  <c r="ES194" i="1"/>
  <c r="ES195" i="1"/>
  <c r="ES196" i="1"/>
  <c r="ES197" i="1"/>
  <c r="ES198" i="1"/>
  <c r="ES199" i="1"/>
  <c r="ES200" i="1"/>
  <c r="ES201" i="1"/>
  <c r="ES202" i="1"/>
  <c r="ES203" i="1"/>
  <c r="ES204" i="1"/>
  <c r="ES205" i="1"/>
  <c r="ES206" i="1"/>
  <c r="ES207" i="1"/>
  <c r="ES208" i="1"/>
  <c r="ES209" i="1"/>
  <c r="ES210" i="1"/>
  <c r="ES211" i="1"/>
  <c r="FC39" i="1"/>
  <c r="FC40" i="1"/>
  <c r="FC41" i="1"/>
  <c r="FC42" i="1"/>
  <c r="FC43" i="1"/>
  <c r="FC44" i="1"/>
  <c r="FC45" i="1"/>
  <c r="FC46" i="1"/>
  <c r="FC47" i="1"/>
  <c r="FC48" i="1"/>
  <c r="FC49" i="1"/>
  <c r="FC50" i="1"/>
  <c r="FC51" i="1"/>
  <c r="FC52" i="1"/>
  <c r="FC53" i="1"/>
  <c r="FC54" i="1"/>
  <c r="FC55" i="1"/>
  <c r="FC56" i="1"/>
  <c r="FC57" i="1"/>
  <c r="FC58" i="1"/>
  <c r="FC59" i="1"/>
  <c r="FC60" i="1"/>
  <c r="FC61" i="1"/>
  <c r="FC62" i="1"/>
  <c r="FC63" i="1"/>
  <c r="FC64" i="1"/>
  <c r="FC65" i="1"/>
  <c r="FC66" i="1"/>
  <c r="FC67" i="1"/>
  <c r="FC68" i="1"/>
  <c r="FC69" i="1"/>
  <c r="FC70" i="1"/>
  <c r="FC71" i="1"/>
  <c r="FC72" i="1"/>
  <c r="FC73" i="1"/>
  <c r="FC74" i="1"/>
  <c r="FC75" i="1"/>
  <c r="FC76" i="1"/>
  <c r="FC77" i="1"/>
  <c r="FC78" i="1"/>
  <c r="FC79" i="1"/>
  <c r="FC80" i="1"/>
  <c r="FC81" i="1"/>
  <c r="FC82" i="1"/>
  <c r="FC83" i="1"/>
  <c r="FC84" i="1"/>
  <c r="FC85" i="1"/>
  <c r="FC86" i="1"/>
  <c r="FC87" i="1"/>
  <c r="FC88" i="1"/>
  <c r="FC89" i="1"/>
  <c r="FC90" i="1"/>
  <c r="FC91" i="1"/>
  <c r="FC92" i="1"/>
  <c r="FC93" i="1"/>
  <c r="FC94" i="1"/>
  <c r="FC95" i="1"/>
  <c r="FC96" i="1"/>
  <c r="FC97" i="1"/>
  <c r="FC98" i="1"/>
  <c r="FC99" i="1"/>
  <c r="FC100" i="1"/>
  <c r="FC101" i="1"/>
  <c r="FC102" i="1"/>
  <c r="FC103" i="1"/>
  <c r="FC104" i="1"/>
  <c r="FC105" i="1"/>
  <c r="FC106" i="1"/>
  <c r="FC107" i="1"/>
  <c r="FC108" i="1"/>
  <c r="FC109" i="1"/>
  <c r="FC110" i="1"/>
  <c r="FC111" i="1"/>
  <c r="FC112" i="1"/>
  <c r="FC113" i="1"/>
  <c r="FC114" i="1"/>
  <c r="FC115" i="1"/>
  <c r="FC116" i="1"/>
  <c r="FC117" i="1"/>
  <c r="FC118" i="1"/>
  <c r="FC119" i="1"/>
  <c r="FC120" i="1"/>
  <c r="FC121" i="1"/>
  <c r="FC122" i="1"/>
  <c r="FC123" i="1"/>
  <c r="FC124" i="1"/>
  <c r="FC125" i="1"/>
  <c r="FC126" i="1"/>
  <c r="FC127" i="1"/>
  <c r="FC128" i="1"/>
  <c r="FC129" i="1"/>
  <c r="FC130" i="1"/>
  <c r="FC131" i="1"/>
  <c r="FC132" i="1"/>
  <c r="FC133" i="1"/>
  <c r="FC134" i="1"/>
  <c r="FC135" i="1"/>
  <c r="FC136" i="1"/>
  <c r="FC137" i="1"/>
  <c r="FC138" i="1"/>
  <c r="FC139" i="1"/>
  <c r="FC140" i="1"/>
  <c r="FC141" i="1"/>
  <c r="FC142" i="1"/>
  <c r="FC143" i="1"/>
  <c r="FC144" i="1"/>
  <c r="FC145" i="1"/>
  <c r="FC146" i="1"/>
  <c r="FC147" i="1"/>
  <c r="FC148" i="1"/>
  <c r="FC149" i="1"/>
  <c r="FC150" i="1"/>
  <c r="FC151" i="1"/>
  <c r="FC152" i="1"/>
  <c r="FC153" i="1"/>
  <c r="FC154" i="1"/>
  <c r="FC155" i="1"/>
  <c r="FC156" i="1"/>
  <c r="FC157" i="1"/>
  <c r="FC158" i="1"/>
  <c r="FC159" i="1"/>
  <c r="FC160" i="1"/>
  <c r="FC161" i="1"/>
  <c r="FC162" i="1"/>
  <c r="FC163" i="1"/>
  <c r="FC164" i="1"/>
  <c r="FC165" i="1"/>
  <c r="FC166" i="1"/>
  <c r="FC167" i="1"/>
  <c r="FC168" i="1"/>
  <c r="FC169" i="1"/>
  <c r="FC170" i="1"/>
  <c r="FC171" i="1"/>
  <c r="FC172" i="1"/>
  <c r="FC173" i="1"/>
  <c r="FC174" i="1"/>
  <c r="FC175" i="1"/>
  <c r="FC176" i="1"/>
  <c r="FC177" i="1"/>
  <c r="FC178" i="1"/>
  <c r="FC179" i="1"/>
  <c r="FC180" i="1"/>
  <c r="FC181" i="1"/>
  <c r="FC182" i="1"/>
  <c r="FC183" i="1"/>
  <c r="FC184" i="1"/>
  <c r="FC185" i="1"/>
  <c r="FC186" i="1"/>
  <c r="FC187" i="1"/>
  <c r="FC188" i="1"/>
  <c r="FC189" i="1"/>
  <c r="FC190" i="1"/>
  <c r="FC191" i="1"/>
  <c r="FC192" i="1"/>
  <c r="FC193" i="1"/>
  <c r="FC194" i="1"/>
  <c r="FC195" i="1"/>
  <c r="FC196" i="1"/>
  <c r="FC197" i="1"/>
  <c r="FC198" i="1"/>
  <c r="FC199" i="1"/>
  <c r="FC200" i="1"/>
  <c r="FC201" i="1"/>
  <c r="FC202" i="1"/>
  <c r="FC203" i="1"/>
  <c r="FC204" i="1"/>
  <c r="FC205" i="1"/>
  <c r="FC206" i="1"/>
  <c r="FC207" i="1"/>
  <c r="FC208" i="1"/>
  <c r="FC209" i="1"/>
  <c r="FC210" i="1"/>
  <c r="FC211" i="1"/>
  <c r="FM39" i="1"/>
  <c r="FM40" i="1"/>
  <c r="FM41" i="1"/>
  <c r="FM42" i="1"/>
  <c r="FM43" i="1"/>
  <c r="FM44" i="1"/>
  <c r="FM45" i="1"/>
  <c r="FM46" i="1"/>
  <c r="FM47" i="1"/>
  <c r="FM48" i="1"/>
  <c r="FM49" i="1"/>
  <c r="FM50" i="1"/>
  <c r="FM51" i="1"/>
  <c r="FM52" i="1"/>
  <c r="FM53" i="1"/>
  <c r="FM54" i="1"/>
  <c r="FM55" i="1"/>
  <c r="FM56" i="1"/>
  <c r="FM57" i="1"/>
  <c r="FM58" i="1"/>
  <c r="FM59" i="1"/>
  <c r="FM60" i="1"/>
  <c r="FM61" i="1"/>
  <c r="FM62" i="1"/>
  <c r="FM63" i="1"/>
  <c r="FM64" i="1"/>
  <c r="FM65" i="1"/>
  <c r="FM66" i="1"/>
  <c r="FM67" i="1"/>
  <c r="FM68" i="1"/>
  <c r="FM69" i="1"/>
  <c r="FM70" i="1"/>
  <c r="FM71" i="1"/>
  <c r="FM72" i="1"/>
  <c r="FM73" i="1"/>
  <c r="FM74" i="1"/>
  <c r="FM75" i="1"/>
  <c r="FM76" i="1"/>
  <c r="FM77" i="1"/>
  <c r="FM78" i="1"/>
  <c r="FM79" i="1"/>
  <c r="FM80" i="1"/>
  <c r="FM81" i="1"/>
  <c r="FM82" i="1"/>
  <c r="FM83" i="1"/>
  <c r="FM84" i="1"/>
  <c r="FM85" i="1"/>
  <c r="FM86" i="1"/>
  <c r="FM87" i="1"/>
  <c r="FM88" i="1"/>
  <c r="FM89" i="1"/>
  <c r="FM90" i="1"/>
  <c r="FM91" i="1"/>
  <c r="FM92" i="1"/>
  <c r="FM93" i="1"/>
  <c r="FM94" i="1"/>
  <c r="FM95" i="1"/>
  <c r="FM96" i="1"/>
  <c r="FM97" i="1"/>
  <c r="FM98" i="1"/>
  <c r="FM99" i="1"/>
  <c r="FM100" i="1"/>
  <c r="FM101" i="1"/>
  <c r="FM102" i="1"/>
  <c r="FM103" i="1"/>
  <c r="FM104" i="1"/>
  <c r="FM105" i="1"/>
  <c r="FM106" i="1"/>
  <c r="FM107" i="1"/>
  <c r="FM108" i="1"/>
  <c r="FM109" i="1"/>
  <c r="FM110" i="1"/>
  <c r="FM111" i="1"/>
  <c r="FM112" i="1"/>
  <c r="FM113" i="1"/>
  <c r="FM114" i="1"/>
  <c r="FM115" i="1"/>
  <c r="FM116" i="1"/>
  <c r="FM117" i="1"/>
  <c r="FM118" i="1"/>
  <c r="FM119" i="1"/>
  <c r="FM120" i="1"/>
  <c r="FM121" i="1"/>
  <c r="FM122" i="1"/>
  <c r="FM123" i="1"/>
  <c r="FM124" i="1"/>
  <c r="FM125" i="1"/>
  <c r="FM126" i="1"/>
  <c r="FM127" i="1"/>
  <c r="FM128" i="1"/>
  <c r="FM129" i="1"/>
  <c r="FM130" i="1"/>
  <c r="FM131" i="1"/>
  <c r="FM132" i="1"/>
  <c r="FM133" i="1"/>
  <c r="FM134" i="1"/>
  <c r="FM135" i="1"/>
  <c r="FM136" i="1"/>
  <c r="FM137" i="1"/>
  <c r="FM138" i="1"/>
  <c r="FM139" i="1"/>
  <c r="FM140" i="1"/>
  <c r="FM141" i="1"/>
  <c r="FM142" i="1"/>
  <c r="FM143" i="1"/>
  <c r="FM144" i="1"/>
  <c r="FM145" i="1"/>
  <c r="FM146" i="1"/>
  <c r="FM147" i="1"/>
  <c r="FM148" i="1"/>
  <c r="FM149" i="1"/>
  <c r="FM150" i="1"/>
  <c r="FM151" i="1"/>
  <c r="FM152" i="1"/>
  <c r="FM153" i="1"/>
  <c r="FM154" i="1"/>
  <c r="FM155" i="1"/>
  <c r="FM156" i="1"/>
  <c r="FM157" i="1"/>
  <c r="FM158" i="1"/>
  <c r="FM159" i="1"/>
  <c r="FM160" i="1"/>
  <c r="FM161" i="1"/>
  <c r="FM162" i="1"/>
  <c r="FM163" i="1"/>
  <c r="FM164" i="1"/>
  <c r="FM165" i="1"/>
  <c r="FM166" i="1"/>
  <c r="FM167" i="1"/>
  <c r="FM168" i="1"/>
  <c r="FM169" i="1"/>
  <c r="FM170" i="1"/>
  <c r="FM171" i="1"/>
  <c r="FM172" i="1"/>
  <c r="FM173" i="1"/>
  <c r="FM174" i="1"/>
  <c r="FM175" i="1"/>
  <c r="FM176" i="1"/>
  <c r="FM177" i="1"/>
  <c r="FM178" i="1"/>
  <c r="FM179" i="1"/>
  <c r="FM180" i="1"/>
  <c r="FM181" i="1"/>
  <c r="FM182" i="1"/>
  <c r="FM183" i="1"/>
  <c r="FM184" i="1"/>
  <c r="FM185" i="1"/>
  <c r="FM186" i="1"/>
  <c r="FM187" i="1"/>
  <c r="FM188" i="1"/>
  <c r="FM189" i="1"/>
  <c r="FM190" i="1"/>
  <c r="FM191" i="1"/>
  <c r="FM192" i="1"/>
  <c r="FM193" i="1"/>
  <c r="FM194" i="1"/>
  <c r="FM195" i="1"/>
  <c r="FM196" i="1"/>
  <c r="FM197" i="1"/>
  <c r="FM198" i="1"/>
  <c r="FM199" i="1"/>
  <c r="FM200" i="1"/>
  <c r="FM201" i="1"/>
  <c r="FM202" i="1"/>
  <c r="FM203" i="1"/>
  <c r="FM204" i="1"/>
  <c r="FM205" i="1"/>
  <c r="FM206" i="1"/>
  <c r="FM207" i="1"/>
  <c r="FM208" i="1"/>
  <c r="FM209" i="1"/>
  <c r="FM210" i="1"/>
  <c r="FM211" i="1"/>
  <c r="FW39" i="1"/>
  <c r="FW40" i="1"/>
  <c r="FW41" i="1"/>
  <c r="FW42" i="1"/>
  <c r="FW43" i="1"/>
  <c r="FW44" i="1"/>
  <c r="FW45" i="1"/>
  <c r="FW46" i="1"/>
  <c r="FW47" i="1"/>
  <c r="FW48" i="1"/>
  <c r="FW49" i="1"/>
  <c r="FW50" i="1"/>
  <c r="FW51" i="1"/>
  <c r="FW52" i="1"/>
  <c r="FW53" i="1"/>
  <c r="FW54" i="1"/>
  <c r="FW55" i="1"/>
  <c r="FW56" i="1"/>
  <c r="FW57" i="1"/>
  <c r="FW58" i="1"/>
  <c r="FW59" i="1"/>
  <c r="FW60" i="1"/>
  <c r="FW61" i="1"/>
  <c r="FW62" i="1"/>
  <c r="FW63" i="1"/>
  <c r="FW64" i="1"/>
  <c r="FW65" i="1"/>
  <c r="FW66" i="1"/>
  <c r="FW67" i="1"/>
  <c r="FW68" i="1"/>
  <c r="FW69" i="1"/>
  <c r="FW70" i="1"/>
  <c r="FW71" i="1"/>
  <c r="FW72" i="1"/>
  <c r="FW73" i="1"/>
  <c r="FW74" i="1"/>
  <c r="FW75" i="1"/>
  <c r="FW76" i="1"/>
  <c r="FW77" i="1"/>
  <c r="FW78" i="1"/>
  <c r="FW79" i="1"/>
  <c r="FW80" i="1"/>
  <c r="FW81" i="1"/>
  <c r="FW82" i="1"/>
  <c r="FW83" i="1"/>
  <c r="FW84" i="1"/>
  <c r="FW85" i="1"/>
  <c r="FW86" i="1"/>
  <c r="FW87" i="1"/>
  <c r="FW88" i="1"/>
  <c r="FW89" i="1"/>
  <c r="FW90" i="1"/>
  <c r="FW91" i="1"/>
  <c r="FW92" i="1"/>
  <c r="FW93" i="1"/>
  <c r="FW94" i="1"/>
  <c r="FW95" i="1"/>
  <c r="FW96" i="1"/>
  <c r="FW97" i="1"/>
  <c r="FW98" i="1"/>
  <c r="FW99" i="1"/>
  <c r="FW100" i="1"/>
  <c r="FW101" i="1"/>
  <c r="FW102" i="1"/>
  <c r="FW103" i="1"/>
  <c r="FW104" i="1"/>
  <c r="FW105" i="1"/>
  <c r="FW106" i="1"/>
  <c r="FW107" i="1"/>
  <c r="FW108" i="1"/>
  <c r="FW109" i="1"/>
  <c r="FW110" i="1"/>
  <c r="FW111" i="1"/>
  <c r="FW112" i="1"/>
  <c r="FW113" i="1"/>
  <c r="FW114" i="1"/>
  <c r="FW115" i="1"/>
  <c r="FW116" i="1"/>
  <c r="FW117" i="1"/>
  <c r="FW118" i="1"/>
  <c r="FW119" i="1"/>
  <c r="FW120" i="1"/>
  <c r="FW121" i="1"/>
  <c r="FW122" i="1"/>
  <c r="FW123" i="1"/>
  <c r="FW124" i="1"/>
  <c r="FW125" i="1"/>
  <c r="FW126" i="1"/>
  <c r="FW127" i="1"/>
  <c r="FW128" i="1"/>
  <c r="FW129" i="1"/>
  <c r="FW130" i="1"/>
  <c r="FW131" i="1"/>
  <c r="FW132" i="1"/>
  <c r="FW133" i="1"/>
  <c r="FW134" i="1"/>
  <c r="FW135" i="1"/>
  <c r="FW136" i="1"/>
  <c r="FW137" i="1"/>
  <c r="FW138" i="1"/>
  <c r="FW139" i="1"/>
  <c r="FW140" i="1"/>
  <c r="FW141" i="1"/>
  <c r="FW142" i="1"/>
  <c r="FW143" i="1"/>
  <c r="FW144" i="1"/>
  <c r="FW145" i="1"/>
  <c r="FW146" i="1"/>
  <c r="FW147" i="1"/>
  <c r="FW148" i="1"/>
  <c r="FW149" i="1"/>
  <c r="FW150" i="1"/>
  <c r="FW151" i="1"/>
  <c r="FW152" i="1"/>
  <c r="FW153" i="1"/>
  <c r="FW154" i="1"/>
  <c r="FW155" i="1"/>
  <c r="FW156" i="1"/>
  <c r="FW157" i="1"/>
  <c r="FW158" i="1"/>
  <c r="FW159" i="1"/>
  <c r="FW160" i="1"/>
  <c r="FW161" i="1"/>
  <c r="FW162" i="1"/>
  <c r="FW163" i="1"/>
  <c r="FW164" i="1"/>
  <c r="FW165" i="1"/>
  <c r="FW166" i="1"/>
  <c r="FW167" i="1"/>
  <c r="FW168" i="1"/>
  <c r="FW169" i="1"/>
  <c r="FW170" i="1"/>
  <c r="FW171" i="1"/>
  <c r="FW172" i="1"/>
  <c r="FW173" i="1"/>
  <c r="FW174" i="1"/>
  <c r="FW175" i="1"/>
  <c r="FW176" i="1"/>
  <c r="FW177" i="1"/>
  <c r="FW178" i="1"/>
  <c r="FW179" i="1"/>
  <c r="FW180" i="1"/>
  <c r="FW181" i="1"/>
  <c r="FW182" i="1"/>
  <c r="FW183" i="1"/>
  <c r="FW184" i="1"/>
  <c r="FW185" i="1"/>
  <c r="FW186" i="1"/>
  <c r="FW187" i="1"/>
  <c r="FW188" i="1"/>
  <c r="FW189" i="1"/>
  <c r="FW190" i="1"/>
  <c r="FW191" i="1"/>
  <c r="FW192" i="1"/>
  <c r="FW193" i="1"/>
  <c r="FW194" i="1"/>
  <c r="FW195" i="1"/>
  <c r="FW196" i="1"/>
  <c r="FW197" i="1"/>
  <c r="FW198" i="1"/>
  <c r="FW199" i="1"/>
  <c r="FW200" i="1"/>
  <c r="FW201" i="1"/>
  <c r="FW202" i="1"/>
  <c r="FW203" i="1"/>
  <c r="FW204" i="1"/>
  <c r="FW205" i="1"/>
  <c r="FW206" i="1"/>
  <c r="FW207" i="1"/>
  <c r="FW208" i="1"/>
  <c r="FW209" i="1"/>
  <c r="FW210" i="1"/>
  <c r="FW211" i="1"/>
  <c r="GG39" i="1"/>
  <c r="GG40" i="1"/>
  <c r="GG41" i="1"/>
  <c r="GG42" i="1"/>
  <c r="GG43" i="1"/>
  <c r="GG44" i="1"/>
  <c r="GG45" i="1"/>
  <c r="GG46" i="1"/>
  <c r="GG47" i="1"/>
  <c r="GG48" i="1"/>
  <c r="GG49" i="1"/>
  <c r="GG50" i="1"/>
  <c r="GG51" i="1"/>
  <c r="GG52" i="1"/>
  <c r="GG53" i="1"/>
  <c r="GG54" i="1"/>
  <c r="GG55" i="1"/>
  <c r="GG56" i="1"/>
  <c r="GG57" i="1"/>
  <c r="GG58" i="1"/>
  <c r="GG59" i="1"/>
  <c r="GG60" i="1"/>
  <c r="GG61" i="1"/>
  <c r="GG62" i="1"/>
  <c r="GG63" i="1"/>
  <c r="GG64" i="1"/>
  <c r="GG65" i="1"/>
  <c r="GG66" i="1"/>
  <c r="GG67" i="1"/>
  <c r="GG68" i="1"/>
  <c r="GG69" i="1"/>
  <c r="GG70" i="1"/>
  <c r="GG71" i="1"/>
  <c r="GG72" i="1"/>
  <c r="GG73" i="1"/>
  <c r="GG74" i="1"/>
  <c r="GG75" i="1"/>
  <c r="GG76" i="1"/>
  <c r="GG77" i="1"/>
  <c r="GG78" i="1"/>
  <c r="GG79" i="1"/>
  <c r="GG80" i="1"/>
  <c r="GG81" i="1"/>
  <c r="GG82" i="1"/>
  <c r="GG83" i="1"/>
  <c r="GG84" i="1"/>
  <c r="GG85" i="1"/>
  <c r="GG86" i="1"/>
  <c r="GG87" i="1"/>
  <c r="GG88" i="1"/>
  <c r="GG89" i="1"/>
  <c r="GG90" i="1"/>
  <c r="GG91" i="1"/>
  <c r="GG92" i="1"/>
  <c r="GG93" i="1"/>
  <c r="GG94" i="1"/>
  <c r="GG95" i="1"/>
  <c r="GG96" i="1"/>
  <c r="GG97" i="1"/>
  <c r="GG98" i="1"/>
  <c r="GG99" i="1"/>
  <c r="GG100" i="1"/>
  <c r="GG101" i="1"/>
  <c r="GG102" i="1"/>
  <c r="GG103" i="1"/>
  <c r="GG104" i="1"/>
  <c r="GG105" i="1"/>
  <c r="GG106" i="1"/>
  <c r="GG107" i="1"/>
  <c r="GG108" i="1"/>
  <c r="GG109" i="1"/>
  <c r="GG110" i="1"/>
  <c r="GG111" i="1"/>
  <c r="GG112" i="1"/>
  <c r="GG113" i="1"/>
  <c r="GG114" i="1"/>
  <c r="GG115" i="1"/>
  <c r="GG116" i="1"/>
  <c r="GG117" i="1"/>
  <c r="GG118" i="1"/>
  <c r="GG119" i="1"/>
  <c r="GG120" i="1"/>
  <c r="GG121" i="1"/>
  <c r="GG122" i="1"/>
  <c r="GG123" i="1"/>
  <c r="GG124" i="1"/>
  <c r="GG125" i="1"/>
  <c r="GG126" i="1"/>
  <c r="GG127" i="1"/>
  <c r="GG128" i="1"/>
  <c r="GG129" i="1"/>
  <c r="GG130" i="1"/>
  <c r="GG131" i="1"/>
  <c r="GG132" i="1"/>
  <c r="GG133" i="1"/>
  <c r="GG134" i="1"/>
  <c r="GG135" i="1"/>
  <c r="GG136" i="1"/>
  <c r="GG137" i="1"/>
  <c r="GG138" i="1"/>
  <c r="GG139" i="1"/>
  <c r="GG140" i="1"/>
  <c r="GG141" i="1"/>
  <c r="GG142" i="1"/>
  <c r="GG143" i="1"/>
  <c r="GG144" i="1"/>
  <c r="GG145" i="1"/>
  <c r="GG146" i="1"/>
  <c r="GG147" i="1"/>
  <c r="GG148" i="1"/>
  <c r="GG149" i="1"/>
  <c r="GG150" i="1"/>
  <c r="GG151" i="1"/>
  <c r="GG152" i="1"/>
  <c r="GG153" i="1"/>
  <c r="GG154" i="1"/>
  <c r="GG155" i="1"/>
  <c r="GG156" i="1"/>
  <c r="GG157" i="1"/>
  <c r="GG158" i="1"/>
  <c r="GG159" i="1"/>
  <c r="GG160" i="1"/>
  <c r="GG161" i="1"/>
  <c r="GG162" i="1"/>
  <c r="GG163" i="1"/>
  <c r="GG164" i="1"/>
  <c r="GG165" i="1"/>
  <c r="GG166" i="1"/>
  <c r="GG167" i="1"/>
  <c r="GG168" i="1"/>
  <c r="GG169" i="1"/>
  <c r="GG170" i="1"/>
  <c r="GG171" i="1"/>
  <c r="GG172" i="1"/>
  <c r="GG173" i="1"/>
  <c r="GG174" i="1"/>
  <c r="GG175" i="1"/>
  <c r="GG176" i="1"/>
  <c r="GG177" i="1"/>
  <c r="GG178" i="1"/>
  <c r="GG179" i="1"/>
  <c r="GG180" i="1"/>
  <c r="GG181" i="1"/>
  <c r="GG182" i="1"/>
  <c r="GG183" i="1"/>
  <c r="GG184" i="1"/>
  <c r="GG185" i="1"/>
  <c r="GG186" i="1"/>
  <c r="GG187" i="1"/>
  <c r="GG188" i="1"/>
  <c r="GG189" i="1"/>
  <c r="GG190" i="1"/>
  <c r="GG191" i="1"/>
  <c r="GG192" i="1"/>
  <c r="GG193" i="1"/>
  <c r="GG194" i="1"/>
  <c r="GG195" i="1"/>
  <c r="GG196" i="1"/>
  <c r="GG197" i="1"/>
  <c r="GG198" i="1"/>
  <c r="GG199" i="1"/>
  <c r="GG200" i="1"/>
  <c r="GG201" i="1"/>
  <c r="GG202" i="1"/>
  <c r="GG203" i="1"/>
  <c r="GG204" i="1"/>
  <c r="GG205" i="1"/>
  <c r="GG206" i="1"/>
  <c r="GG207" i="1"/>
  <c r="GG208" i="1"/>
  <c r="GG209" i="1"/>
  <c r="GG210" i="1"/>
  <c r="GG211" i="1"/>
  <c r="GQ39" i="1"/>
  <c r="GQ40" i="1"/>
  <c r="GQ41" i="1"/>
  <c r="GQ42" i="1"/>
  <c r="GQ43" i="1"/>
  <c r="GQ44" i="1"/>
  <c r="GQ45" i="1"/>
  <c r="GQ46" i="1"/>
  <c r="GQ47" i="1"/>
  <c r="GQ48" i="1"/>
  <c r="GQ49" i="1"/>
  <c r="GQ50" i="1"/>
  <c r="GQ51" i="1"/>
  <c r="GQ52" i="1"/>
  <c r="GQ53" i="1"/>
  <c r="GQ54" i="1"/>
  <c r="GQ55" i="1"/>
  <c r="GQ56" i="1"/>
  <c r="GQ57" i="1"/>
  <c r="GQ58" i="1"/>
  <c r="GQ59" i="1"/>
  <c r="GQ60" i="1"/>
  <c r="GQ61" i="1"/>
  <c r="GQ62" i="1"/>
  <c r="GQ63" i="1"/>
  <c r="GQ64" i="1"/>
  <c r="GQ65" i="1"/>
  <c r="GQ66" i="1"/>
  <c r="GQ67" i="1"/>
  <c r="GQ68" i="1"/>
  <c r="GQ69" i="1"/>
  <c r="GQ70" i="1"/>
  <c r="GQ71" i="1"/>
  <c r="GQ72" i="1"/>
  <c r="GQ73" i="1"/>
  <c r="GQ74" i="1"/>
  <c r="GQ75" i="1"/>
  <c r="GQ76" i="1"/>
  <c r="GQ77" i="1"/>
  <c r="GQ78" i="1"/>
  <c r="GQ79" i="1"/>
  <c r="GQ80" i="1"/>
  <c r="GQ81" i="1"/>
  <c r="GQ82" i="1"/>
  <c r="GQ83" i="1"/>
  <c r="GQ84" i="1"/>
  <c r="GQ85" i="1"/>
  <c r="GQ86" i="1"/>
  <c r="GQ87" i="1"/>
  <c r="GQ88" i="1"/>
  <c r="GQ89" i="1"/>
  <c r="GQ90" i="1"/>
  <c r="GQ91" i="1"/>
  <c r="GQ92" i="1"/>
  <c r="GQ93" i="1"/>
  <c r="GQ94" i="1"/>
  <c r="GQ95" i="1"/>
  <c r="GQ96" i="1"/>
  <c r="GQ97" i="1"/>
  <c r="GQ98" i="1"/>
  <c r="GQ99" i="1"/>
  <c r="GQ100" i="1"/>
  <c r="GQ101" i="1"/>
  <c r="GQ102" i="1"/>
  <c r="GQ103" i="1"/>
  <c r="GQ104" i="1"/>
  <c r="GQ105" i="1"/>
  <c r="GQ106" i="1"/>
  <c r="GQ107" i="1"/>
  <c r="GQ108" i="1"/>
  <c r="GQ109" i="1"/>
  <c r="GQ110" i="1"/>
  <c r="GQ111" i="1"/>
  <c r="GQ112" i="1"/>
  <c r="GQ113" i="1"/>
  <c r="GQ114" i="1"/>
  <c r="GQ115" i="1"/>
  <c r="GQ116" i="1"/>
  <c r="GQ117" i="1"/>
  <c r="GQ118" i="1"/>
  <c r="GQ119" i="1"/>
  <c r="GQ120" i="1"/>
  <c r="GQ121" i="1"/>
  <c r="GQ122" i="1"/>
  <c r="GQ123" i="1"/>
  <c r="GQ124" i="1"/>
  <c r="GQ125" i="1"/>
  <c r="GQ126" i="1"/>
  <c r="GQ127" i="1"/>
  <c r="GQ128" i="1"/>
  <c r="GQ129" i="1"/>
  <c r="GQ130" i="1"/>
  <c r="GQ131" i="1"/>
  <c r="GQ132" i="1"/>
  <c r="GQ133" i="1"/>
  <c r="GQ134" i="1"/>
  <c r="GQ135" i="1"/>
  <c r="GQ136" i="1"/>
  <c r="GQ137" i="1"/>
  <c r="GQ138" i="1"/>
  <c r="GQ139" i="1"/>
  <c r="GQ140" i="1"/>
  <c r="GQ141" i="1"/>
  <c r="GQ142" i="1"/>
  <c r="GQ143" i="1"/>
  <c r="GQ144" i="1"/>
  <c r="GQ145" i="1"/>
  <c r="GQ146" i="1"/>
  <c r="GQ147" i="1"/>
  <c r="GQ148" i="1"/>
  <c r="GQ149" i="1"/>
  <c r="GQ150" i="1"/>
  <c r="GQ151" i="1"/>
  <c r="GQ152" i="1"/>
  <c r="GQ153" i="1"/>
  <c r="GQ154" i="1"/>
  <c r="GQ155" i="1"/>
  <c r="GQ156" i="1"/>
  <c r="GQ157" i="1"/>
  <c r="GQ158" i="1"/>
  <c r="GQ159" i="1"/>
  <c r="GQ160" i="1"/>
  <c r="GQ161" i="1"/>
  <c r="GQ162" i="1"/>
  <c r="GQ163" i="1"/>
  <c r="GQ164" i="1"/>
  <c r="GQ165" i="1"/>
  <c r="GQ166" i="1"/>
  <c r="GQ167" i="1"/>
  <c r="GQ168" i="1"/>
  <c r="GQ169" i="1"/>
  <c r="GQ170" i="1"/>
  <c r="GQ171" i="1"/>
  <c r="GQ172" i="1"/>
  <c r="GQ173" i="1"/>
  <c r="GQ174" i="1"/>
  <c r="GQ175" i="1"/>
  <c r="GQ176" i="1"/>
  <c r="GQ177" i="1"/>
  <c r="GQ178" i="1"/>
  <c r="GQ179" i="1"/>
  <c r="GQ180" i="1"/>
  <c r="GQ181" i="1"/>
  <c r="GQ182" i="1"/>
  <c r="GQ183" i="1"/>
  <c r="GQ184" i="1"/>
  <c r="GQ185" i="1"/>
  <c r="GQ186" i="1"/>
  <c r="GQ187" i="1"/>
  <c r="GQ188" i="1"/>
  <c r="GQ189" i="1"/>
  <c r="GQ190" i="1"/>
  <c r="GQ191" i="1"/>
  <c r="GQ192" i="1"/>
  <c r="GQ193" i="1"/>
  <c r="GQ194" i="1"/>
  <c r="GQ195" i="1"/>
  <c r="GQ196" i="1"/>
  <c r="GQ197" i="1"/>
  <c r="GQ198" i="1"/>
  <c r="GQ199" i="1"/>
  <c r="GQ200" i="1"/>
  <c r="GQ201" i="1"/>
  <c r="GQ202" i="1"/>
  <c r="GQ203" i="1"/>
  <c r="GQ204" i="1"/>
  <c r="GQ205" i="1"/>
  <c r="GQ206" i="1"/>
  <c r="GQ207" i="1"/>
  <c r="GQ208" i="1"/>
  <c r="GQ209" i="1"/>
  <c r="GQ210" i="1"/>
  <c r="GQ211" i="1"/>
  <c r="HA39" i="1"/>
  <c r="HA40" i="1"/>
  <c r="HA41" i="1"/>
  <c r="HA42" i="1"/>
  <c r="HA43" i="1"/>
  <c r="HA44" i="1"/>
  <c r="HA45" i="1"/>
  <c r="HA46" i="1"/>
  <c r="HA47" i="1"/>
  <c r="HA48" i="1"/>
  <c r="HA49" i="1"/>
  <c r="HA50" i="1"/>
  <c r="HA51" i="1"/>
  <c r="HA52" i="1"/>
  <c r="HA53" i="1"/>
  <c r="HA54" i="1"/>
  <c r="HA55" i="1"/>
  <c r="HA56" i="1"/>
  <c r="HA57" i="1"/>
  <c r="HA58" i="1"/>
  <c r="HA59" i="1"/>
  <c r="HA60" i="1"/>
  <c r="HA61" i="1"/>
  <c r="HA62" i="1"/>
  <c r="HA63" i="1"/>
  <c r="HA64" i="1"/>
  <c r="HA65" i="1"/>
  <c r="HA66" i="1"/>
  <c r="HA67" i="1"/>
  <c r="HA68" i="1"/>
  <c r="HA69" i="1"/>
  <c r="HA70" i="1"/>
  <c r="HA71" i="1"/>
  <c r="HA72" i="1"/>
  <c r="HA73" i="1"/>
  <c r="HA74" i="1"/>
  <c r="HA75" i="1"/>
  <c r="HA76" i="1"/>
  <c r="HA77" i="1"/>
  <c r="HA78" i="1"/>
  <c r="HA79" i="1"/>
  <c r="HA80" i="1"/>
  <c r="HA81" i="1"/>
  <c r="HA82" i="1"/>
  <c r="HA83" i="1"/>
  <c r="HA84" i="1"/>
  <c r="HA85" i="1"/>
  <c r="HA86" i="1"/>
  <c r="HA87" i="1"/>
  <c r="HA88" i="1"/>
  <c r="HA89" i="1"/>
  <c r="HA90" i="1"/>
  <c r="HA91" i="1"/>
  <c r="HA92" i="1"/>
  <c r="HA93" i="1"/>
  <c r="HA94" i="1"/>
  <c r="HA95" i="1"/>
  <c r="HA96" i="1"/>
  <c r="HA97" i="1"/>
  <c r="HA98" i="1"/>
  <c r="HA99" i="1"/>
  <c r="HA100" i="1"/>
  <c r="HA101" i="1"/>
  <c r="HA102" i="1"/>
  <c r="HA103" i="1"/>
  <c r="HA104" i="1"/>
  <c r="HA105" i="1"/>
  <c r="HA106" i="1"/>
  <c r="HA107" i="1"/>
  <c r="HA108" i="1"/>
  <c r="HA109" i="1"/>
  <c r="HA110" i="1"/>
  <c r="HA111" i="1"/>
  <c r="HA112" i="1"/>
  <c r="HA113" i="1"/>
  <c r="HA114" i="1"/>
  <c r="HA115" i="1"/>
  <c r="HA116" i="1"/>
  <c r="HA117" i="1"/>
  <c r="HA118" i="1"/>
  <c r="HA119" i="1"/>
  <c r="HA120" i="1"/>
  <c r="HA121" i="1"/>
  <c r="HA122" i="1"/>
  <c r="HA123" i="1"/>
  <c r="HA124" i="1"/>
  <c r="HA125" i="1"/>
  <c r="HA126" i="1"/>
  <c r="HA127" i="1"/>
  <c r="HA128" i="1"/>
  <c r="HA129" i="1"/>
  <c r="HA130" i="1"/>
  <c r="HA131" i="1"/>
  <c r="HA132" i="1"/>
  <c r="HA133" i="1"/>
  <c r="HA134" i="1"/>
  <c r="HA135" i="1"/>
  <c r="HA136" i="1"/>
  <c r="HA137" i="1"/>
  <c r="HA138" i="1"/>
  <c r="HA139" i="1"/>
  <c r="HA140" i="1"/>
  <c r="HA141" i="1"/>
  <c r="HA142" i="1"/>
  <c r="HA143" i="1"/>
  <c r="HA144" i="1"/>
  <c r="HA145" i="1"/>
  <c r="HA146" i="1"/>
  <c r="HA147" i="1"/>
  <c r="HA148" i="1"/>
  <c r="HA149" i="1"/>
  <c r="HA150" i="1"/>
  <c r="HA151" i="1"/>
  <c r="HA152" i="1"/>
  <c r="HA153" i="1"/>
  <c r="HA154" i="1"/>
  <c r="HA155" i="1"/>
  <c r="HA156" i="1"/>
  <c r="HA157" i="1"/>
  <c r="HA158" i="1"/>
  <c r="HA159" i="1"/>
  <c r="HA160" i="1"/>
  <c r="HA161" i="1"/>
  <c r="HA162" i="1"/>
  <c r="HA163" i="1"/>
  <c r="HA164" i="1"/>
  <c r="HA165" i="1"/>
  <c r="HA166" i="1"/>
  <c r="HA167" i="1"/>
  <c r="HA168" i="1"/>
  <c r="HA169" i="1"/>
  <c r="HA170" i="1"/>
  <c r="HA171" i="1"/>
  <c r="HA172" i="1"/>
  <c r="HA173" i="1"/>
  <c r="HA174" i="1"/>
  <c r="HA175" i="1"/>
  <c r="HA176" i="1"/>
  <c r="HA177" i="1"/>
  <c r="HA178" i="1"/>
  <c r="HA179" i="1"/>
  <c r="HA180" i="1"/>
  <c r="HA181" i="1"/>
  <c r="HA182" i="1"/>
  <c r="HA183" i="1"/>
  <c r="HA184" i="1"/>
  <c r="HA185" i="1"/>
  <c r="HA186" i="1"/>
  <c r="HA187" i="1"/>
  <c r="HA188" i="1"/>
  <c r="HA189" i="1"/>
  <c r="HA190" i="1"/>
  <c r="HA191" i="1"/>
  <c r="HA192" i="1"/>
  <c r="HA193" i="1"/>
  <c r="HA194" i="1"/>
  <c r="HA195" i="1"/>
  <c r="HA196" i="1"/>
  <c r="HA197" i="1"/>
  <c r="HA198" i="1"/>
  <c r="HA199" i="1"/>
  <c r="HA200" i="1"/>
  <c r="HA201" i="1"/>
  <c r="HA202" i="1"/>
  <c r="HA203" i="1"/>
  <c r="HA204" i="1"/>
  <c r="HA205" i="1"/>
  <c r="HA206" i="1"/>
  <c r="HA207" i="1"/>
  <c r="HA208" i="1"/>
  <c r="HA209" i="1"/>
  <c r="HA210" i="1"/>
  <c r="HA211" i="1"/>
  <c r="DD38" i="1"/>
  <c r="J38" i="1"/>
  <c r="O38" i="1"/>
  <c r="Q38" i="1"/>
  <c r="R38" i="1"/>
  <c r="S38" i="1"/>
  <c r="X38" i="1"/>
  <c r="Z38" i="1" s="1"/>
  <c r="AL38" i="1"/>
  <c r="AV38" i="1"/>
  <c r="BF38" i="1"/>
  <c r="BP38" i="1"/>
  <c r="BZ38" i="1"/>
  <c r="CJ38" i="1"/>
  <c r="CT38" i="1"/>
  <c r="DN38" i="1"/>
  <c r="DY38" i="1"/>
  <c r="EI38" i="1"/>
  <c r="ES38" i="1"/>
  <c r="FC38" i="1"/>
  <c r="FM38" i="1"/>
  <c r="FW38" i="1"/>
  <c r="GG38" i="1"/>
  <c r="GQ38" i="1"/>
  <c r="HA38" i="1"/>
  <c r="HL38" i="1"/>
  <c r="HM38" i="1"/>
  <c r="HN38" i="1"/>
  <c r="HO38" i="1"/>
  <c r="HP38" i="1"/>
  <c r="Z87" i="1"/>
  <c r="O39" i="1"/>
  <c r="J39" i="1"/>
  <c r="Q39" i="1"/>
  <c r="R39" i="1"/>
  <c r="S39" i="1"/>
  <c r="X39" i="1"/>
  <c r="Z39" i="1" s="1"/>
  <c r="HL39" i="1"/>
  <c r="HM39" i="1"/>
  <c r="HN39" i="1"/>
  <c r="HO39" i="1"/>
  <c r="HP39" i="1"/>
  <c r="J40" i="1"/>
  <c r="O40" i="1"/>
  <c r="Q40" i="1"/>
  <c r="R40" i="1"/>
  <c r="S40" i="1"/>
  <c r="X40" i="1"/>
  <c r="Z40" i="1" s="1"/>
  <c r="HL40" i="1"/>
  <c r="HM40" i="1"/>
  <c r="HN40" i="1"/>
  <c r="HO40" i="1"/>
  <c r="HP40" i="1"/>
  <c r="J41" i="1"/>
  <c r="O41" i="1"/>
  <c r="Q41" i="1"/>
  <c r="R41" i="1"/>
  <c r="S41" i="1"/>
  <c r="X41" i="1"/>
  <c r="Z41" i="1" s="1"/>
  <c r="HL41" i="1"/>
  <c r="HM41" i="1"/>
  <c r="HN41" i="1"/>
  <c r="HO41" i="1"/>
  <c r="HP41" i="1"/>
  <c r="J42" i="1"/>
  <c r="O42" i="1"/>
  <c r="Q42" i="1"/>
  <c r="R42" i="1"/>
  <c r="S42" i="1"/>
  <c r="X42" i="1"/>
  <c r="Z42" i="1" s="1"/>
  <c r="HL42" i="1"/>
  <c r="HM42" i="1"/>
  <c r="HN42" i="1"/>
  <c r="HO42" i="1"/>
  <c r="HP42" i="1"/>
  <c r="J43" i="1"/>
  <c r="O43" i="1"/>
  <c r="Q43" i="1"/>
  <c r="R43" i="1"/>
  <c r="S43" i="1"/>
  <c r="X43" i="1"/>
  <c r="Z43" i="1" s="1"/>
  <c r="HL43" i="1"/>
  <c r="HM43" i="1"/>
  <c r="HN43" i="1"/>
  <c r="HO43" i="1"/>
  <c r="HP43" i="1"/>
  <c r="J44" i="1"/>
  <c r="O44" i="1"/>
  <c r="Q44" i="1"/>
  <c r="R44" i="1"/>
  <c r="S44" i="1"/>
  <c r="X44" i="1"/>
  <c r="Z44" i="1" s="1"/>
  <c r="HL44" i="1"/>
  <c r="HM44" i="1"/>
  <c r="HN44" i="1"/>
  <c r="HO44" i="1"/>
  <c r="HP44" i="1"/>
  <c r="J45" i="1"/>
  <c r="O45" i="1"/>
  <c r="Q45" i="1"/>
  <c r="R45" i="1"/>
  <c r="S45" i="1"/>
  <c r="X45" i="1"/>
  <c r="Z45" i="1" s="1"/>
  <c r="HL45" i="1"/>
  <c r="HM45" i="1"/>
  <c r="HN45" i="1"/>
  <c r="HO45" i="1"/>
  <c r="HP45" i="1"/>
  <c r="J46" i="1"/>
  <c r="O46" i="1"/>
  <c r="Q46" i="1"/>
  <c r="R46" i="1"/>
  <c r="S46" i="1"/>
  <c r="X46" i="1"/>
  <c r="Z46" i="1" s="1"/>
  <c r="HL46" i="1"/>
  <c r="HM46" i="1"/>
  <c r="HN46" i="1"/>
  <c r="HO46" i="1"/>
  <c r="HP46" i="1"/>
  <c r="J47" i="1"/>
  <c r="O47" i="1"/>
  <c r="Q47" i="1"/>
  <c r="R47" i="1"/>
  <c r="S47" i="1"/>
  <c r="X47" i="1"/>
  <c r="Z47" i="1" s="1"/>
  <c r="HL47" i="1"/>
  <c r="HM47" i="1"/>
  <c r="HN47" i="1"/>
  <c r="HO47" i="1"/>
  <c r="HP47" i="1"/>
  <c r="J48" i="1"/>
  <c r="O48" i="1"/>
  <c r="Q48" i="1"/>
  <c r="R48" i="1"/>
  <c r="S48" i="1"/>
  <c r="X48" i="1"/>
  <c r="Z48" i="1" s="1"/>
  <c r="HL48" i="1"/>
  <c r="HM48" i="1"/>
  <c r="HN48" i="1"/>
  <c r="HO48" i="1"/>
  <c r="HP48" i="1"/>
  <c r="J49" i="1"/>
  <c r="O49" i="1"/>
  <c r="Q49" i="1"/>
  <c r="R49" i="1"/>
  <c r="S49" i="1"/>
  <c r="X49" i="1"/>
  <c r="Z49" i="1" s="1"/>
  <c r="HL49" i="1"/>
  <c r="HM49" i="1"/>
  <c r="HN49" i="1"/>
  <c r="HO49" i="1"/>
  <c r="HP49" i="1"/>
  <c r="J50" i="1"/>
  <c r="O50" i="1"/>
  <c r="Q50" i="1"/>
  <c r="R50" i="1"/>
  <c r="S50" i="1"/>
  <c r="X50" i="1"/>
  <c r="Z50" i="1" s="1"/>
  <c r="HL50" i="1"/>
  <c r="HM50" i="1"/>
  <c r="HN50" i="1"/>
  <c r="HO50" i="1"/>
  <c r="HP50" i="1"/>
  <c r="J51" i="1"/>
  <c r="O51" i="1"/>
  <c r="Q51" i="1"/>
  <c r="R51" i="1"/>
  <c r="S51" i="1"/>
  <c r="X51" i="1"/>
  <c r="Z51" i="1" s="1"/>
  <c r="HL51" i="1"/>
  <c r="HM51" i="1"/>
  <c r="HN51" i="1"/>
  <c r="HO51" i="1"/>
  <c r="HP51" i="1"/>
  <c r="J52" i="1"/>
  <c r="O52" i="1"/>
  <c r="Q52" i="1"/>
  <c r="R52" i="1"/>
  <c r="S52" i="1"/>
  <c r="X52" i="1"/>
  <c r="Z52" i="1" s="1"/>
  <c r="HL52" i="1"/>
  <c r="HM52" i="1"/>
  <c r="HN52" i="1"/>
  <c r="HO52" i="1"/>
  <c r="HP52" i="1"/>
  <c r="J53" i="1"/>
  <c r="O53" i="1"/>
  <c r="Q53" i="1"/>
  <c r="R53" i="1"/>
  <c r="S53" i="1"/>
  <c r="X53" i="1"/>
  <c r="Z53" i="1" s="1"/>
  <c r="HL53" i="1"/>
  <c r="HM53" i="1"/>
  <c r="HN53" i="1"/>
  <c r="HO53" i="1"/>
  <c r="HP53" i="1"/>
  <c r="J54" i="1"/>
  <c r="O54" i="1"/>
  <c r="Q54" i="1"/>
  <c r="R54" i="1"/>
  <c r="S54" i="1"/>
  <c r="X54" i="1"/>
  <c r="Z54" i="1" s="1"/>
  <c r="HL54" i="1"/>
  <c r="HM54" i="1"/>
  <c r="HN54" i="1"/>
  <c r="HO54" i="1"/>
  <c r="HP54" i="1"/>
  <c r="J55" i="1"/>
  <c r="O55" i="1"/>
  <c r="Q55" i="1"/>
  <c r="R55" i="1"/>
  <c r="S55" i="1"/>
  <c r="X55" i="1"/>
  <c r="Z55" i="1" s="1"/>
  <c r="HL55" i="1"/>
  <c r="HM55" i="1"/>
  <c r="HN55" i="1"/>
  <c r="HO55" i="1"/>
  <c r="HP55" i="1"/>
  <c r="J56" i="1"/>
  <c r="O56" i="1"/>
  <c r="Q56" i="1"/>
  <c r="R56" i="1"/>
  <c r="S56" i="1"/>
  <c r="X56" i="1"/>
  <c r="Z56" i="1" s="1"/>
  <c r="HL56" i="1"/>
  <c r="HM56" i="1"/>
  <c r="HN56" i="1"/>
  <c r="HO56" i="1"/>
  <c r="HP56" i="1"/>
  <c r="J57" i="1"/>
  <c r="O57" i="1"/>
  <c r="Q57" i="1"/>
  <c r="R57" i="1"/>
  <c r="S57" i="1"/>
  <c r="X57" i="1"/>
  <c r="Z57" i="1" s="1"/>
  <c r="HL57" i="1"/>
  <c r="HM57" i="1"/>
  <c r="HN57" i="1"/>
  <c r="HO57" i="1"/>
  <c r="HP57" i="1"/>
  <c r="AR12" i="18"/>
  <c r="J58" i="1"/>
  <c r="O58" i="1"/>
  <c r="Q58" i="1"/>
  <c r="R58" i="1"/>
  <c r="S58" i="1"/>
  <c r="X58" i="1"/>
  <c r="Z58" i="1" s="1"/>
  <c r="HL58" i="1"/>
  <c r="HM58" i="1"/>
  <c r="HN58" i="1"/>
  <c r="HO58" i="1"/>
  <c r="HP58" i="1"/>
  <c r="J59" i="1"/>
  <c r="O59" i="1"/>
  <c r="Q59" i="1"/>
  <c r="R59" i="1"/>
  <c r="S59" i="1"/>
  <c r="X59" i="1"/>
  <c r="Z59" i="1" s="1"/>
  <c r="HL59" i="1"/>
  <c r="HM59" i="1"/>
  <c r="HN59" i="1"/>
  <c r="HO59" i="1"/>
  <c r="HP59" i="1"/>
  <c r="J60" i="1"/>
  <c r="O60" i="1"/>
  <c r="Q60" i="1"/>
  <c r="R60" i="1"/>
  <c r="S60" i="1"/>
  <c r="X60" i="1"/>
  <c r="Z60" i="1" s="1"/>
  <c r="HL60" i="1"/>
  <c r="HM60" i="1"/>
  <c r="HN60" i="1"/>
  <c r="HO60" i="1"/>
  <c r="HP60" i="1"/>
  <c r="J61" i="1"/>
  <c r="O61" i="1"/>
  <c r="Q61" i="1"/>
  <c r="R61" i="1"/>
  <c r="S61" i="1"/>
  <c r="X61" i="1"/>
  <c r="Z61" i="1" s="1"/>
  <c r="HL61" i="1"/>
  <c r="HM61" i="1"/>
  <c r="HN61" i="1"/>
  <c r="HO61" i="1"/>
  <c r="HP61" i="1"/>
  <c r="J62" i="1"/>
  <c r="O62" i="1"/>
  <c r="Q62" i="1"/>
  <c r="R62" i="1"/>
  <c r="S62" i="1"/>
  <c r="X62" i="1"/>
  <c r="Z62" i="1" s="1"/>
  <c r="HL62" i="1"/>
  <c r="HM62" i="1"/>
  <c r="HN62" i="1"/>
  <c r="HO62" i="1"/>
  <c r="HP62" i="1"/>
  <c r="J63" i="1"/>
  <c r="O63" i="1"/>
  <c r="Q63" i="1"/>
  <c r="R63" i="1"/>
  <c r="S63" i="1"/>
  <c r="X63" i="1"/>
  <c r="Z63" i="1" s="1"/>
  <c r="HL63" i="1"/>
  <c r="HM63" i="1"/>
  <c r="HN63" i="1"/>
  <c r="HO63" i="1"/>
  <c r="HP63" i="1"/>
  <c r="J64" i="1"/>
  <c r="O64" i="1"/>
  <c r="Q64" i="1"/>
  <c r="R64" i="1"/>
  <c r="S64" i="1"/>
  <c r="X64" i="1"/>
  <c r="Z64" i="1" s="1"/>
  <c r="HL64" i="1"/>
  <c r="HM64" i="1"/>
  <c r="HN64" i="1"/>
  <c r="HO64" i="1"/>
  <c r="HP64" i="1"/>
  <c r="J65" i="1"/>
  <c r="O65" i="1"/>
  <c r="Q65" i="1"/>
  <c r="R65" i="1"/>
  <c r="S65" i="1"/>
  <c r="X65" i="1"/>
  <c r="Z65" i="1" s="1"/>
  <c r="HL65" i="1"/>
  <c r="HM65" i="1"/>
  <c r="HN65" i="1"/>
  <c r="HO65" i="1"/>
  <c r="HP65" i="1"/>
  <c r="O66" i="1"/>
  <c r="AE14" i="18"/>
  <c r="J66" i="1"/>
  <c r="Q66" i="1"/>
  <c r="R66" i="1"/>
  <c r="S66" i="1"/>
  <c r="X66" i="1"/>
  <c r="Z66" i="1" s="1"/>
  <c r="HL66" i="1"/>
  <c r="HM66" i="1"/>
  <c r="HN66" i="1"/>
  <c r="HO66" i="1"/>
  <c r="HP66" i="1"/>
  <c r="AI22" i="23"/>
  <c r="Y22" i="23"/>
  <c r="O22" i="23"/>
  <c r="J67" i="1"/>
  <c r="O67" i="1"/>
  <c r="Q67" i="1"/>
  <c r="R67" i="1"/>
  <c r="S67" i="1"/>
  <c r="X67" i="1"/>
  <c r="Z67" i="1" s="1"/>
  <c r="HL67" i="1"/>
  <c r="HM67" i="1"/>
  <c r="HN67" i="1"/>
  <c r="HO67" i="1"/>
  <c r="HP67" i="1"/>
  <c r="J68" i="1"/>
  <c r="O68" i="1"/>
  <c r="Q68" i="1"/>
  <c r="R68" i="1"/>
  <c r="S68" i="1"/>
  <c r="X68" i="1"/>
  <c r="Z68" i="1" s="1"/>
  <c r="HL68" i="1"/>
  <c r="HM68" i="1"/>
  <c r="HN68" i="1"/>
  <c r="HO68" i="1"/>
  <c r="HP68" i="1"/>
  <c r="J69" i="1"/>
  <c r="O69" i="1"/>
  <c r="Q69" i="1"/>
  <c r="R69" i="1"/>
  <c r="S69" i="1"/>
  <c r="X69" i="1"/>
  <c r="Z69" i="1" s="1"/>
  <c r="HL69" i="1"/>
  <c r="HM69" i="1"/>
  <c r="HN69" i="1"/>
  <c r="HO69" i="1"/>
  <c r="HP69" i="1"/>
  <c r="J70" i="1"/>
  <c r="O70" i="1"/>
  <c r="Q70" i="1"/>
  <c r="R70" i="1"/>
  <c r="S70" i="1"/>
  <c r="X70" i="1"/>
  <c r="Z70" i="1" s="1"/>
  <c r="HL70" i="1"/>
  <c r="HM70" i="1"/>
  <c r="HN70" i="1"/>
  <c r="HO70" i="1"/>
  <c r="HP70" i="1"/>
  <c r="J71" i="1"/>
  <c r="O71" i="1"/>
  <c r="Q71" i="1"/>
  <c r="R71" i="1"/>
  <c r="S71" i="1"/>
  <c r="X71" i="1"/>
  <c r="Z71" i="1" s="1"/>
  <c r="HL71" i="1"/>
  <c r="HM71" i="1"/>
  <c r="HN71" i="1"/>
  <c r="HO71" i="1"/>
  <c r="HP71" i="1"/>
  <c r="J72" i="1"/>
  <c r="O72" i="1"/>
  <c r="Q72" i="1"/>
  <c r="R72" i="1"/>
  <c r="S72" i="1"/>
  <c r="X72" i="1"/>
  <c r="Z72" i="1" s="1"/>
  <c r="HL72" i="1"/>
  <c r="HM72" i="1"/>
  <c r="HN72" i="1"/>
  <c r="HO72" i="1"/>
  <c r="HP72" i="1"/>
  <c r="J73" i="1"/>
  <c r="O73" i="1"/>
  <c r="Q73" i="1"/>
  <c r="R73" i="1"/>
  <c r="S73" i="1"/>
  <c r="X73" i="1"/>
  <c r="Z73" i="1" s="1"/>
  <c r="HL73" i="1"/>
  <c r="HM73" i="1"/>
  <c r="HN73" i="1"/>
  <c r="HO73" i="1"/>
  <c r="HP73" i="1"/>
  <c r="J74" i="1"/>
  <c r="O74" i="1"/>
  <c r="Q74" i="1"/>
  <c r="R74" i="1"/>
  <c r="S74" i="1"/>
  <c r="X74" i="1"/>
  <c r="Z74" i="1" s="1"/>
  <c r="HL74" i="1"/>
  <c r="HM74" i="1"/>
  <c r="HN74" i="1"/>
  <c r="HO74" i="1"/>
  <c r="HP74" i="1"/>
  <c r="J75" i="1"/>
  <c r="O75" i="1"/>
  <c r="Q75" i="1"/>
  <c r="R75" i="1"/>
  <c r="S75" i="1"/>
  <c r="X75" i="1"/>
  <c r="Z75" i="1" s="1"/>
  <c r="HL75" i="1"/>
  <c r="HM75" i="1"/>
  <c r="HN75" i="1"/>
  <c r="HO75" i="1"/>
  <c r="HP75" i="1"/>
  <c r="J76" i="1"/>
  <c r="O76" i="1"/>
  <c r="Q76" i="1"/>
  <c r="R76" i="1"/>
  <c r="S76" i="1"/>
  <c r="X76" i="1"/>
  <c r="Z76" i="1" s="1"/>
  <c r="HL76" i="1"/>
  <c r="HM76" i="1"/>
  <c r="HN76" i="1"/>
  <c r="HO76" i="1"/>
  <c r="HP76" i="1"/>
  <c r="J77" i="1"/>
  <c r="O77" i="1"/>
  <c r="Q77" i="1"/>
  <c r="R77" i="1"/>
  <c r="S77" i="1"/>
  <c r="X77" i="1"/>
  <c r="Z77" i="1" s="1"/>
  <c r="HL77" i="1"/>
  <c r="HM77" i="1"/>
  <c r="HN77" i="1"/>
  <c r="HO77" i="1"/>
  <c r="HP77" i="1"/>
  <c r="J78" i="1"/>
  <c r="O78" i="1"/>
  <c r="Q78" i="1"/>
  <c r="R78" i="1"/>
  <c r="S78" i="1"/>
  <c r="X78" i="1"/>
  <c r="Z78" i="1" s="1"/>
  <c r="HL78" i="1"/>
  <c r="HM78" i="1"/>
  <c r="HN78" i="1"/>
  <c r="HO78" i="1"/>
  <c r="HP78" i="1"/>
  <c r="J79" i="1"/>
  <c r="O79" i="1"/>
  <c r="Q79" i="1"/>
  <c r="R79" i="1"/>
  <c r="S79" i="1"/>
  <c r="X79" i="1"/>
  <c r="Z79" i="1" s="1"/>
  <c r="HL79" i="1"/>
  <c r="HM79" i="1"/>
  <c r="HN79" i="1"/>
  <c r="HO79" i="1"/>
  <c r="HP79" i="1"/>
  <c r="J80" i="1"/>
  <c r="O80" i="1"/>
  <c r="Q80" i="1"/>
  <c r="R80" i="1"/>
  <c r="S80" i="1"/>
  <c r="X80" i="1"/>
  <c r="Z80" i="1" s="1"/>
  <c r="HL80" i="1"/>
  <c r="HM80" i="1"/>
  <c r="HN80" i="1"/>
  <c r="HO80" i="1"/>
  <c r="HP80" i="1"/>
  <c r="J81" i="1"/>
  <c r="O81" i="1"/>
  <c r="Q81" i="1"/>
  <c r="R81" i="1"/>
  <c r="S81" i="1"/>
  <c r="X81" i="1"/>
  <c r="Z81" i="1" s="1"/>
  <c r="HL81" i="1"/>
  <c r="HM81" i="1"/>
  <c r="HN81" i="1"/>
  <c r="HO81" i="1"/>
  <c r="HP81" i="1"/>
  <c r="J82" i="1"/>
  <c r="O82" i="1"/>
  <c r="Q82" i="1"/>
  <c r="R82" i="1"/>
  <c r="S82" i="1"/>
  <c r="X82" i="1"/>
  <c r="Z82" i="1" s="1"/>
  <c r="HL82" i="1"/>
  <c r="HM82" i="1"/>
  <c r="HN82" i="1"/>
  <c r="HO82" i="1"/>
  <c r="HP82" i="1"/>
  <c r="J83" i="1"/>
  <c r="O83" i="1"/>
  <c r="Q83" i="1"/>
  <c r="R83" i="1"/>
  <c r="S83" i="1"/>
  <c r="X83" i="1"/>
  <c r="Z83" i="1" s="1"/>
  <c r="HL83" i="1"/>
  <c r="HM83" i="1"/>
  <c r="HN83" i="1"/>
  <c r="HO83" i="1"/>
  <c r="HP83" i="1"/>
  <c r="X84" i="1"/>
  <c r="Z84" i="1" s="1"/>
  <c r="J84" i="1"/>
  <c r="O84" i="1"/>
  <c r="Q84" i="1"/>
  <c r="R84" i="1"/>
  <c r="S84" i="1"/>
  <c r="HL84" i="1"/>
  <c r="HM84" i="1"/>
  <c r="HN84" i="1"/>
  <c r="HO84" i="1"/>
  <c r="HP84" i="1"/>
  <c r="J85" i="1"/>
  <c r="O85" i="1"/>
  <c r="Q85" i="1"/>
  <c r="R85" i="1"/>
  <c r="S85" i="1"/>
  <c r="X85" i="1"/>
  <c r="Z85" i="1" s="1"/>
  <c r="HL85" i="1"/>
  <c r="HM85" i="1"/>
  <c r="HN85" i="1"/>
  <c r="HO85" i="1"/>
  <c r="HP85" i="1"/>
  <c r="J86" i="1"/>
  <c r="O86" i="1"/>
  <c r="Q86" i="1"/>
  <c r="R86" i="1"/>
  <c r="S86" i="1"/>
  <c r="X86" i="1"/>
  <c r="Z86" i="1" s="1"/>
  <c r="HL86" i="1"/>
  <c r="HM86" i="1"/>
  <c r="HN86" i="1"/>
  <c r="HO86" i="1"/>
  <c r="HP86" i="1"/>
  <c r="J87" i="1"/>
  <c r="O87" i="1"/>
  <c r="Q87" i="1"/>
  <c r="R87" i="1"/>
  <c r="S87" i="1"/>
  <c r="HL87" i="1"/>
  <c r="HM87" i="1"/>
  <c r="HN87" i="1"/>
  <c r="HO87" i="1"/>
  <c r="HP87" i="1"/>
  <c r="J88" i="1"/>
  <c r="O88" i="1"/>
  <c r="Q88" i="1"/>
  <c r="R88" i="1"/>
  <c r="S88" i="1"/>
  <c r="X88" i="1"/>
  <c r="Z88" i="1" s="1"/>
  <c r="HL88" i="1"/>
  <c r="HM88" i="1"/>
  <c r="HN88" i="1"/>
  <c r="HO88" i="1"/>
  <c r="HP88" i="1"/>
  <c r="J89" i="1"/>
  <c r="O89" i="1"/>
  <c r="Q89" i="1"/>
  <c r="R89" i="1"/>
  <c r="S89" i="1"/>
  <c r="X89" i="1"/>
  <c r="Z89" i="1" s="1"/>
  <c r="HL89" i="1"/>
  <c r="HM89" i="1"/>
  <c r="HN89" i="1"/>
  <c r="HO89" i="1"/>
  <c r="HP89" i="1"/>
  <c r="J90" i="1"/>
  <c r="O90" i="1"/>
  <c r="Q90" i="1"/>
  <c r="R90" i="1"/>
  <c r="S90" i="1"/>
  <c r="X90" i="1"/>
  <c r="Z90" i="1" s="1"/>
  <c r="HL90" i="1"/>
  <c r="HM90" i="1"/>
  <c r="HN90" i="1"/>
  <c r="HO90" i="1"/>
  <c r="HP90" i="1"/>
  <c r="J91" i="1"/>
  <c r="O91" i="1"/>
  <c r="Q91" i="1"/>
  <c r="R91" i="1"/>
  <c r="S91" i="1"/>
  <c r="X91" i="1"/>
  <c r="Z91" i="1" s="1"/>
  <c r="HL91" i="1"/>
  <c r="HM91" i="1"/>
  <c r="HN91" i="1"/>
  <c r="HO91" i="1"/>
  <c r="HP91" i="1"/>
  <c r="H9" i="18"/>
  <c r="J92" i="1"/>
  <c r="O92" i="1"/>
  <c r="Q92" i="1"/>
  <c r="R92" i="1"/>
  <c r="S92" i="1"/>
  <c r="X92" i="1"/>
  <c r="Z92" i="1" s="1"/>
  <c r="HL92" i="1"/>
  <c r="HM92" i="1"/>
  <c r="HN92" i="1"/>
  <c r="HO92" i="1"/>
  <c r="HP92" i="1"/>
  <c r="AI12" i="18"/>
  <c r="J93" i="1"/>
  <c r="O93" i="1"/>
  <c r="Q93" i="1"/>
  <c r="R93" i="1"/>
  <c r="S93" i="1"/>
  <c r="X93" i="1"/>
  <c r="Z93" i="1" s="1"/>
  <c r="HL93" i="1"/>
  <c r="HM93" i="1"/>
  <c r="HN93" i="1"/>
  <c r="HO93" i="1"/>
  <c r="HP93" i="1"/>
  <c r="J94" i="1"/>
  <c r="O94" i="1"/>
  <c r="Q94" i="1"/>
  <c r="R94" i="1"/>
  <c r="S94" i="1"/>
  <c r="X94" i="1"/>
  <c r="Z94" i="1" s="1"/>
  <c r="HL94" i="1"/>
  <c r="HM94" i="1"/>
  <c r="HN94" i="1"/>
  <c r="HO94" i="1"/>
  <c r="HP94" i="1"/>
  <c r="J95" i="1"/>
  <c r="O95" i="1"/>
  <c r="Q95" i="1"/>
  <c r="R95" i="1"/>
  <c r="S95" i="1"/>
  <c r="X95" i="1"/>
  <c r="Z95" i="1" s="1"/>
  <c r="HL95" i="1"/>
  <c r="HM95" i="1"/>
  <c r="HN95" i="1"/>
  <c r="HO95" i="1"/>
  <c r="HP95" i="1"/>
  <c r="J96" i="1"/>
  <c r="O96" i="1"/>
  <c r="Q96" i="1"/>
  <c r="R96" i="1"/>
  <c r="S96" i="1"/>
  <c r="X96" i="1"/>
  <c r="Z96" i="1" s="1"/>
  <c r="HL96" i="1"/>
  <c r="HM96" i="1"/>
  <c r="HN96" i="1"/>
  <c r="HO96" i="1"/>
  <c r="HP96" i="1"/>
  <c r="J97" i="1"/>
  <c r="O97" i="1"/>
  <c r="Q97" i="1"/>
  <c r="R97" i="1"/>
  <c r="S97" i="1"/>
  <c r="X97" i="1"/>
  <c r="Z97" i="1" s="1"/>
  <c r="HL97" i="1"/>
  <c r="HM97" i="1"/>
  <c r="HN97" i="1"/>
  <c r="HO97" i="1"/>
  <c r="HP97" i="1"/>
  <c r="J98" i="1"/>
  <c r="O98" i="1"/>
  <c r="Q98" i="1"/>
  <c r="R98" i="1"/>
  <c r="S98" i="1"/>
  <c r="X98" i="1"/>
  <c r="Z98" i="1" s="1"/>
  <c r="HL98" i="1"/>
  <c r="HM98" i="1"/>
  <c r="HN98" i="1"/>
  <c r="HO98" i="1"/>
  <c r="HP98" i="1"/>
  <c r="O99" i="1"/>
  <c r="J99" i="1"/>
  <c r="Q99" i="1"/>
  <c r="R99" i="1"/>
  <c r="S99" i="1"/>
  <c r="X99" i="1"/>
  <c r="Z99" i="1" s="1"/>
  <c r="HL99" i="1"/>
  <c r="HM99" i="1"/>
  <c r="HN99" i="1"/>
  <c r="HO99" i="1"/>
  <c r="HP99" i="1"/>
  <c r="J100" i="1"/>
  <c r="O100" i="1"/>
  <c r="Q100" i="1"/>
  <c r="R100" i="1"/>
  <c r="S100" i="1"/>
  <c r="X100" i="1"/>
  <c r="Z100" i="1" s="1"/>
  <c r="HL100" i="1"/>
  <c r="HM100" i="1"/>
  <c r="HN100" i="1"/>
  <c r="HO100" i="1"/>
  <c r="HP100" i="1"/>
  <c r="J101" i="1"/>
  <c r="O101" i="1"/>
  <c r="Q101" i="1"/>
  <c r="R101" i="1"/>
  <c r="S101" i="1"/>
  <c r="X101" i="1"/>
  <c r="Z101" i="1" s="1"/>
  <c r="HL101" i="1"/>
  <c r="HM101" i="1"/>
  <c r="HN101" i="1"/>
  <c r="HO101" i="1"/>
  <c r="HP101" i="1"/>
  <c r="J6" i="1"/>
  <c r="J8" i="1"/>
  <c r="I9" i="1"/>
  <c r="J4" i="1"/>
  <c r="I7" i="1"/>
  <c r="J5" i="1"/>
  <c r="I5" i="1"/>
  <c r="J7" i="1"/>
  <c r="I6" i="1"/>
  <c r="I8" i="1"/>
  <c r="J9" i="1"/>
  <c r="P13" i="1" l="1"/>
  <c r="HQ13" i="1"/>
  <c r="G13" i="1"/>
  <c r="HK13" i="1"/>
  <c r="H13" i="1"/>
  <c r="HK14" i="1"/>
  <c r="HQ14" i="1"/>
  <c r="G14" i="1"/>
  <c r="P14" i="1"/>
  <c r="H14" i="1"/>
  <c r="HQ15" i="1"/>
  <c r="HK15" i="1"/>
  <c r="G15" i="1"/>
  <c r="P15" i="1"/>
  <c r="H15" i="1"/>
  <c r="HQ16" i="1"/>
  <c r="G16" i="1"/>
  <c r="HK16" i="1"/>
  <c r="P16" i="1"/>
  <c r="H16" i="1"/>
  <c r="HK17" i="1"/>
  <c r="HQ17" i="1"/>
  <c r="P17" i="1"/>
  <c r="G17" i="1"/>
  <c r="H17" i="1"/>
  <c r="HQ18" i="1"/>
  <c r="HK18" i="1"/>
  <c r="G18" i="1"/>
  <c r="P18" i="1"/>
  <c r="H18" i="1"/>
  <c r="HK19" i="1"/>
  <c r="HQ19" i="1"/>
  <c r="G19" i="1"/>
  <c r="P19" i="1"/>
  <c r="H19" i="1"/>
  <c r="HK20" i="1"/>
  <c r="HQ20" i="1"/>
  <c r="G20" i="1"/>
  <c r="P20" i="1"/>
  <c r="H20" i="1"/>
  <c r="HK21" i="1"/>
  <c r="HQ21" i="1"/>
  <c r="G21" i="1"/>
  <c r="P21" i="1"/>
  <c r="H21" i="1"/>
  <c r="HQ22" i="1"/>
  <c r="G22" i="1"/>
  <c r="P22" i="1"/>
  <c r="HK22" i="1"/>
  <c r="H22" i="1"/>
  <c r="HK23" i="1"/>
  <c r="G23" i="1"/>
  <c r="HQ23" i="1"/>
  <c r="P23" i="1"/>
  <c r="H23" i="1"/>
  <c r="HQ24" i="1"/>
  <c r="HK24" i="1"/>
  <c r="P24" i="1"/>
  <c r="G24" i="1"/>
  <c r="H24" i="1"/>
  <c r="HQ25" i="1"/>
  <c r="HK25" i="1"/>
  <c r="G25" i="1"/>
  <c r="P25" i="1"/>
  <c r="H25" i="1"/>
  <c r="HK26" i="1"/>
  <c r="HQ26" i="1"/>
  <c r="G26" i="1"/>
  <c r="P26" i="1"/>
  <c r="H26" i="1"/>
  <c r="HK27" i="1"/>
  <c r="HQ27" i="1"/>
  <c r="G27" i="1"/>
  <c r="P27" i="1"/>
  <c r="H27" i="1"/>
  <c r="HK28" i="1"/>
  <c r="HQ28" i="1"/>
  <c r="G28" i="1"/>
  <c r="P28" i="1"/>
  <c r="H28" i="1"/>
  <c r="HK29" i="1"/>
  <c r="HQ29" i="1"/>
  <c r="G29" i="1"/>
  <c r="P29" i="1"/>
  <c r="H29" i="1"/>
  <c r="HQ30" i="1"/>
  <c r="G30" i="1"/>
  <c r="HK30" i="1"/>
  <c r="P30" i="1"/>
  <c r="H30" i="1"/>
  <c r="HQ31" i="1"/>
  <c r="G31" i="1"/>
  <c r="P31" i="1"/>
  <c r="HK31" i="1"/>
  <c r="H31" i="1"/>
  <c r="HQ32" i="1"/>
  <c r="G32" i="1"/>
  <c r="P32" i="1"/>
  <c r="HK32" i="1"/>
  <c r="H32" i="1"/>
  <c r="HK33" i="1"/>
  <c r="HQ33" i="1"/>
  <c r="G33" i="1"/>
  <c r="P33" i="1"/>
  <c r="H33" i="1"/>
  <c r="HK34" i="1"/>
  <c r="HQ34" i="1"/>
  <c r="P34" i="1"/>
  <c r="G34" i="1"/>
  <c r="H34" i="1"/>
  <c r="HK35" i="1"/>
  <c r="HQ35" i="1"/>
  <c r="G35" i="1"/>
  <c r="P35" i="1"/>
  <c r="H35" i="1"/>
  <c r="G36" i="1"/>
  <c r="H36" i="1"/>
  <c r="HQ36" i="1"/>
  <c r="H51" i="1"/>
  <c r="P36" i="1"/>
  <c r="HK36" i="1"/>
  <c r="G42" i="1"/>
  <c r="G63" i="1"/>
  <c r="HK39" i="1"/>
  <c r="H60" i="1"/>
  <c r="G57" i="1"/>
  <c r="G51" i="1"/>
  <c r="G48" i="1"/>
  <c r="HQ37" i="1"/>
  <c r="P37" i="1"/>
  <c r="G37" i="1"/>
  <c r="HK37" i="1"/>
  <c r="H37" i="1"/>
  <c r="HK60" i="1"/>
  <c r="G60" i="1"/>
  <c r="H63" i="1"/>
  <c r="HK51" i="1"/>
  <c r="H42" i="1"/>
  <c r="HK63" i="1"/>
  <c r="HK42" i="1"/>
  <c r="H57" i="1"/>
  <c r="HK57" i="1"/>
  <c r="H48" i="1"/>
  <c r="H39" i="1"/>
  <c r="HK48" i="1"/>
  <c r="G39" i="1"/>
  <c r="G45" i="1"/>
  <c r="HK54" i="1"/>
  <c r="HK45" i="1"/>
  <c r="H45" i="1"/>
  <c r="H54" i="1"/>
  <c r="G54" i="1"/>
  <c r="H38" i="1"/>
  <c r="HQ38" i="1"/>
  <c r="G38" i="1"/>
  <c r="P38" i="1"/>
  <c r="HK38" i="1"/>
  <c r="P40" i="1"/>
  <c r="HQ39" i="1"/>
  <c r="P39" i="1"/>
  <c r="G40" i="1"/>
  <c r="HQ40" i="1"/>
  <c r="HK40" i="1"/>
  <c r="H40" i="1"/>
  <c r="HQ41" i="1"/>
  <c r="H41" i="1"/>
  <c r="P41" i="1"/>
  <c r="G41" i="1"/>
  <c r="HK41" i="1"/>
  <c r="P42" i="1"/>
  <c r="HQ42" i="1"/>
  <c r="HQ43" i="1"/>
  <c r="G43" i="1"/>
  <c r="P43" i="1"/>
  <c r="HK43" i="1"/>
  <c r="H43" i="1"/>
  <c r="G44" i="1"/>
  <c r="P44" i="1"/>
  <c r="HQ44" i="1"/>
  <c r="HK44" i="1"/>
  <c r="H44" i="1"/>
  <c r="HQ45" i="1"/>
  <c r="P45" i="1"/>
  <c r="P46" i="1"/>
  <c r="G46" i="1"/>
  <c r="HQ46" i="1"/>
  <c r="HK46" i="1"/>
  <c r="H46" i="1"/>
  <c r="P47" i="1"/>
  <c r="G47" i="1"/>
  <c r="HQ47" i="1"/>
  <c r="HK47" i="1"/>
  <c r="H47" i="1"/>
  <c r="P48" i="1"/>
  <c r="HQ48" i="1"/>
  <c r="H49" i="1"/>
  <c r="G49" i="1"/>
  <c r="HQ49" i="1"/>
  <c r="P49" i="1"/>
  <c r="HK49" i="1"/>
  <c r="G50" i="1"/>
  <c r="P50" i="1"/>
  <c r="HQ50" i="1"/>
  <c r="HK50" i="1"/>
  <c r="H50" i="1"/>
  <c r="HQ51" i="1"/>
  <c r="P51" i="1"/>
  <c r="P52" i="1"/>
  <c r="G52" i="1"/>
  <c r="HQ52" i="1"/>
  <c r="HK52" i="1"/>
  <c r="H52" i="1"/>
  <c r="P53" i="1"/>
  <c r="HQ53" i="1"/>
  <c r="G53" i="1"/>
  <c r="HK53" i="1"/>
  <c r="H53" i="1"/>
  <c r="P54" i="1"/>
  <c r="HQ54" i="1"/>
  <c r="HQ55" i="1"/>
  <c r="HK55" i="1"/>
  <c r="H55" i="1"/>
  <c r="G55" i="1"/>
  <c r="P55" i="1"/>
  <c r="HQ56" i="1"/>
  <c r="P56" i="1"/>
  <c r="H56" i="1"/>
  <c r="G56" i="1"/>
  <c r="HK56" i="1"/>
  <c r="P57" i="1"/>
  <c r="HQ57" i="1"/>
  <c r="HQ58" i="1"/>
  <c r="P58" i="1"/>
  <c r="G58" i="1"/>
  <c r="HK58" i="1"/>
  <c r="H58" i="1"/>
  <c r="P59" i="1"/>
  <c r="HQ59" i="1"/>
  <c r="HK59" i="1"/>
  <c r="H59" i="1"/>
  <c r="G59" i="1"/>
  <c r="P60" i="1"/>
  <c r="HQ60" i="1"/>
  <c r="P61" i="1"/>
  <c r="HQ61" i="1"/>
  <c r="H61" i="1"/>
  <c r="G61" i="1"/>
  <c r="HK61" i="1"/>
  <c r="HQ62" i="1"/>
  <c r="P62" i="1"/>
  <c r="H62" i="1"/>
  <c r="G62" i="1"/>
  <c r="HK62" i="1"/>
  <c r="HQ63" i="1"/>
  <c r="P63" i="1"/>
  <c r="G64" i="1"/>
  <c r="HQ64" i="1"/>
  <c r="P64" i="1"/>
  <c r="HK64" i="1"/>
  <c r="H64" i="1"/>
  <c r="G65" i="1"/>
  <c r="P65" i="1"/>
  <c r="HQ65" i="1"/>
  <c r="HK65" i="1"/>
  <c r="H65" i="1"/>
  <c r="H66" i="1"/>
  <c r="G66" i="1"/>
  <c r="P66" i="1"/>
  <c r="HQ66" i="1"/>
  <c r="HK66" i="1"/>
  <c r="G67" i="1"/>
  <c r="P67" i="1"/>
  <c r="HQ67" i="1"/>
  <c r="HK67" i="1"/>
  <c r="H67" i="1"/>
  <c r="P68" i="1"/>
  <c r="HQ68" i="1"/>
  <c r="G68" i="1"/>
  <c r="HK68" i="1"/>
  <c r="H68" i="1"/>
  <c r="HQ69" i="1"/>
  <c r="G69" i="1"/>
  <c r="P69" i="1"/>
  <c r="HK69" i="1"/>
  <c r="H69" i="1"/>
  <c r="G70" i="1"/>
  <c r="HQ70" i="1"/>
  <c r="P70" i="1"/>
  <c r="HK70" i="1"/>
  <c r="H70" i="1"/>
  <c r="G71" i="1"/>
  <c r="P71" i="1"/>
  <c r="HQ71" i="1"/>
  <c r="HK71" i="1"/>
  <c r="H71" i="1"/>
  <c r="HQ72" i="1"/>
  <c r="G72" i="1"/>
  <c r="P72" i="1"/>
  <c r="HK72" i="1"/>
  <c r="H72" i="1"/>
  <c r="G73" i="1"/>
  <c r="HQ73" i="1"/>
  <c r="P73" i="1"/>
  <c r="HK73" i="1"/>
  <c r="H73" i="1"/>
  <c r="G74" i="1"/>
  <c r="P74" i="1"/>
  <c r="HQ74" i="1"/>
  <c r="HK74" i="1"/>
  <c r="H74" i="1"/>
  <c r="G75" i="1"/>
  <c r="HQ75" i="1"/>
  <c r="P75" i="1"/>
  <c r="HK75" i="1"/>
  <c r="H75" i="1"/>
  <c r="G76" i="1"/>
  <c r="P76" i="1"/>
  <c r="HQ76" i="1"/>
  <c r="HK76" i="1"/>
  <c r="H76" i="1"/>
  <c r="G77" i="1"/>
  <c r="HQ77" i="1"/>
  <c r="P77" i="1"/>
  <c r="HK77" i="1"/>
  <c r="H77" i="1"/>
  <c r="G78" i="1"/>
  <c r="HQ78" i="1"/>
  <c r="P78" i="1"/>
  <c r="HK78" i="1"/>
  <c r="H78" i="1"/>
  <c r="G79" i="1"/>
  <c r="P79" i="1"/>
  <c r="HQ79" i="1"/>
  <c r="HK79" i="1"/>
  <c r="H79" i="1"/>
  <c r="G80" i="1"/>
  <c r="HQ80" i="1"/>
  <c r="P80" i="1"/>
  <c r="HK80" i="1"/>
  <c r="H80" i="1"/>
  <c r="G81" i="1"/>
  <c r="HQ81" i="1"/>
  <c r="P81" i="1"/>
  <c r="HK81" i="1"/>
  <c r="H81" i="1"/>
  <c r="G82" i="1"/>
  <c r="HQ82" i="1"/>
  <c r="P82" i="1"/>
  <c r="HK82" i="1"/>
  <c r="H82" i="1"/>
  <c r="H84" i="1"/>
  <c r="G83" i="1"/>
  <c r="P83" i="1"/>
  <c r="HQ83" i="1"/>
  <c r="HK83" i="1"/>
  <c r="H83" i="1"/>
  <c r="G84" i="1"/>
  <c r="HQ84" i="1"/>
  <c r="P84" i="1"/>
  <c r="HK84" i="1"/>
  <c r="H85" i="1"/>
  <c r="G85" i="1"/>
  <c r="P85" i="1"/>
  <c r="HQ85" i="1"/>
  <c r="HK85" i="1"/>
  <c r="G86" i="1"/>
  <c r="HK98" i="1"/>
  <c r="HQ86" i="1"/>
  <c r="P86" i="1"/>
  <c r="H86" i="1"/>
  <c r="HK86" i="1"/>
  <c r="H98" i="1"/>
  <c r="H97" i="1"/>
  <c r="P87" i="1"/>
  <c r="HQ87" i="1"/>
  <c r="H87" i="1"/>
  <c r="G87" i="1"/>
  <c r="HK87" i="1"/>
  <c r="G96" i="1"/>
  <c r="G95" i="1"/>
  <c r="HK91" i="1"/>
  <c r="G97" i="1"/>
  <c r="G91" i="1"/>
  <c r="G89" i="1"/>
  <c r="G88" i="1"/>
  <c r="HQ88" i="1"/>
  <c r="P88" i="1"/>
  <c r="HK88" i="1"/>
  <c r="H88" i="1"/>
  <c r="HQ89" i="1"/>
  <c r="P89" i="1"/>
  <c r="HK89" i="1"/>
  <c r="H89" i="1"/>
  <c r="G90" i="1"/>
  <c r="HQ90" i="1"/>
  <c r="P90" i="1"/>
  <c r="HK90" i="1"/>
  <c r="H90" i="1"/>
  <c r="HQ91" i="1"/>
  <c r="P91" i="1"/>
  <c r="H91" i="1"/>
  <c r="H92" i="1"/>
  <c r="G92" i="1"/>
  <c r="HQ92" i="1"/>
  <c r="P92" i="1"/>
  <c r="HK92" i="1"/>
  <c r="G93" i="1"/>
  <c r="HQ93" i="1"/>
  <c r="P93" i="1"/>
  <c r="HK93" i="1"/>
  <c r="H93" i="1"/>
  <c r="G94" i="1"/>
  <c r="P94" i="1"/>
  <c r="HQ94" i="1"/>
  <c r="HK94" i="1"/>
  <c r="H94" i="1"/>
  <c r="HQ95" i="1"/>
  <c r="P95" i="1"/>
  <c r="HK95" i="1"/>
  <c r="H95" i="1"/>
  <c r="HQ96" i="1"/>
  <c r="P96" i="1"/>
  <c r="HK96" i="1"/>
  <c r="H96" i="1"/>
  <c r="HQ97" i="1"/>
  <c r="P97" i="1"/>
  <c r="HK97" i="1"/>
  <c r="HQ98" i="1"/>
  <c r="P98" i="1"/>
  <c r="G98" i="1"/>
  <c r="H99" i="1"/>
  <c r="G99" i="1"/>
  <c r="P99" i="1"/>
  <c r="HQ99" i="1"/>
  <c r="G101" i="1"/>
  <c r="HK99" i="1"/>
  <c r="G100" i="1"/>
  <c r="HK100" i="1"/>
  <c r="HQ100" i="1"/>
  <c r="P100" i="1"/>
  <c r="H100" i="1"/>
  <c r="HQ101" i="1"/>
  <c r="P101" i="1"/>
  <c r="HK101" i="1"/>
  <c r="H101" i="1"/>
  <c r="J102" i="1"/>
  <c r="O102" i="1"/>
  <c r="Q102" i="1"/>
  <c r="R102" i="1"/>
  <c r="S102" i="1"/>
  <c r="X102" i="1"/>
  <c r="Z102" i="1" s="1"/>
  <c r="HL102" i="1"/>
  <c r="HM102" i="1"/>
  <c r="HN102" i="1"/>
  <c r="HO102" i="1"/>
  <c r="HP102" i="1"/>
  <c r="G102" i="1" l="1"/>
  <c r="HQ102" i="1"/>
  <c r="P102" i="1"/>
  <c r="HK102" i="1"/>
  <c r="H102" i="1"/>
  <c r="J103" i="1"/>
  <c r="O103" i="1"/>
  <c r="Q103" i="1"/>
  <c r="R103" i="1"/>
  <c r="S103" i="1"/>
  <c r="X103" i="1"/>
  <c r="Z103" i="1" s="1"/>
  <c r="HL103" i="1"/>
  <c r="HM103" i="1"/>
  <c r="HN103" i="1"/>
  <c r="HO103" i="1"/>
  <c r="HP103" i="1"/>
  <c r="HK103" i="1" l="1"/>
  <c r="H103" i="1"/>
  <c r="HQ103" i="1"/>
  <c r="G103" i="1"/>
  <c r="P103" i="1"/>
  <c r="J104" i="1"/>
  <c r="O104" i="1"/>
  <c r="Q104" i="1"/>
  <c r="R104" i="1"/>
  <c r="S104" i="1"/>
  <c r="X104" i="1"/>
  <c r="Z104" i="1" s="1"/>
  <c r="HL104" i="1"/>
  <c r="HM104" i="1"/>
  <c r="HN104" i="1"/>
  <c r="HO104" i="1"/>
  <c r="HP104" i="1"/>
  <c r="HK104" i="1" l="1"/>
  <c r="H104" i="1"/>
  <c r="G104" i="1"/>
  <c r="HQ104" i="1"/>
  <c r="P104" i="1"/>
  <c r="J105" i="1"/>
  <c r="O105" i="1"/>
  <c r="Q105" i="1"/>
  <c r="R105" i="1"/>
  <c r="S105" i="1"/>
  <c r="X105" i="1"/>
  <c r="Z105" i="1" s="1"/>
  <c r="HL105" i="1"/>
  <c r="HM105" i="1"/>
  <c r="HN105" i="1"/>
  <c r="HO105" i="1"/>
  <c r="HP105" i="1"/>
  <c r="HQ105" i="1" l="1"/>
  <c r="G105" i="1"/>
  <c r="P105" i="1"/>
  <c r="HK105" i="1"/>
  <c r="H105" i="1"/>
  <c r="J106" i="1"/>
  <c r="O106" i="1"/>
  <c r="Q106" i="1"/>
  <c r="R106" i="1"/>
  <c r="S106" i="1"/>
  <c r="X106" i="1"/>
  <c r="Z106" i="1" s="1"/>
  <c r="HL106" i="1"/>
  <c r="HM106" i="1"/>
  <c r="HN106" i="1"/>
  <c r="HO106" i="1"/>
  <c r="HP106" i="1"/>
  <c r="HK106" i="1" l="1"/>
  <c r="G106" i="1"/>
  <c r="H106" i="1"/>
  <c r="HQ106" i="1"/>
  <c r="P106" i="1"/>
  <c r="J107" i="1" l="1"/>
  <c r="O107" i="1"/>
  <c r="Q107" i="1"/>
  <c r="R107" i="1"/>
  <c r="S107" i="1"/>
  <c r="X107" i="1"/>
  <c r="Z107" i="1" s="1"/>
  <c r="HL107" i="1"/>
  <c r="HM107" i="1"/>
  <c r="HN107" i="1"/>
  <c r="HO107" i="1"/>
  <c r="HP107" i="1"/>
  <c r="G107" i="1" l="1"/>
  <c r="HQ107" i="1"/>
  <c r="P107" i="1"/>
  <c r="HK107" i="1"/>
  <c r="H107" i="1"/>
  <c r="J108" i="1"/>
  <c r="O108" i="1"/>
  <c r="Q108" i="1"/>
  <c r="R108" i="1"/>
  <c r="S108" i="1"/>
  <c r="X108" i="1"/>
  <c r="Z108" i="1" s="1"/>
  <c r="HL108" i="1"/>
  <c r="HM108" i="1"/>
  <c r="HN108" i="1"/>
  <c r="HO108" i="1"/>
  <c r="HP108" i="1"/>
  <c r="G108" i="1" l="1"/>
  <c r="HQ108" i="1"/>
  <c r="P108" i="1"/>
  <c r="HK108" i="1"/>
  <c r="H108" i="1"/>
  <c r="J109" i="1" l="1"/>
  <c r="O109" i="1"/>
  <c r="Q109" i="1"/>
  <c r="R109" i="1"/>
  <c r="S109" i="1"/>
  <c r="X109" i="1"/>
  <c r="Z109" i="1" s="1"/>
  <c r="HL109" i="1"/>
  <c r="HM109" i="1"/>
  <c r="HN109" i="1"/>
  <c r="HO109" i="1"/>
  <c r="HP109" i="1"/>
  <c r="G109" i="1" l="1"/>
  <c r="P109" i="1"/>
  <c r="HQ109" i="1"/>
  <c r="HK109" i="1"/>
  <c r="H109" i="1"/>
  <c r="J110" i="1"/>
  <c r="O110" i="1"/>
  <c r="Q110" i="1"/>
  <c r="R110" i="1"/>
  <c r="S110" i="1"/>
  <c r="X110" i="1"/>
  <c r="Z110" i="1" s="1"/>
  <c r="HL110" i="1"/>
  <c r="HM110" i="1"/>
  <c r="HN110" i="1"/>
  <c r="HO110" i="1"/>
  <c r="HP110" i="1"/>
  <c r="H110" i="1" l="1"/>
  <c r="G110" i="1"/>
  <c r="HQ110" i="1"/>
  <c r="P110" i="1"/>
  <c r="HK110" i="1"/>
  <c r="S126" i="1"/>
  <c r="S127" i="1"/>
  <c r="S128" i="1"/>
  <c r="S129" i="1"/>
  <c r="S130" i="1"/>
  <c r="S131" i="1"/>
  <c r="S132" i="1"/>
  <c r="S133" i="1"/>
  <c r="S134" i="1"/>
  <c r="S135" i="1"/>
  <c r="S136" i="1"/>
  <c r="S137" i="1"/>
  <c r="S138" i="1"/>
  <c r="S139" i="1"/>
  <c r="S140" i="1"/>
  <c r="S141" i="1"/>
  <c r="S142" i="1"/>
  <c r="S143" i="1"/>
  <c r="S144" i="1"/>
  <c r="S111" i="1"/>
  <c r="S112" i="1"/>
  <c r="S113" i="1"/>
  <c r="S114" i="1"/>
  <c r="S115" i="1"/>
  <c r="S116" i="1"/>
  <c r="S117" i="1"/>
  <c r="S118" i="1"/>
  <c r="S119" i="1"/>
  <c r="S120" i="1"/>
  <c r="S121" i="1"/>
  <c r="S122" i="1"/>
  <c r="S123" i="1"/>
  <c r="J111" i="1"/>
  <c r="O111" i="1"/>
  <c r="Q111" i="1"/>
  <c r="R111" i="1"/>
  <c r="X111" i="1"/>
  <c r="Z111" i="1" s="1"/>
  <c r="HL111" i="1"/>
  <c r="HM111" i="1"/>
  <c r="HN111" i="1"/>
  <c r="HO111" i="1"/>
  <c r="HP111" i="1"/>
  <c r="BG12" i="1"/>
  <c r="AW12" i="1"/>
  <c r="CA12" i="1"/>
  <c r="CU12" i="1"/>
  <c r="DE12" i="1"/>
  <c r="AM12" i="1"/>
  <c r="DP12" i="1"/>
  <c r="ET12" i="1"/>
  <c r="FX12" i="1"/>
  <c r="AL4" i="1"/>
  <c r="EJ12" i="1"/>
  <c r="DZ12" i="1"/>
  <c r="CK12" i="1"/>
  <c r="GR12" i="1"/>
  <c r="FD12" i="1"/>
  <c r="CJ4" i="1"/>
  <c r="BQ12" i="1"/>
  <c r="BP4" i="1"/>
  <c r="GH12" i="1"/>
  <c r="FN12" i="1"/>
  <c r="G111" i="1" l="1"/>
  <c r="HQ111" i="1"/>
  <c r="P111" i="1"/>
  <c r="HK111" i="1"/>
  <c r="H111" i="1"/>
  <c r="J112" i="1"/>
  <c r="O112" i="1"/>
  <c r="Q112" i="1"/>
  <c r="R112" i="1"/>
  <c r="X112" i="1"/>
  <c r="Z112" i="1" s="1"/>
  <c r="HL112" i="1"/>
  <c r="HM112" i="1"/>
  <c r="HN112" i="1"/>
  <c r="HO112" i="1"/>
  <c r="HP112" i="1"/>
  <c r="H112" i="1" l="1"/>
  <c r="G112" i="1"/>
  <c r="HQ112" i="1"/>
  <c r="P112" i="1"/>
  <c r="HK112" i="1"/>
  <c r="J113" i="1"/>
  <c r="O113" i="1"/>
  <c r="Q113" i="1"/>
  <c r="R113" i="1"/>
  <c r="X113" i="1"/>
  <c r="Z113" i="1" s="1"/>
  <c r="HL113" i="1"/>
  <c r="HM113" i="1"/>
  <c r="HN113" i="1"/>
  <c r="HO113" i="1"/>
  <c r="HP113" i="1"/>
  <c r="G113" i="1" l="1"/>
  <c r="HQ113" i="1"/>
  <c r="H113" i="1"/>
  <c r="P113" i="1"/>
  <c r="HK113" i="1"/>
  <c r="J114" i="1"/>
  <c r="O114" i="1"/>
  <c r="Q114" i="1"/>
  <c r="R114" i="1"/>
  <c r="X114" i="1"/>
  <c r="Z114" i="1" s="1"/>
  <c r="HL114" i="1"/>
  <c r="HM114" i="1"/>
  <c r="HN114" i="1"/>
  <c r="HO114" i="1"/>
  <c r="HP114" i="1"/>
  <c r="J115" i="1"/>
  <c r="O115" i="1"/>
  <c r="Q115" i="1"/>
  <c r="R115" i="1"/>
  <c r="X115" i="1"/>
  <c r="Z115" i="1" s="1"/>
  <c r="HL115" i="1"/>
  <c r="HM115" i="1"/>
  <c r="HN115" i="1"/>
  <c r="HO115" i="1"/>
  <c r="HP115" i="1"/>
  <c r="J116" i="1"/>
  <c r="O116" i="1"/>
  <c r="Q116" i="1"/>
  <c r="R116" i="1"/>
  <c r="X116" i="1"/>
  <c r="Z116" i="1" s="1"/>
  <c r="HL116" i="1"/>
  <c r="HM116" i="1"/>
  <c r="HN116" i="1"/>
  <c r="HO116" i="1"/>
  <c r="HP116" i="1"/>
  <c r="J117" i="1"/>
  <c r="O117" i="1"/>
  <c r="Q117" i="1"/>
  <c r="R117" i="1"/>
  <c r="X117" i="1"/>
  <c r="Z117" i="1" s="1"/>
  <c r="HL117" i="1"/>
  <c r="HM117" i="1"/>
  <c r="HN117" i="1"/>
  <c r="HO117" i="1"/>
  <c r="HP117" i="1"/>
  <c r="G116" i="1" l="1"/>
  <c r="G117" i="1"/>
  <c r="G114" i="1"/>
  <c r="HQ114" i="1"/>
  <c r="P114" i="1"/>
  <c r="HK114" i="1"/>
  <c r="H114" i="1"/>
  <c r="G115" i="1"/>
  <c r="HQ115" i="1"/>
  <c r="P115" i="1"/>
  <c r="HK115" i="1"/>
  <c r="H115" i="1"/>
  <c r="HQ116" i="1"/>
  <c r="P116" i="1"/>
  <c r="HK116" i="1"/>
  <c r="H116" i="1"/>
  <c r="HQ117" i="1"/>
  <c r="P117" i="1"/>
  <c r="HK117" i="1"/>
  <c r="H117" i="1"/>
  <c r="J118" i="1"/>
  <c r="O118" i="1"/>
  <c r="Q118" i="1"/>
  <c r="R118" i="1"/>
  <c r="X118" i="1"/>
  <c r="Z118" i="1" s="1"/>
  <c r="HL118" i="1"/>
  <c r="HM118" i="1"/>
  <c r="HN118" i="1"/>
  <c r="HO118" i="1"/>
  <c r="HP118" i="1"/>
  <c r="H118" i="1" l="1"/>
  <c r="HQ118" i="1"/>
  <c r="G118" i="1"/>
  <c r="P118" i="1"/>
  <c r="HK118" i="1"/>
  <c r="J119" i="1" l="1"/>
  <c r="O119" i="1"/>
  <c r="Q119" i="1"/>
  <c r="R119" i="1"/>
  <c r="X119" i="1"/>
  <c r="Z119" i="1" s="1"/>
  <c r="HL119" i="1"/>
  <c r="HM119" i="1"/>
  <c r="HN119" i="1"/>
  <c r="HO119" i="1"/>
  <c r="HP119" i="1"/>
  <c r="H119" i="1" l="1"/>
  <c r="G119" i="1"/>
  <c r="HQ119" i="1"/>
  <c r="P119" i="1"/>
  <c r="HK119" i="1"/>
  <c r="X122" i="1"/>
  <c r="X123" i="1"/>
  <c r="X124" i="1"/>
  <c r="X125" i="1"/>
  <c r="X126" i="1"/>
  <c r="X127" i="1"/>
  <c r="X128" i="1"/>
  <c r="X120" i="1"/>
  <c r="Z120" i="1" s="1"/>
  <c r="G120" i="1"/>
  <c r="H120" i="1"/>
  <c r="J120" i="1"/>
  <c r="O120" i="1"/>
  <c r="Q120" i="1"/>
  <c r="R120" i="1"/>
  <c r="HK120" i="1"/>
  <c r="HL120" i="1"/>
  <c r="HM120" i="1"/>
  <c r="HN120" i="1"/>
  <c r="HO120" i="1"/>
  <c r="HP120" i="1"/>
  <c r="HQ120" i="1" l="1"/>
  <c r="P120" i="1"/>
  <c r="J121" i="1"/>
  <c r="O121" i="1"/>
  <c r="Q121" i="1"/>
  <c r="R121" i="1"/>
  <c r="X121" i="1"/>
  <c r="Z121" i="1" s="1"/>
  <c r="H121" i="1"/>
  <c r="HL121" i="1"/>
  <c r="HM121" i="1"/>
  <c r="HN121" i="1"/>
  <c r="HO121" i="1"/>
  <c r="HP121" i="1"/>
  <c r="G121" i="1" l="1"/>
  <c r="HQ121" i="1"/>
  <c r="P121" i="1"/>
  <c r="HK121" i="1"/>
  <c r="J122" i="1"/>
  <c r="O122" i="1"/>
  <c r="Q122" i="1"/>
  <c r="R122" i="1"/>
  <c r="Z122" i="1"/>
  <c r="G122" i="1"/>
  <c r="HL122" i="1"/>
  <c r="HM122" i="1"/>
  <c r="HN122" i="1"/>
  <c r="HO122" i="1"/>
  <c r="HP122" i="1"/>
  <c r="HQ122" i="1" l="1"/>
  <c r="P122" i="1"/>
  <c r="HK122" i="1"/>
  <c r="H122" i="1"/>
  <c r="G123" i="1"/>
  <c r="H123" i="1"/>
  <c r="J123" i="1"/>
  <c r="O123" i="1"/>
  <c r="Q123" i="1"/>
  <c r="R123" i="1"/>
  <c r="Z123" i="1"/>
  <c r="HK123" i="1"/>
  <c r="HL123" i="1"/>
  <c r="HM123" i="1"/>
  <c r="HN123" i="1"/>
  <c r="HO123" i="1"/>
  <c r="HP123" i="1"/>
  <c r="HQ123" i="1" l="1"/>
  <c r="P123" i="1"/>
  <c r="O124" i="1"/>
  <c r="J124" i="1"/>
  <c r="Q124" i="1"/>
  <c r="R124" i="1"/>
  <c r="S124" i="1"/>
  <c r="Z124" i="1"/>
  <c r="HK124" i="1"/>
  <c r="HL124" i="1"/>
  <c r="HM124" i="1"/>
  <c r="HN124" i="1"/>
  <c r="HO124" i="1"/>
  <c r="HP124" i="1"/>
  <c r="G124" i="1" l="1"/>
  <c r="HQ124" i="1"/>
  <c r="P124" i="1"/>
  <c r="H124" i="1"/>
  <c r="J125" i="1"/>
  <c r="O125" i="1"/>
  <c r="Q125" i="1"/>
  <c r="R125" i="1"/>
  <c r="S125" i="1"/>
  <c r="Z125" i="1"/>
  <c r="G125" i="1"/>
  <c r="HL125" i="1"/>
  <c r="HM125" i="1"/>
  <c r="HN125" i="1"/>
  <c r="HO125" i="1"/>
  <c r="HP125" i="1"/>
  <c r="HQ125" i="1" l="1"/>
  <c r="P125" i="1"/>
  <c r="HK125" i="1"/>
  <c r="H125" i="1"/>
  <c r="G126" i="1"/>
  <c r="H126" i="1"/>
  <c r="J126" i="1"/>
  <c r="O126" i="1"/>
  <c r="Q126" i="1"/>
  <c r="R126" i="1"/>
  <c r="Z126" i="1"/>
  <c r="HK126" i="1"/>
  <c r="HL126" i="1"/>
  <c r="HM126" i="1"/>
  <c r="HN126" i="1"/>
  <c r="HO126" i="1"/>
  <c r="HP126" i="1"/>
  <c r="HQ126" i="1" l="1"/>
  <c r="P126" i="1"/>
  <c r="J127" i="1"/>
  <c r="O127" i="1"/>
  <c r="Q127" i="1"/>
  <c r="R127" i="1"/>
  <c r="Z127" i="1"/>
  <c r="G127" i="1"/>
  <c r="HL127" i="1"/>
  <c r="HM127" i="1"/>
  <c r="HN127" i="1"/>
  <c r="HO127" i="1"/>
  <c r="HP127" i="1"/>
  <c r="HQ127" i="1" l="1"/>
  <c r="P127" i="1"/>
  <c r="HK127" i="1"/>
  <c r="H127" i="1"/>
  <c r="J128" i="1"/>
  <c r="O128" i="1"/>
  <c r="Q128" i="1"/>
  <c r="R128" i="1"/>
  <c r="Z128" i="1"/>
  <c r="G128" i="1"/>
  <c r="HL128" i="1"/>
  <c r="HM128" i="1"/>
  <c r="HN128" i="1"/>
  <c r="HO128" i="1"/>
  <c r="HP128" i="1"/>
  <c r="HQ128" i="1" l="1"/>
  <c r="P128" i="1"/>
  <c r="HK128" i="1"/>
  <c r="H128" i="1"/>
  <c r="X129" i="1"/>
  <c r="Z129" i="1" s="1"/>
  <c r="X130" i="1"/>
  <c r="X131" i="1"/>
  <c r="X132" i="1"/>
  <c r="X133" i="1"/>
  <c r="X134" i="1"/>
  <c r="X135" i="1"/>
  <c r="X136" i="1"/>
  <c r="G129" i="1"/>
  <c r="H129" i="1"/>
  <c r="J129" i="1"/>
  <c r="O129" i="1"/>
  <c r="Q129" i="1"/>
  <c r="R129" i="1"/>
  <c r="HK129" i="1"/>
  <c r="HL129" i="1"/>
  <c r="HM129" i="1"/>
  <c r="HN129" i="1"/>
  <c r="HO129" i="1"/>
  <c r="HP129" i="1"/>
  <c r="HQ129" i="1" l="1"/>
  <c r="P129" i="1"/>
  <c r="J130" i="1"/>
  <c r="O130" i="1"/>
  <c r="Q130" i="1"/>
  <c r="R130" i="1"/>
  <c r="Z130" i="1"/>
  <c r="G130" i="1"/>
  <c r="HL130" i="1"/>
  <c r="HM130" i="1"/>
  <c r="HN130" i="1"/>
  <c r="HO130" i="1"/>
  <c r="HP130" i="1"/>
  <c r="HQ130" i="1" l="1"/>
  <c r="P130" i="1"/>
  <c r="HK130" i="1"/>
  <c r="H130" i="1"/>
  <c r="J131" i="1"/>
  <c r="O131" i="1"/>
  <c r="Q131" i="1"/>
  <c r="R131" i="1"/>
  <c r="Z131" i="1"/>
  <c r="G131" i="1"/>
  <c r="HK131" i="1"/>
  <c r="HL131" i="1"/>
  <c r="HM131" i="1"/>
  <c r="HN131" i="1"/>
  <c r="HO131" i="1"/>
  <c r="HP131" i="1"/>
  <c r="HQ131" i="1" l="1"/>
  <c r="P131" i="1"/>
  <c r="H131" i="1"/>
  <c r="Z132" i="1"/>
  <c r="HK132" i="1"/>
  <c r="HL132" i="1"/>
  <c r="HM132" i="1"/>
  <c r="HN132" i="1"/>
  <c r="HO132" i="1"/>
  <c r="HP132" i="1"/>
  <c r="Q132" i="1"/>
  <c r="R132" i="1"/>
  <c r="O132" i="1"/>
  <c r="G132" i="1"/>
  <c r="H132" i="1"/>
  <c r="J132" i="1"/>
  <c r="HQ132" i="1" l="1"/>
  <c r="P132" i="1"/>
  <c r="J133" i="1" l="1"/>
  <c r="O133" i="1"/>
  <c r="Q133" i="1"/>
  <c r="R133" i="1"/>
  <c r="Z133" i="1"/>
  <c r="G133" i="1"/>
  <c r="HL133" i="1"/>
  <c r="HM133" i="1"/>
  <c r="HN133" i="1"/>
  <c r="HO133" i="1"/>
  <c r="HP133" i="1"/>
  <c r="HQ133" i="1" l="1"/>
  <c r="P133" i="1"/>
  <c r="HK133" i="1"/>
  <c r="H133" i="1"/>
  <c r="J134" i="1"/>
  <c r="O134" i="1"/>
  <c r="Q134" i="1"/>
  <c r="R134" i="1"/>
  <c r="Z134" i="1"/>
  <c r="HL134" i="1"/>
  <c r="HM134" i="1"/>
  <c r="HN134" i="1"/>
  <c r="HO134" i="1"/>
  <c r="HP134" i="1"/>
  <c r="G134" i="1" l="1"/>
  <c r="HQ134" i="1"/>
  <c r="P134" i="1"/>
  <c r="HK134" i="1"/>
  <c r="H134" i="1"/>
  <c r="J135" i="1"/>
  <c r="O135" i="1"/>
  <c r="Q135" i="1"/>
  <c r="R135" i="1"/>
  <c r="Z135" i="1"/>
  <c r="HL135" i="1"/>
  <c r="HM135" i="1"/>
  <c r="HN135" i="1"/>
  <c r="HO135" i="1"/>
  <c r="HP135" i="1"/>
  <c r="AC12" i="1"/>
  <c r="AC1" i="1"/>
  <c r="BE17" i="18" l="1"/>
  <c r="BB17" i="18"/>
  <c r="AY17" i="18"/>
  <c r="AV17" i="18"/>
  <c r="AS17" i="18"/>
  <c r="AP17" i="18"/>
  <c r="AM17" i="18"/>
  <c r="AJ17" i="18"/>
  <c r="AG17" i="18"/>
  <c r="C20" i="18"/>
  <c r="AA17" i="18"/>
  <c r="X17" i="18"/>
  <c r="U17" i="18"/>
  <c r="R17" i="18"/>
  <c r="O17" i="18"/>
  <c r="L17" i="18"/>
  <c r="I17" i="18"/>
  <c r="F17" i="18"/>
  <c r="C17" i="18"/>
  <c r="HK135" i="1"/>
  <c r="G135" i="1"/>
  <c r="HQ135" i="1"/>
  <c r="P135" i="1"/>
  <c r="H135" i="1"/>
  <c r="J136" i="1"/>
  <c r="O136" i="1"/>
  <c r="Q136" i="1"/>
  <c r="R136" i="1"/>
  <c r="Z136" i="1"/>
  <c r="HL136" i="1"/>
  <c r="HM136" i="1"/>
  <c r="HN136" i="1"/>
  <c r="HO136" i="1"/>
  <c r="HP136" i="1"/>
  <c r="G136" i="1" l="1"/>
  <c r="HQ136" i="1"/>
  <c r="P136" i="1"/>
  <c r="HK136" i="1"/>
  <c r="H136" i="1"/>
  <c r="J137" i="1"/>
  <c r="O137" i="1"/>
  <c r="Q137" i="1"/>
  <c r="R137" i="1"/>
  <c r="X137" i="1"/>
  <c r="Z137" i="1" s="1"/>
  <c r="HL137" i="1"/>
  <c r="HM137" i="1"/>
  <c r="HN137" i="1"/>
  <c r="HO137" i="1"/>
  <c r="HP137" i="1"/>
  <c r="G137" i="1" l="1"/>
  <c r="HQ137" i="1"/>
  <c r="P137" i="1"/>
  <c r="HK137" i="1"/>
  <c r="H137" i="1"/>
  <c r="J138" i="1"/>
  <c r="O138" i="1"/>
  <c r="Q138" i="1"/>
  <c r="R138" i="1"/>
  <c r="X138" i="1"/>
  <c r="Z138" i="1" s="1"/>
  <c r="HL138" i="1"/>
  <c r="HM138" i="1"/>
  <c r="HN138" i="1"/>
  <c r="HO138" i="1"/>
  <c r="HP138" i="1"/>
  <c r="G138" i="1" l="1"/>
  <c r="HQ138" i="1"/>
  <c r="P138" i="1"/>
  <c r="HK138" i="1"/>
  <c r="H138" i="1"/>
  <c r="K9" i="18"/>
  <c r="E9" i="18"/>
  <c r="J139" i="1"/>
  <c r="O139" i="1"/>
  <c r="Q139" i="1"/>
  <c r="R139" i="1"/>
  <c r="X139" i="1"/>
  <c r="Z139" i="1" s="1"/>
  <c r="HL139" i="1"/>
  <c r="HM139" i="1"/>
  <c r="HN139" i="1"/>
  <c r="HO139" i="1"/>
  <c r="HP139" i="1"/>
  <c r="H139" i="1" l="1"/>
  <c r="HQ139" i="1"/>
  <c r="P139" i="1"/>
  <c r="G139" i="1"/>
  <c r="HK139" i="1"/>
  <c r="J140" i="1"/>
  <c r="O140" i="1"/>
  <c r="Q140" i="1"/>
  <c r="R140" i="1"/>
  <c r="X140" i="1"/>
  <c r="Z140" i="1" s="1"/>
  <c r="HL140" i="1"/>
  <c r="HM140" i="1"/>
  <c r="HN140" i="1"/>
  <c r="HO140" i="1"/>
  <c r="HP140" i="1"/>
  <c r="HK140" i="1" l="1"/>
  <c r="G140" i="1"/>
  <c r="HQ140" i="1"/>
  <c r="P140" i="1"/>
  <c r="H140" i="1"/>
  <c r="O141" i="1"/>
  <c r="O142" i="1"/>
  <c r="Q141" i="1"/>
  <c r="J141" i="1" l="1"/>
  <c r="R141" i="1"/>
  <c r="P141" i="1" s="1"/>
  <c r="X141" i="1"/>
  <c r="Z141" i="1" s="1"/>
  <c r="HL141" i="1"/>
  <c r="HM141" i="1"/>
  <c r="HN141" i="1"/>
  <c r="HO141" i="1"/>
  <c r="HP141" i="1"/>
  <c r="G141" i="1" l="1"/>
  <c r="HQ141" i="1"/>
  <c r="HK141" i="1"/>
  <c r="H141" i="1"/>
  <c r="J142" i="1"/>
  <c r="Q142" i="1"/>
  <c r="R142" i="1"/>
  <c r="X142" i="1"/>
  <c r="Z142" i="1" s="1"/>
  <c r="G142" i="1"/>
  <c r="HL142" i="1"/>
  <c r="HM142" i="1"/>
  <c r="HN142" i="1"/>
  <c r="HO142" i="1"/>
  <c r="HP142" i="1"/>
  <c r="HQ142" i="1" l="1"/>
  <c r="P142" i="1"/>
  <c r="HK142" i="1"/>
  <c r="H142" i="1"/>
  <c r="IL9" i="1"/>
  <c r="HL144" i="1" l="1"/>
  <c r="HM144" i="1"/>
  <c r="HN144" i="1"/>
  <c r="HO144" i="1"/>
  <c r="HP144" i="1"/>
  <c r="HL145" i="1"/>
  <c r="HM145" i="1"/>
  <c r="HN145" i="1"/>
  <c r="HO145" i="1"/>
  <c r="HP145" i="1"/>
  <c r="HL146" i="1"/>
  <c r="HM146" i="1"/>
  <c r="HN146" i="1"/>
  <c r="HO146" i="1"/>
  <c r="HP146" i="1"/>
  <c r="HL147" i="1"/>
  <c r="HM147" i="1"/>
  <c r="HN147" i="1"/>
  <c r="HO147" i="1"/>
  <c r="HP147" i="1"/>
  <c r="HL148" i="1"/>
  <c r="HM148" i="1"/>
  <c r="HN148" i="1"/>
  <c r="HO148" i="1"/>
  <c r="HP148" i="1"/>
  <c r="HL149" i="1"/>
  <c r="HM149" i="1"/>
  <c r="HN149" i="1"/>
  <c r="HO149" i="1"/>
  <c r="HP149" i="1"/>
  <c r="HL150" i="1"/>
  <c r="HM150" i="1"/>
  <c r="HN150" i="1"/>
  <c r="HO150" i="1"/>
  <c r="HP150" i="1"/>
  <c r="HL151" i="1"/>
  <c r="HM151" i="1"/>
  <c r="HN151" i="1"/>
  <c r="HO151" i="1"/>
  <c r="HP151" i="1"/>
  <c r="HL152" i="1"/>
  <c r="HM152" i="1"/>
  <c r="HN152" i="1"/>
  <c r="HO152" i="1"/>
  <c r="HP152" i="1"/>
  <c r="HL153" i="1"/>
  <c r="HM153" i="1"/>
  <c r="HN153" i="1"/>
  <c r="HO153" i="1"/>
  <c r="HP153" i="1"/>
  <c r="HL154" i="1"/>
  <c r="HM154" i="1"/>
  <c r="HN154" i="1"/>
  <c r="HO154" i="1"/>
  <c r="HP154" i="1"/>
  <c r="HL155" i="1"/>
  <c r="HM155" i="1"/>
  <c r="HN155" i="1"/>
  <c r="HO155" i="1"/>
  <c r="HP155" i="1"/>
  <c r="HL156" i="1"/>
  <c r="HM156" i="1"/>
  <c r="HN156" i="1"/>
  <c r="HO156" i="1"/>
  <c r="HP156" i="1"/>
  <c r="HL157" i="1"/>
  <c r="HM157" i="1"/>
  <c r="HN157" i="1"/>
  <c r="HO157" i="1"/>
  <c r="HP157" i="1"/>
  <c r="HL158" i="1"/>
  <c r="HM158" i="1"/>
  <c r="HN158" i="1"/>
  <c r="HO158" i="1"/>
  <c r="HP158" i="1"/>
  <c r="HL159" i="1"/>
  <c r="HM159" i="1"/>
  <c r="HN159" i="1"/>
  <c r="HO159" i="1"/>
  <c r="HP159" i="1"/>
  <c r="HL160" i="1"/>
  <c r="HM160" i="1"/>
  <c r="HN160" i="1"/>
  <c r="HO160" i="1"/>
  <c r="HP160" i="1"/>
  <c r="HL161" i="1"/>
  <c r="HM161" i="1"/>
  <c r="HN161" i="1"/>
  <c r="HO161" i="1"/>
  <c r="HP161" i="1"/>
  <c r="HL162" i="1"/>
  <c r="HM162" i="1"/>
  <c r="HN162" i="1"/>
  <c r="HO162" i="1"/>
  <c r="HP162" i="1"/>
  <c r="HL163" i="1"/>
  <c r="HM163" i="1"/>
  <c r="HN163" i="1"/>
  <c r="HO163" i="1"/>
  <c r="HP163" i="1"/>
  <c r="HL164" i="1"/>
  <c r="HM164" i="1"/>
  <c r="HN164" i="1"/>
  <c r="HO164" i="1"/>
  <c r="HP164" i="1"/>
  <c r="HL165" i="1"/>
  <c r="HM165" i="1"/>
  <c r="HN165" i="1"/>
  <c r="HO165" i="1"/>
  <c r="HP165" i="1"/>
  <c r="HL166" i="1"/>
  <c r="HM166" i="1"/>
  <c r="HN166" i="1"/>
  <c r="HO166" i="1"/>
  <c r="HP166" i="1"/>
  <c r="HL167" i="1"/>
  <c r="HM167" i="1"/>
  <c r="HN167" i="1"/>
  <c r="HO167" i="1"/>
  <c r="HP167" i="1"/>
  <c r="HL168" i="1"/>
  <c r="HM168" i="1"/>
  <c r="HN168" i="1"/>
  <c r="HO168" i="1"/>
  <c r="HP168" i="1"/>
  <c r="HL169" i="1"/>
  <c r="HM169" i="1"/>
  <c r="HN169" i="1"/>
  <c r="HO169" i="1"/>
  <c r="HP169" i="1"/>
  <c r="HL170" i="1"/>
  <c r="HM170" i="1"/>
  <c r="HN170" i="1"/>
  <c r="HO170" i="1"/>
  <c r="HP170" i="1"/>
  <c r="HL171" i="1"/>
  <c r="HM171" i="1"/>
  <c r="HN171" i="1"/>
  <c r="HO171" i="1"/>
  <c r="HP171" i="1"/>
  <c r="HL172" i="1"/>
  <c r="HM172" i="1"/>
  <c r="HN172" i="1"/>
  <c r="HO172" i="1"/>
  <c r="HP172" i="1"/>
  <c r="HL173" i="1"/>
  <c r="HM173" i="1"/>
  <c r="HN173" i="1"/>
  <c r="HO173" i="1"/>
  <c r="HP173" i="1"/>
  <c r="HL174" i="1"/>
  <c r="HM174" i="1"/>
  <c r="HN174" i="1"/>
  <c r="HO174" i="1"/>
  <c r="HP174" i="1"/>
  <c r="HL175" i="1"/>
  <c r="HM175" i="1"/>
  <c r="HN175" i="1"/>
  <c r="HO175" i="1"/>
  <c r="HP175" i="1"/>
  <c r="HL176" i="1"/>
  <c r="HM176" i="1"/>
  <c r="HN176" i="1"/>
  <c r="HO176" i="1"/>
  <c r="HP176" i="1"/>
  <c r="HL177" i="1"/>
  <c r="HM177" i="1"/>
  <c r="HN177" i="1"/>
  <c r="HO177" i="1"/>
  <c r="HP177" i="1"/>
  <c r="HL178" i="1"/>
  <c r="HM178" i="1"/>
  <c r="HN178" i="1"/>
  <c r="HO178" i="1"/>
  <c r="HP178" i="1"/>
  <c r="HL179" i="1"/>
  <c r="HM179" i="1"/>
  <c r="HN179" i="1"/>
  <c r="HO179" i="1"/>
  <c r="HP179" i="1"/>
  <c r="HL180" i="1"/>
  <c r="HM180" i="1"/>
  <c r="HN180" i="1"/>
  <c r="HO180" i="1"/>
  <c r="HP180" i="1"/>
  <c r="HL181" i="1"/>
  <c r="HM181" i="1"/>
  <c r="HN181" i="1"/>
  <c r="HO181" i="1"/>
  <c r="HP181" i="1"/>
  <c r="HL182" i="1"/>
  <c r="HM182" i="1"/>
  <c r="HN182" i="1"/>
  <c r="HO182" i="1"/>
  <c r="HP182" i="1"/>
  <c r="HL183" i="1"/>
  <c r="HM183" i="1"/>
  <c r="HN183" i="1"/>
  <c r="HO183" i="1"/>
  <c r="HP183" i="1"/>
  <c r="HL184" i="1"/>
  <c r="HM184" i="1"/>
  <c r="HN184" i="1"/>
  <c r="HO184" i="1"/>
  <c r="HP184" i="1"/>
  <c r="HL185" i="1"/>
  <c r="HM185" i="1"/>
  <c r="HN185" i="1"/>
  <c r="HO185" i="1"/>
  <c r="HP185" i="1"/>
  <c r="HL186" i="1"/>
  <c r="HM186" i="1"/>
  <c r="HN186" i="1"/>
  <c r="HO186" i="1"/>
  <c r="HP186" i="1"/>
  <c r="HL187" i="1"/>
  <c r="HM187" i="1"/>
  <c r="HN187" i="1"/>
  <c r="HO187" i="1"/>
  <c r="HP187" i="1"/>
  <c r="HL188" i="1"/>
  <c r="HM188" i="1"/>
  <c r="HN188" i="1"/>
  <c r="HO188" i="1"/>
  <c r="HP188" i="1"/>
  <c r="HL189" i="1"/>
  <c r="HM189" i="1"/>
  <c r="HN189" i="1"/>
  <c r="HO189" i="1"/>
  <c r="HP189" i="1"/>
  <c r="HL190" i="1"/>
  <c r="HM190" i="1"/>
  <c r="HN190" i="1"/>
  <c r="HO190" i="1"/>
  <c r="HP190" i="1"/>
  <c r="HL191" i="1"/>
  <c r="HM191" i="1"/>
  <c r="HN191" i="1"/>
  <c r="HO191" i="1"/>
  <c r="HP191" i="1"/>
  <c r="HL192" i="1"/>
  <c r="HM192" i="1"/>
  <c r="HN192" i="1"/>
  <c r="HO192" i="1"/>
  <c r="HP192" i="1"/>
  <c r="HL193" i="1"/>
  <c r="HM193" i="1"/>
  <c r="HN193" i="1"/>
  <c r="HO193" i="1"/>
  <c r="HP193" i="1"/>
  <c r="HL194" i="1"/>
  <c r="HM194" i="1"/>
  <c r="HN194" i="1"/>
  <c r="HO194" i="1"/>
  <c r="HP194" i="1"/>
  <c r="HL195" i="1"/>
  <c r="HM195" i="1"/>
  <c r="HN195" i="1"/>
  <c r="HO195" i="1"/>
  <c r="HP195" i="1"/>
  <c r="HL196" i="1"/>
  <c r="HM196" i="1"/>
  <c r="HN196" i="1"/>
  <c r="HO196" i="1"/>
  <c r="HP196" i="1"/>
  <c r="HL197" i="1"/>
  <c r="HM197" i="1"/>
  <c r="HN197" i="1"/>
  <c r="HO197" i="1"/>
  <c r="HP197" i="1"/>
  <c r="HL198" i="1"/>
  <c r="HM198" i="1"/>
  <c r="HN198" i="1"/>
  <c r="HO198" i="1"/>
  <c r="HP198" i="1"/>
  <c r="HL199" i="1"/>
  <c r="HM199" i="1"/>
  <c r="HN199" i="1"/>
  <c r="HO199" i="1"/>
  <c r="HP199" i="1"/>
  <c r="HL200" i="1"/>
  <c r="HM200" i="1"/>
  <c r="HN200" i="1"/>
  <c r="HO200" i="1"/>
  <c r="HP200" i="1"/>
  <c r="HL201" i="1"/>
  <c r="HM201" i="1"/>
  <c r="HN201" i="1"/>
  <c r="HO201" i="1"/>
  <c r="HP201" i="1"/>
  <c r="HL202" i="1"/>
  <c r="HM202" i="1"/>
  <c r="HN202" i="1"/>
  <c r="HO202" i="1"/>
  <c r="HP202" i="1"/>
  <c r="HL203" i="1"/>
  <c r="HM203" i="1"/>
  <c r="HN203" i="1"/>
  <c r="HO203" i="1"/>
  <c r="HP203" i="1"/>
  <c r="HL204" i="1"/>
  <c r="HM204" i="1"/>
  <c r="HN204" i="1"/>
  <c r="HO204" i="1"/>
  <c r="HP204" i="1"/>
  <c r="HL205" i="1"/>
  <c r="HM205" i="1"/>
  <c r="HN205" i="1"/>
  <c r="HO205" i="1"/>
  <c r="HP205" i="1"/>
  <c r="HL206" i="1"/>
  <c r="HM206" i="1"/>
  <c r="HN206" i="1"/>
  <c r="HO206" i="1"/>
  <c r="HP206" i="1"/>
  <c r="HL207" i="1"/>
  <c r="HM207" i="1"/>
  <c r="HN207" i="1"/>
  <c r="HO207" i="1"/>
  <c r="HP207" i="1"/>
  <c r="HL208" i="1"/>
  <c r="HM208" i="1"/>
  <c r="HN208" i="1"/>
  <c r="HO208" i="1"/>
  <c r="HP208" i="1"/>
  <c r="HL209" i="1"/>
  <c r="HM209" i="1"/>
  <c r="HN209" i="1"/>
  <c r="HO209" i="1"/>
  <c r="HP209" i="1"/>
  <c r="HL210" i="1"/>
  <c r="HM210" i="1"/>
  <c r="HN210" i="1"/>
  <c r="HO210" i="1"/>
  <c r="HP210" i="1"/>
  <c r="HL211" i="1"/>
  <c r="HM211" i="1"/>
  <c r="HN211" i="1"/>
  <c r="HO211" i="1"/>
  <c r="HP211" i="1"/>
  <c r="HP143" i="1"/>
  <c r="HO143" i="1"/>
  <c r="HN143" i="1"/>
  <c r="HM143" i="1"/>
  <c r="HL143" i="1"/>
  <c r="IN11" i="1"/>
  <c r="IR12" i="1"/>
  <c r="IM12" i="1"/>
  <c r="IN10" i="1"/>
  <c r="IO11" i="1"/>
  <c r="IR9" i="1"/>
  <c r="IO9" i="1"/>
  <c r="IQ9" i="1"/>
  <c r="IP10" i="1"/>
  <c r="IO10" i="1"/>
  <c r="IP12" i="1"/>
  <c r="IP9" i="1"/>
  <c r="IQ10" i="1"/>
  <c r="IQ11" i="1"/>
  <c r="IO12" i="1"/>
  <c r="IR10" i="1"/>
  <c r="IN12" i="1"/>
  <c r="IN9" i="1"/>
  <c r="IQ12" i="1"/>
  <c r="IS12" i="1"/>
  <c r="IR11" i="1"/>
  <c r="IP11" i="1"/>
  <c r="IT12" i="1" l="1"/>
  <c r="HQ144" i="1"/>
  <c r="HQ143" i="1"/>
  <c r="HQ146" i="1"/>
  <c r="HQ210" i="1"/>
  <c r="HQ194" i="1"/>
  <c r="HQ186" i="1"/>
  <c r="HQ178" i="1"/>
  <c r="HQ170" i="1"/>
  <c r="HQ162" i="1"/>
  <c r="HQ154" i="1"/>
  <c r="HQ205" i="1"/>
  <c r="HQ189" i="1"/>
  <c r="HQ181" i="1"/>
  <c r="HQ173" i="1"/>
  <c r="HQ165" i="1"/>
  <c r="HQ206" i="1"/>
  <c r="HQ198" i="1"/>
  <c r="HQ190" i="1"/>
  <c r="HQ182" i="1"/>
  <c r="HQ174" i="1"/>
  <c r="HQ166" i="1"/>
  <c r="HQ158" i="1"/>
  <c r="HQ150" i="1"/>
  <c r="HQ209" i="1"/>
  <c r="HQ201" i="1"/>
  <c r="HQ193" i="1"/>
  <c r="HQ185" i="1"/>
  <c r="HQ177" i="1"/>
  <c r="HQ169" i="1"/>
  <c r="HQ161" i="1"/>
  <c r="HQ153" i="1"/>
  <c r="HQ145" i="1"/>
  <c r="HQ204" i="1"/>
  <c r="HQ196" i="1"/>
  <c r="HQ188" i="1"/>
  <c r="HQ180" i="1"/>
  <c r="HQ172" i="1"/>
  <c r="HQ164" i="1"/>
  <c r="HQ156" i="1"/>
  <c r="HQ148" i="1"/>
  <c r="HQ207" i="1"/>
  <c r="HQ191" i="1"/>
  <c r="HQ183" i="1"/>
  <c r="HQ175" i="1"/>
  <c r="HQ167" i="1"/>
  <c r="HQ159" i="1"/>
  <c r="HQ151" i="1"/>
  <c r="HQ157" i="1"/>
  <c r="HQ149" i="1"/>
  <c r="HQ208" i="1"/>
  <c r="HQ200" i="1"/>
  <c r="HQ192" i="1"/>
  <c r="HQ184" i="1"/>
  <c r="HQ176" i="1"/>
  <c r="HQ168" i="1"/>
  <c r="HQ160" i="1"/>
  <c r="HQ152" i="1"/>
  <c r="HQ211" i="1"/>
  <c r="HQ203" i="1"/>
  <c r="HQ195" i="1"/>
  <c r="HQ187" i="1"/>
  <c r="HQ179" i="1"/>
  <c r="HQ171" i="1"/>
  <c r="HQ163" i="1"/>
  <c r="HQ155" i="1"/>
  <c r="HQ147" i="1"/>
  <c r="HQ199" i="1"/>
  <c r="HQ202" i="1"/>
  <c r="HQ197" i="1"/>
  <c r="J143" i="1"/>
  <c r="O143" i="1"/>
  <c r="Q143" i="1"/>
  <c r="R143" i="1"/>
  <c r="X143" i="1"/>
  <c r="Z143" i="1" s="1"/>
  <c r="AL9" i="18"/>
  <c r="IS10" i="1"/>
  <c r="IS9" i="1"/>
  <c r="IS11" i="1"/>
  <c r="HK143" i="1" l="1"/>
  <c r="G143" i="1"/>
  <c r="H143" i="1"/>
  <c r="P143" i="1"/>
  <c r="K6" i="1"/>
  <c r="J144" i="1"/>
  <c r="O144" i="1"/>
  <c r="Q144" i="1"/>
  <c r="R144" i="1"/>
  <c r="X144" i="1"/>
  <c r="Z144" i="1" s="1"/>
  <c r="X6" i="1"/>
  <c r="H144" i="1" l="1"/>
  <c r="HK144" i="1"/>
  <c r="G144" i="1"/>
  <c r="P144" i="1"/>
  <c r="Z12" i="18"/>
  <c r="J145" i="1"/>
  <c r="O145" i="1"/>
  <c r="Q145" i="1"/>
  <c r="R145" i="1"/>
  <c r="S145" i="1"/>
  <c r="X145" i="1"/>
  <c r="Z145" i="1" s="1"/>
  <c r="H145" i="1" l="1"/>
  <c r="G145" i="1"/>
  <c r="HK145" i="1"/>
  <c r="P145" i="1"/>
  <c r="J146" i="1"/>
  <c r="O146" i="1"/>
  <c r="Q146" i="1"/>
  <c r="R146" i="1"/>
  <c r="S146" i="1"/>
  <c r="X146" i="1"/>
  <c r="Z146" i="1" s="1"/>
  <c r="HK146" i="1"/>
  <c r="M7" i="1"/>
  <c r="G146" i="1" l="1"/>
  <c r="H146" i="1"/>
  <c r="P146" i="1"/>
  <c r="J147" i="1"/>
  <c r="O147" i="1"/>
  <c r="Q147" i="1"/>
  <c r="R147" i="1"/>
  <c r="S147" i="1"/>
  <c r="X147" i="1"/>
  <c r="Z147" i="1" s="1"/>
  <c r="G147" i="1" l="1"/>
  <c r="H147" i="1"/>
  <c r="HK147" i="1"/>
  <c r="P147" i="1"/>
  <c r="J148" i="1"/>
  <c r="O148" i="1"/>
  <c r="Q148" i="1"/>
  <c r="R148" i="1"/>
  <c r="S148" i="1"/>
  <c r="X148" i="1"/>
  <c r="Z148" i="1" s="1"/>
  <c r="H148" i="1" l="1"/>
  <c r="HK148" i="1"/>
  <c r="G148" i="1"/>
  <c r="P148" i="1"/>
  <c r="J149" i="1"/>
  <c r="O149" i="1"/>
  <c r="Q149" i="1"/>
  <c r="R149" i="1"/>
  <c r="S149" i="1"/>
  <c r="X149" i="1"/>
  <c r="Z149" i="1" s="1"/>
  <c r="HK149" i="1"/>
  <c r="G149" i="1" l="1"/>
  <c r="H149" i="1"/>
  <c r="P149" i="1"/>
  <c r="J150" i="1"/>
  <c r="O150" i="1"/>
  <c r="Q150" i="1"/>
  <c r="R150" i="1"/>
  <c r="S150" i="1"/>
  <c r="X150" i="1"/>
  <c r="Z150" i="1" s="1"/>
  <c r="BG12" i="18"/>
  <c r="BD12" i="18"/>
  <c r="BA12" i="18"/>
  <c r="AX12" i="18"/>
  <c r="AU12" i="18"/>
  <c r="AO12" i="18"/>
  <c r="AL12" i="18"/>
  <c r="AC12" i="18"/>
  <c r="W12" i="18"/>
  <c r="N12" i="18"/>
  <c r="K12" i="18"/>
  <c r="H12" i="18"/>
  <c r="E12" i="18"/>
  <c r="BG9" i="18"/>
  <c r="BA9" i="18"/>
  <c r="AX9" i="18"/>
  <c r="AU9" i="18"/>
  <c r="AC9" i="18"/>
  <c r="Z9" i="18"/>
  <c r="T9" i="18"/>
  <c r="Q9" i="18"/>
  <c r="F16" i="18"/>
  <c r="C16" i="18"/>
  <c r="BE16" i="18"/>
  <c r="BB16" i="18"/>
  <c r="AY16" i="18"/>
  <c r="AV16" i="18"/>
  <c r="AS16" i="18"/>
  <c r="AP16" i="18"/>
  <c r="AM16" i="18"/>
  <c r="AJ16" i="18"/>
  <c r="AG16" i="18"/>
  <c r="AA16" i="18"/>
  <c r="X16" i="18"/>
  <c r="U16" i="18"/>
  <c r="R16" i="18"/>
  <c r="O16" i="18"/>
  <c r="L16" i="18"/>
  <c r="I16" i="18"/>
  <c r="BI14" i="18"/>
  <c r="BH11" i="18"/>
  <c r="AD11" i="18"/>
  <c r="J151" i="1"/>
  <c r="O151" i="1"/>
  <c r="Q151" i="1"/>
  <c r="R151" i="1"/>
  <c r="S151" i="1"/>
  <c r="X151" i="1"/>
  <c r="Z151" i="1" s="1"/>
  <c r="X211" i="1"/>
  <c r="Z211" i="1" s="1"/>
  <c r="S211" i="1"/>
  <c r="R211" i="1"/>
  <c r="Q211" i="1"/>
  <c r="O211" i="1"/>
  <c r="J211" i="1"/>
  <c r="X210" i="1"/>
  <c r="Z210" i="1" s="1"/>
  <c r="S210" i="1"/>
  <c r="R210" i="1"/>
  <c r="Q210" i="1"/>
  <c r="O210" i="1"/>
  <c r="J210" i="1"/>
  <c r="X209" i="1"/>
  <c r="Z209" i="1" s="1"/>
  <c r="S209" i="1"/>
  <c r="R209" i="1"/>
  <c r="Q209" i="1"/>
  <c r="O209" i="1"/>
  <c r="J209" i="1"/>
  <c r="X208" i="1"/>
  <c r="Z208" i="1" s="1"/>
  <c r="S208" i="1"/>
  <c r="R208" i="1"/>
  <c r="Q208" i="1"/>
  <c r="O208" i="1"/>
  <c r="J208" i="1"/>
  <c r="X207" i="1"/>
  <c r="Z207" i="1" s="1"/>
  <c r="S207" i="1"/>
  <c r="R207" i="1"/>
  <c r="Q207" i="1"/>
  <c r="J207" i="1"/>
  <c r="X206" i="1"/>
  <c r="Z206" i="1" s="1"/>
  <c r="S206" i="1"/>
  <c r="R206" i="1"/>
  <c r="Q206" i="1"/>
  <c r="O206" i="1"/>
  <c r="J206" i="1"/>
  <c r="X205" i="1"/>
  <c r="Z205" i="1" s="1"/>
  <c r="S205" i="1"/>
  <c r="R205" i="1"/>
  <c r="Q205" i="1"/>
  <c r="O205" i="1"/>
  <c r="J205" i="1"/>
  <c r="X204" i="1"/>
  <c r="Z204" i="1" s="1"/>
  <c r="S204" i="1"/>
  <c r="R204" i="1"/>
  <c r="Q204" i="1"/>
  <c r="O204" i="1"/>
  <c r="J204" i="1"/>
  <c r="X203" i="1"/>
  <c r="Z203" i="1" s="1"/>
  <c r="S203" i="1"/>
  <c r="R203" i="1"/>
  <c r="Q203" i="1"/>
  <c r="O203" i="1"/>
  <c r="J203" i="1"/>
  <c r="X202" i="1"/>
  <c r="Z202" i="1" s="1"/>
  <c r="S202" i="1"/>
  <c r="R202" i="1"/>
  <c r="Q202" i="1"/>
  <c r="O202" i="1"/>
  <c r="J202" i="1"/>
  <c r="X201" i="1"/>
  <c r="Z201" i="1" s="1"/>
  <c r="S201" i="1"/>
  <c r="R201" i="1"/>
  <c r="Q201" i="1"/>
  <c r="O201" i="1"/>
  <c r="J201" i="1"/>
  <c r="X200" i="1"/>
  <c r="Z200" i="1" s="1"/>
  <c r="S200" i="1"/>
  <c r="R200" i="1"/>
  <c r="Q200" i="1"/>
  <c r="O200" i="1"/>
  <c r="J200" i="1"/>
  <c r="X199" i="1"/>
  <c r="Z199" i="1" s="1"/>
  <c r="S199" i="1"/>
  <c r="R199" i="1"/>
  <c r="Q199" i="1"/>
  <c r="O199" i="1"/>
  <c r="J199" i="1"/>
  <c r="X198" i="1"/>
  <c r="Z198" i="1" s="1"/>
  <c r="S198" i="1"/>
  <c r="R198" i="1"/>
  <c r="Q198" i="1"/>
  <c r="O198" i="1"/>
  <c r="J198" i="1"/>
  <c r="X197" i="1"/>
  <c r="Z197" i="1" s="1"/>
  <c r="S197" i="1"/>
  <c r="R197" i="1"/>
  <c r="Q197" i="1"/>
  <c r="O197" i="1"/>
  <c r="J197" i="1"/>
  <c r="X196" i="1"/>
  <c r="Z196" i="1" s="1"/>
  <c r="S196" i="1"/>
  <c r="R196" i="1"/>
  <c r="Q196" i="1"/>
  <c r="O196" i="1"/>
  <c r="J196" i="1"/>
  <c r="X195" i="1"/>
  <c r="Z195" i="1" s="1"/>
  <c r="S195" i="1"/>
  <c r="R195" i="1"/>
  <c r="Q195" i="1"/>
  <c r="O195" i="1"/>
  <c r="J195" i="1"/>
  <c r="X194" i="1"/>
  <c r="Z194" i="1" s="1"/>
  <c r="S194" i="1"/>
  <c r="R194" i="1"/>
  <c r="Q194" i="1"/>
  <c r="O194" i="1"/>
  <c r="J194" i="1"/>
  <c r="X193" i="1"/>
  <c r="Z193" i="1" s="1"/>
  <c r="S193" i="1"/>
  <c r="R193" i="1"/>
  <c r="Q193" i="1"/>
  <c r="O193" i="1"/>
  <c r="J193" i="1"/>
  <c r="X192" i="1"/>
  <c r="Z192" i="1" s="1"/>
  <c r="S192" i="1"/>
  <c r="R192" i="1"/>
  <c r="Q192" i="1"/>
  <c r="O192" i="1"/>
  <c r="J192" i="1"/>
  <c r="X191" i="1"/>
  <c r="Z191" i="1" s="1"/>
  <c r="S191" i="1"/>
  <c r="R191" i="1"/>
  <c r="Q191" i="1"/>
  <c r="O191" i="1"/>
  <c r="J191" i="1"/>
  <c r="X190" i="1"/>
  <c r="Z190" i="1" s="1"/>
  <c r="S190" i="1"/>
  <c r="R190" i="1"/>
  <c r="Q190" i="1"/>
  <c r="O190" i="1"/>
  <c r="J190" i="1"/>
  <c r="X189" i="1"/>
  <c r="Z189" i="1" s="1"/>
  <c r="S189" i="1"/>
  <c r="R189" i="1"/>
  <c r="Q189" i="1"/>
  <c r="O189" i="1"/>
  <c r="J189" i="1"/>
  <c r="X188" i="1"/>
  <c r="Z188" i="1" s="1"/>
  <c r="S188" i="1"/>
  <c r="R188" i="1"/>
  <c r="Q188" i="1"/>
  <c r="O188" i="1"/>
  <c r="J188" i="1"/>
  <c r="X187" i="1"/>
  <c r="Z187" i="1" s="1"/>
  <c r="S187" i="1"/>
  <c r="R187" i="1"/>
  <c r="Q187" i="1"/>
  <c r="O187" i="1"/>
  <c r="J187" i="1"/>
  <c r="X186" i="1"/>
  <c r="Z186" i="1" s="1"/>
  <c r="S186" i="1"/>
  <c r="R186" i="1"/>
  <c r="Q186" i="1"/>
  <c r="O186" i="1"/>
  <c r="J186" i="1"/>
  <c r="X185" i="1"/>
  <c r="Z185" i="1" s="1"/>
  <c r="S185" i="1"/>
  <c r="R185" i="1"/>
  <c r="Q185" i="1"/>
  <c r="O185" i="1"/>
  <c r="J185" i="1"/>
  <c r="X184" i="1"/>
  <c r="Z184" i="1" s="1"/>
  <c r="S184" i="1"/>
  <c r="R184" i="1"/>
  <c r="Q184" i="1"/>
  <c r="O184" i="1"/>
  <c r="J184" i="1"/>
  <c r="X183" i="1"/>
  <c r="Z183" i="1" s="1"/>
  <c r="S183" i="1"/>
  <c r="R183" i="1"/>
  <c r="Q183" i="1"/>
  <c r="O183" i="1"/>
  <c r="J183" i="1"/>
  <c r="X182" i="1"/>
  <c r="Z182" i="1" s="1"/>
  <c r="S182" i="1"/>
  <c r="R182" i="1"/>
  <c r="Q182" i="1"/>
  <c r="O182" i="1"/>
  <c r="J182" i="1"/>
  <c r="X181" i="1"/>
  <c r="Z181" i="1" s="1"/>
  <c r="S181" i="1"/>
  <c r="R181" i="1"/>
  <c r="Q181" i="1"/>
  <c r="O181" i="1"/>
  <c r="J181" i="1"/>
  <c r="X180" i="1"/>
  <c r="Z180" i="1" s="1"/>
  <c r="S180" i="1"/>
  <c r="R180" i="1"/>
  <c r="Q180" i="1"/>
  <c r="O180" i="1"/>
  <c r="J180" i="1"/>
  <c r="X179" i="1"/>
  <c r="Z179" i="1" s="1"/>
  <c r="S179" i="1"/>
  <c r="R179" i="1"/>
  <c r="Q179" i="1"/>
  <c r="O179" i="1"/>
  <c r="J179" i="1"/>
  <c r="X178" i="1"/>
  <c r="Z178" i="1" s="1"/>
  <c r="S178" i="1"/>
  <c r="R178" i="1"/>
  <c r="Q178" i="1"/>
  <c r="O178" i="1"/>
  <c r="J178" i="1"/>
  <c r="X177" i="1"/>
  <c r="Z177" i="1" s="1"/>
  <c r="S177" i="1"/>
  <c r="R177" i="1"/>
  <c r="Q177" i="1"/>
  <c r="O177" i="1"/>
  <c r="J177" i="1"/>
  <c r="X176" i="1"/>
  <c r="Z176" i="1" s="1"/>
  <c r="S176" i="1"/>
  <c r="R176" i="1"/>
  <c r="Q176" i="1"/>
  <c r="O176" i="1"/>
  <c r="J176" i="1"/>
  <c r="Z175" i="1"/>
  <c r="S175" i="1"/>
  <c r="R175" i="1"/>
  <c r="Q175" i="1"/>
  <c r="O175" i="1"/>
  <c r="J175" i="1"/>
  <c r="X174" i="1"/>
  <c r="Z174" i="1" s="1"/>
  <c r="S174" i="1"/>
  <c r="R174" i="1"/>
  <c r="Q174" i="1"/>
  <c r="O174" i="1"/>
  <c r="J174" i="1"/>
  <c r="X173" i="1"/>
  <c r="Z173" i="1" s="1"/>
  <c r="S173" i="1"/>
  <c r="R173" i="1"/>
  <c r="Q173" i="1"/>
  <c r="O173" i="1"/>
  <c r="J173" i="1"/>
  <c r="Z172" i="1"/>
  <c r="S172" i="1"/>
  <c r="R172" i="1"/>
  <c r="Q172" i="1"/>
  <c r="O172" i="1"/>
  <c r="J172" i="1"/>
  <c r="X171" i="1"/>
  <c r="Z171" i="1" s="1"/>
  <c r="S171" i="1"/>
  <c r="R171" i="1"/>
  <c r="Q171" i="1"/>
  <c r="O171" i="1"/>
  <c r="J171" i="1"/>
  <c r="X170" i="1"/>
  <c r="Z170" i="1" s="1"/>
  <c r="S170" i="1"/>
  <c r="R170" i="1"/>
  <c r="Q170" i="1"/>
  <c r="O170" i="1"/>
  <c r="J170" i="1"/>
  <c r="Z169" i="1"/>
  <c r="S169" i="1"/>
  <c r="R169" i="1"/>
  <c r="Q169" i="1"/>
  <c r="O169" i="1"/>
  <c r="J169" i="1"/>
  <c r="X168" i="1"/>
  <c r="Z168" i="1" s="1"/>
  <c r="S168" i="1"/>
  <c r="R168" i="1"/>
  <c r="Q168" i="1"/>
  <c r="O168" i="1"/>
  <c r="J168" i="1"/>
  <c r="X167" i="1"/>
  <c r="Z167" i="1" s="1"/>
  <c r="S167" i="1"/>
  <c r="R167" i="1"/>
  <c r="Q167" i="1"/>
  <c r="O167" i="1"/>
  <c r="J167" i="1"/>
  <c r="X166" i="1"/>
  <c r="Z166" i="1" s="1"/>
  <c r="S166" i="1"/>
  <c r="R166" i="1"/>
  <c r="Q166" i="1"/>
  <c r="O166" i="1"/>
  <c r="J166" i="1"/>
  <c r="X165" i="1"/>
  <c r="Z165" i="1" s="1"/>
  <c r="S165" i="1"/>
  <c r="R165" i="1"/>
  <c r="Q165" i="1"/>
  <c r="O165" i="1"/>
  <c r="J165" i="1"/>
  <c r="X164" i="1"/>
  <c r="Z164" i="1" s="1"/>
  <c r="S164" i="1"/>
  <c r="R164" i="1"/>
  <c r="Q164" i="1"/>
  <c r="O164" i="1"/>
  <c r="J164" i="1"/>
  <c r="X163" i="1"/>
  <c r="Z163" i="1" s="1"/>
  <c r="S163" i="1"/>
  <c r="R163" i="1"/>
  <c r="Q163" i="1"/>
  <c r="O163" i="1"/>
  <c r="J163" i="1"/>
  <c r="X162" i="1"/>
  <c r="Z162" i="1" s="1"/>
  <c r="S162" i="1"/>
  <c r="R162" i="1"/>
  <c r="Q162" i="1"/>
  <c r="O162" i="1"/>
  <c r="J162" i="1"/>
  <c r="X161" i="1"/>
  <c r="Z161" i="1" s="1"/>
  <c r="S161" i="1"/>
  <c r="R161" i="1"/>
  <c r="Q161" i="1"/>
  <c r="O161" i="1"/>
  <c r="J161" i="1"/>
  <c r="X160" i="1"/>
  <c r="Z160" i="1" s="1"/>
  <c r="S160" i="1"/>
  <c r="R160" i="1"/>
  <c r="Q160" i="1"/>
  <c r="O160" i="1"/>
  <c r="J160" i="1"/>
  <c r="X159" i="1"/>
  <c r="Z159" i="1" s="1"/>
  <c r="S159" i="1"/>
  <c r="R159" i="1"/>
  <c r="Q159" i="1"/>
  <c r="O159" i="1"/>
  <c r="J159" i="1"/>
  <c r="X158" i="1"/>
  <c r="Z158" i="1" s="1"/>
  <c r="S158" i="1"/>
  <c r="R158" i="1"/>
  <c r="Q158" i="1"/>
  <c r="O158" i="1"/>
  <c r="J158" i="1"/>
  <c r="X157" i="1"/>
  <c r="Z157" i="1" s="1"/>
  <c r="S157" i="1"/>
  <c r="R157" i="1"/>
  <c r="Q157" i="1"/>
  <c r="O157" i="1"/>
  <c r="J157" i="1"/>
  <c r="X156" i="1"/>
  <c r="Z156" i="1" s="1"/>
  <c r="S156" i="1"/>
  <c r="R156" i="1"/>
  <c r="Q156" i="1"/>
  <c r="O156" i="1"/>
  <c r="J156" i="1"/>
  <c r="X155" i="1"/>
  <c r="Z155" i="1" s="1"/>
  <c r="S155" i="1"/>
  <c r="R155" i="1"/>
  <c r="Q155" i="1"/>
  <c r="O155" i="1"/>
  <c r="J155" i="1"/>
  <c r="X154" i="1"/>
  <c r="Z154" i="1" s="1"/>
  <c r="S154" i="1"/>
  <c r="R154" i="1"/>
  <c r="Q154" i="1"/>
  <c r="O154" i="1"/>
  <c r="J154" i="1"/>
  <c r="X153" i="1"/>
  <c r="Z153" i="1" s="1"/>
  <c r="S153" i="1"/>
  <c r="R153" i="1"/>
  <c r="Q153" i="1"/>
  <c r="O153" i="1"/>
  <c r="J153" i="1"/>
  <c r="X152" i="1"/>
  <c r="Z152" i="1" s="1"/>
  <c r="S152" i="1"/>
  <c r="R152" i="1"/>
  <c r="Q152" i="1"/>
  <c r="O152" i="1"/>
  <c r="J152" i="1"/>
  <c r="K5" i="1"/>
  <c r="K4" i="1"/>
  <c r="GZ2" i="1"/>
  <c r="HW10" i="1" s="1"/>
  <c r="GP2" i="1"/>
  <c r="HW9" i="1" s="1"/>
  <c r="GF2" i="1"/>
  <c r="HW8" i="1" s="1"/>
  <c r="FV2" i="1"/>
  <c r="HW7" i="1" s="1"/>
  <c r="FL2" i="1"/>
  <c r="HW6" i="1" s="1"/>
  <c r="FB2" i="1"/>
  <c r="HW5" i="1" s="1"/>
  <c r="ER2" i="1"/>
  <c r="HW4" i="1" s="1"/>
  <c r="EH2" i="1"/>
  <c r="HW3" i="1" s="1"/>
  <c r="DX2" i="1"/>
  <c r="HW2" i="1" s="1"/>
  <c r="DM2" i="1"/>
  <c r="HU10" i="1" s="1"/>
  <c r="DC2" i="1"/>
  <c r="HU9" i="1" s="1"/>
  <c r="CS2" i="1"/>
  <c r="HU8" i="1" s="1"/>
  <c r="CI2" i="1"/>
  <c r="HU7" i="1" s="1"/>
  <c r="BY2" i="1"/>
  <c r="HU6" i="1" s="1"/>
  <c r="BO2" i="1"/>
  <c r="HU5" i="1" s="1"/>
  <c r="BE2" i="1"/>
  <c r="HU4" i="1" s="1"/>
  <c r="AU2" i="1"/>
  <c r="HU3" i="1" s="1"/>
  <c r="AK2" i="1"/>
  <c r="HU2" i="1" s="1"/>
  <c r="H168" i="1"/>
  <c r="CT2" i="1"/>
  <c r="IC8" i="1" s="1"/>
  <c r="H155" i="1"/>
  <c r="P205" i="1" l="1"/>
  <c r="P208" i="1"/>
  <c r="P184" i="1"/>
  <c r="P170" i="1"/>
  <c r="P190" i="1"/>
  <c r="P202" i="1"/>
  <c r="P206" i="1"/>
  <c r="P177" i="1"/>
  <c r="P193" i="1"/>
  <c r="P152" i="1"/>
  <c r="P155" i="1"/>
  <c r="H205" i="1"/>
  <c r="P198" i="1"/>
  <c r="P209" i="1"/>
  <c r="P168" i="1"/>
  <c r="P172" i="1"/>
  <c r="P176" i="1"/>
  <c r="H204" i="1"/>
  <c r="H203" i="1"/>
  <c r="H202" i="1"/>
  <c r="H199" i="1"/>
  <c r="H198" i="1"/>
  <c r="P201"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7" i="1"/>
  <c r="H166" i="1"/>
  <c r="H165" i="1"/>
  <c r="H164" i="1"/>
  <c r="H163" i="1"/>
  <c r="H162" i="1"/>
  <c r="H161" i="1"/>
  <c r="H160" i="1"/>
  <c r="H159" i="1"/>
  <c r="H158" i="1"/>
  <c r="H157" i="1"/>
  <c r="H156" i="1"/>
  <c r="H154" i="1"/>
  <c r="H153" i="1"/>
  <c r="H152" i="1"/>
  <c r="P165" i="1"/>
  <c r="P166" i="1"/>
  <c r="P178" i="1"/>
  <c r="P194" i="1"/>
  <c r="P160" i="1"/>
  <c r="P164" i="1"/>
  <c r="HA2" i="1"/>
  <c r="IE10" i="1" s="1"/>
  <c r="DY2" i="1"/>
  <c r="IA2" i="1" s="1"/>
  <c r="P196" i="1"/>
  <c r="P175" i="1"/>
  <c r="G206" i="1"/>
  <c r="P181" i="1"/>
  <c r="P185" i="1"/>
  <c r="FW2" i="1"/>
  <c r="IE7" i="1" s="1"/>
  <c r="DN2" i="1"/>
  <c r="HY10" i="1" s="1"/>
  <c r="P159" i="1"/>
  <c r="P163" i="1"/>
  <c r="P188" i="1"/>
  <c r="P151" i="1"/>
  <c r="P204" i="1"/>
  <c r="P153" i="1"/>
  <c r="P186" i="1"/>
  <c r="HK204" i="1"/>
  <c r="HK200" i="1"/>
  <c r="HK196" i="1"/>
  <c r="HK192" i="1"/>
  <c r="HK188" i="1"/>
  <c r="HK184" i="1"/>
  <c r="HK180" i="1"/>
  <c r="HK176" i="1"/>
  <c r="HK172" i="1"/>
  <c r="HK168" i="1"/>
  <c r="P156" i="1"/>
  <c r="P169" i="1"/>
  <c r="P173" i="1"/>
  <c r="P200" i="1"/>
  <c r="P150" i="1"/>
  <c r="HK211" i="1"/>
  <c r="HK207" i="1"/>
  <c r="CJ2" i="1"/>
  <c r="IC7" i="1" s="1"/>
  <c r="G152" i="1"/>
  <c r="H151" i="1"/>
  <c r="H211" i="1"/>
  <c r="HK203" i="1"/>
  <c r="BF2" i="1"/>
  <c r="HY4" i="1" s="1"/>
  <c r="H201" i="1"/>
  <c r="GQ2" i="1"/>
  <c r="IA9" i="1" s="1"/>
  <c r="HK199" i="1"/>
  <c r="HK195" i="1"/>
  <c r="HK191" i="1"/>
  <c r="HK187" i="1"/>
  <c r="HK183" i="1"/>
  <c r="HK179" i="1"/>
  <c r="HK175" i="1"/>
  <c r="HK171" i="1"/>
  <c r="HK167" i="1"/>
  <c r="P180" i="1"/>
  <c r="P207" i="1"/>
  <c r="HK210" i="1"/>
  <c r="G182" i="1"/>
  <c r="G158" i="1"/>
  <c r="HK206" i="1"/>
  <c r="HK202" i="1"/>
  <c r="G198" i="1"/>
  <c r="HK198" i="1"/>
  <c r="HK194" i="1"/>
  <c r="G190" i="1"/>
  <c r="HK190" i="1"/>
  <c r="HK186" i="1"/>
  <c r="HK182" i="1"/>
  <c r="HK178" i="1"/>
  <c r="G174" i="1"/>
  <c r="HK174" i="1"/>
  <c r="HK170" i="1"/>
  <c r="G166" i="1"/>
  <c r="HK166" i="1"/>
  <c r="P154" i="1"/>
  <c r="P158" i="1"/>
  <c r="P189" i="1"/>
  <c r="P197" i="1"/>
  <c r="P210" i="1"/>
  <c r="HK209" i="1"/>
  <c r="G155" i="1"/>
  <c r="HK205" i="1"/>
  <c r="HK201" i="1"/>
  <c r="HK197" i="1"/>
  <c r="HK193" i="1"/>
  <c r="HK189" i="1"/>
  <c r="HK185" i="1"/>
  <c r="HK181" i="1"/>
  <c r="HK177" i="1"/>
  <c r="HK173" i="1"/>
  <c r="HK169" i="1"/>
  <c r="P161" i="1"/>
  <c r="P174" i="1"/>
  <c r="P182" i="1"/>
  <c r="P187" i="1"/>
  <c r="HK208" i="1"/>
  <c r="H210" i="1"/>
  <c r="H208" i="1"/>
  <c r="GG2" i="1"/>
  <c r="H207" i="1"/>
  <c r="DD2" i="1"/>
  <c r="HY7" i="1"/>
  <c r="P162" i="1"/>
  <c r="P195" i="1"/>
  <c r="P171" i="1"/>
  <c r="P203" i="1"/>
  <c r="G211" i="1"/>
  <c r="G204" i="1"/>
  <c r="G200" i="1"/>
  <c r="G195" i="1"/>
  <c r="G189" i="1"/>
  <c r="G186" i="1"/>
  <c r="G177" i="1"/>
  <c r="G168" i="1"/>
  <c r="G159" i="1"/>
  <c r="G157" i="1"/>
  <c r="P183" i="1"/>
  <c r="G207" i="1"/>
  <c r="AL2" i="1"/>
  <c r="IC2" i="1" s="1"/>
  <c r="G192" i="1"/>
  <c r="G187" i="1"/>
  <c r="G181" i="1"/>
  <c r="G178" i="1"/>
  <c r="G169" i="1"/>
  <c r="G160" i="1"/>
  <c r="H206" i="1"/>
  <c r="G199" i="1"/>
  <c r="G188" i="1"/>
  <c r="G184" i="1"/>
  <c r="G179" i="1"/>
  <c r="G170" i="1"/>
  <c r="G161" i="1"/>
  <c r="P192" i="1"/>
  <c r="P211" i="1"/>
  <c r="BZ2" i="1"/>
  <c r="HY6" i="1" s="1"/>
  <c r="G191" i="1"/>
  <c r="FM2" i="1"/>
  <c r="IA6" i="1" s="1"/>
  <c r="G180" i="1"/>
  <c r="G171" i="1"/>
  <c r="G162" i="1"/>
  <c r="P157" i="1"/>
  <c r="P167" i="1"/>
  <c r="P191" i="1"/>
  <c r="H150" i="1"/>
  <c r="H209" i="1"/>
  <c r="H200" i="1"/>
  <c r="EI2" i="1"/>
  <c r="IA3" i="1" s="1"/>
  <c r="G183" i="1"/>
  <c r="G172" i="1"/>
  <c r="G163" i="1"/>
  <c r="G210" i="1"/>
  <c r="G201" i="1"/>
  <c r="FC2" i="1"/>
  <c r="IE5" i="1" s="1"/>
  <c r="G175" i="1"/>
  <c r="G164" i="1"/>
  <c r="G153" i="1"/>
  <c r="G205" i="1"/>
  <c r="G202" i="1"/>
  <c r="G193" i="1"/>
  <c r="G167" i="1"/>
  <c r="G156" i="1"/>
  <c r="G154" i="1"/>
  <c r="P179" i="1"/>
  <c r="P199" i="1"/>
  <c r="G151" i="1"/>
  <c r="G208" i="1"/>
  <c r="ES2" i="1"/>
  <c r="IA4" i="1" s="1"/>
  <c r="G203" i="1"/>
  <c r="G197" i="1"/>
  <c r="G194" i="1"/>
  <c r="G185" i="1"/>
  <c r="G176" i="1"/>
  <c r="HY8" i="1"/>
  <c r="AV2" i="1"/>
  <c r="BP2" i="1"/>
  <c r="HK150" i="1"/>
  <c r="HK165" i="1"/>
  <c r="G196" i="1"/>
  <c r="HK162" i="1"/>
  <c r="G209" i="1"/>
  <c r="HK159" i="1"/>
  <c r="HK156" i="1"/>
  <c r="HK153" i="1"/>
  <c r="HK151" i="1"/>
  <c r="HK164" i="1"/>
  <c r="HK161" i="1"/>
  <c r="HK158" i="1"/>
  <c r="HK155" i="1"/>
  <c r="HK152" i="1"/>
  <c r="G150" i="1"/>
  <c r="G173" i="1"/>
  <c r="G165" i="1"/>
  <c r="HK163" i="1"/>
  <c r="HK160" i="1"/>
  <c r="HK157" i="1"/>
  <c r="HK154" i="1"/>
  <c r="IM9" i="1"/>
  <c r="IM10" i="1"/>
  <c r="IM11" i="1"/>
  <c r="HY2" i="1" l="1"/>
  <c r="IA7" i="1"/>
  <c r="IC4" i="1"/>
  <c r="IE2" i="1"/>
  <c r="IE9" i="1"/>
  <c r="IC10" i="1"/>
  <c r="IA10" i="1"/>
  <c r="IE4" i="1"/>
  <c r="IE6" i="1"/>
  <c r="IC6" i="1"/>
  <c r="IE3" i="1"/>
  <c r="IT10" i="1"/>
  <c r="IT9" i="1"/>
  <c r="IT11" i="1"/>
  <c r="IA5" i="1"/>
  <c r="IA8" i="1"/>
  <c r="IE8" i="1"/>
  <c r="HY9" i="1"/>
  <c r="IC9" i="1"/>
  <c r="IC5" i="1"/>
  <c r="HY5" i="1"/>
  <c r="IC3" i="1"/>
  <c r="HY3" i="1"/>
  <c r="K7" i="1" l="1"/>
  <c r="K8" i="1" l="1"/>
  <c r="AC4" i="1" l="1"/>
  <c r="CA4" i="1" l="1"/>
  <c r="K9" i="1" l="1"/>
  <c r="BG4" i="1" l="1"/>
  <c r="CT6" i="1"/>
  <c r="AV9" i="1"/>
  <c r="R8" i="1"/>
  <c r="BO4" i="1"/>
  <c r="BZ5" i="1"/>
  <c r="DE1" i="1"/>
  <c r="HP11" i="1"/>
  <c r="GQ6" i="1"/>
  <c r="Q7" i="1"/>
  <c r="AL7" i="1"/>
  <c r="FM4" i="1"/>
  <c r="DX4" i="1"/>
  <c r="BZ8" i="1"/>
  <c r="GZ4" i="1"/>
  <c r="AL5" i="1"/>
  <c r="ES8" i="1"/>
  <c r="EI9" i="1"/>
  <c r="R9" i="1"/>
  <c r="AL6" i="1"/>
  <c r="DD6" i="1"/>
  <c r="P5" i="1"/>
  <c r="DC6" i="1"/>
  <c r="CI5" i="1"/>
  <c r="GG9" i="1"/>
  <c r="BF9" i="1"/>
  <c r="FV5" i="1"/>
  <c r="M4" i="1"/>
  <c r="DY7" i="1"/>
  <c r="BO5" i="1"/>
  <c r="BO8" i="1"/>
  <c r="AV6" i="1"/>
  <c r="HA9" i="1"/>
  <c r="FC6" i="1"/>
  <c r="CJ7" i="1"/>
  <c r="BF4" i="1"/>
  <c r="GP6" i="1"/>
  <c r="DD7" i="1"/>
  <c r="CA1" i="1"/>
  <c r="DC5" i="1"/>
  <c r="GG5" i="1"/>
  <c r="ET2" i="1"/>
  <c r="AU6" i="1"/>
  <c r="HO7" i="1"/>
  <c r="X8" i="1"/>
  <c r="BY6" i="1"/>
  <c r="DM6" i="1"/>
  <c r="BO7" i="1"/>
  <c r="DX9" i="1"/>
  <c r="V9" i="1"/>
  <c r="P7" i="1"/>
  <c r="Y9" i="1"/>
  <c r="Z6" i="1"/>
  <c r="ER5" i="1"/>
  <c r="BZ7" i="1"/>
  <c r="FC7" i="1"/>
  <c r="GZ5" i="1"/>
  <c r="FB4" i="1"/>
  <c r="AV7" i="1"/>
  <c r="GR2" i="1"/>
  <c r="HO3" i="1"/>
  <c r="CS5" i="1"/>
  <c r="BO6" i="1"/>
  <c r="FW9" i="1"/>
  <c r="CS9" i="1"/>
  <c r="FN2" i="1"/>
  <c r="AK4" i="1"/>
  <c r="FC9" i="1"/>
  <c r="CA2" i="1"/>
  <c r="GH2" i="1"/>
  <c r="FL7" i="1"/>
  <c r="N7" i="1"/>
  <c r="AA8" i="1"/>
  <c r="U9" i="1"/>
  <c r="HA5" i="1"/>
  <c r="CT9" i="1"/>
  <c r="AV4" i="1"/>
  <c r="FB5" i="1"/>
  <c r="AV5" i="1"/>
  <c r="M8" i="1"/>
  <c r="W7" i="1"/>
  <c r="GH1" i="1"/>
  <c r="FB6" i="1"/>
  <c r="Q6" i="1"/>
  <c r="GR1" i="1"/>
  <c r="O4" i="1"/>
  <c r="BP9" i="1"/>
  <c r="M5" i="1"/>
  <c r="DX8" i="1"/>
  <c r="BZ4" i="1"/>
  <c r="FM6" i="1"/>
  <c r="FL6" i="1"/>
  <c r="O9" i="1"/>
  <c r="DY5" i="1"/>
  <c r="FW8" i="1"/>
  <c r="V6" i="1"/>
  <c r="S8" i="1"/>
  <c r="V4" i="1"/>
  <c r="DD5" i="1"/>
  <c r="EI5" i="1"/>
  <c r="X9" i="1"/>
  <c r="AK6" i="1"/>
  <c r="U5" i="1"/>
  <c r="V8" i="1"/>
  <c r="FM5" i="1"/>
  <c r="AU9" i="1"/>
  <c r="T4" i="1"/>
  <c r="O7" i="1"/>
  <c r="S4" i="1"/>
  <c r="N5" i="1"/>
  <c r="DC4" i="1"/>
  <c r="T5" i="1"/>
  <c r="CI9" i="1"/>
  <c r="EI4" i="1"/>
  <c r="GQ9" i="1"/>
  <c r="P6" i="1"/>
  <c r="CS8" i="1"/>
  <c r="P9" i="1"/>
  <c r="P4" i="1"/>
  <c r="CI4" i="1"/>
  <c r="O6" i="1"/>
  <c r="Y4" i="1"/>
  <c r="ES5" i="1"/>
  <c r="EH5" i="1"/>
  <c r="FL9" i="1"/>
  <c r="N8" i="1"/>
  <c r="M9" i="1"/>
  <c r="AU5" i="1"/>
  <c r="BQ2" i="1"/>
  <c r="AL8" i="1"/>
  <c r="BY7" i="1"/>
  <c r="GQ7" i="1"/>
  <c r="ER8" i="1"/>
  <c r="HA7" i="1"/>
  <c r="W6" i="1"/>
  <c r="N6" i="1"/>
  <c r="BG2" i="1"/>
  <c r="V7" i="1"/>
  <c r="CT4" i="1"/>
  <c r="HA6" i="1"/>
  <c r="HP5" i="1"/>
  <c r="Q8" i="1"/>
  <c r="ER9" i="1"/>
  <c r="AK7" i="1"/>
  <c r="HO9" i="1"/>
  <c r="AK8" i="1"/>
  <c r="FD2" i="1"/>
  <c r="HO11" i="1"/>
  <c r="AK9" i="1"/>
  <c r="GG4" i="1"/>
  <c r="CJ8" i="1"/>
  <c r="DN9" i="1"/>
  <c r="X4" i="1"/>
  <c r="DM7" i="1"/>
  <c r="AA9" i="1"/>
  <c r="V5" i="1"/>
  <c r="HO2" i="1"/>
  <c r="U4" i="1"/>
  <c r="W4" i="1"/>
  <c r="W9" i="1"/>
  <c r="BP5" i="1"/>
  <c r="HP7" i="1"/>
  <c r="GZ8" i="1"/>
  <c r="FV7" i="1"/>
  <c r="N4" i="1"/>
  <c r="CK2" i="1"/>
  <c r="DX6" i="1"/>
  <c r="M6" i="1"/>
  <c r="FL8" i="1"/>
  <c r="BF6" i="1"/>
  <c r="FD1" i="1"/>
  <c r="DM8" i="1"/>
  <c r="BY8" i="1"/>
  <c r="Y6" i="1"/>
  <c r="GQ4" i="1"/>
  <c r="DN7" i="1"/>
  <c r="BY5" i="1"/>
  <c r="AW2" i="1"/>
  <c r="DD9" i="1"/>
  <c r="GZ9" i="1"/>
  <c r="CT7" i="1"/>
  <c r="AC2" i="1"/>
  <c r="Y5" i="1"/>
  <c r="AA4" i="1"/>
  <c r="Y8" i="1"/>
  <c r="FB8" i="1"/>
  <c r="EI6" i="1"/>
  <c r="X5" i="1"/>
  <c r="FC5" i="1"/>
  <c r="FB7" i="1"/>
  <c r="FM7" i="1"/>
  <c r="DZ2" i="1"/>
  <c r="DM4" i="1"/>
  <c r="N9" i="1"/>
  <c r="AA5" i="1"/>
  <c r="AU4" i="1"/>
  <c r="R4" i="1"/>
  <c r="CS7" i="1"/>
  <c r="BP8" i="1"/>
  <c r="CS6" i="1"/>
  <c r="R5" i="1"/>
  <c r="ES9" i="1"/>
  <c r="FV4" i="1"/>
  <c r="DN4" i="1"/>
  <c r="ES7" i="1"/>
  <c r="DY6" i="1"/>
  <c r="FL5" i="1"/>
  <c r="T8" i="1"/>
  <c r="BF8" i="1"/>
  <c r="HO6" i="1"/>
  <c r="AA7" i="1"/>
  <c r="GG7" i="1"/>
  <c r="FC8" i="1"/>
  <c r="Z5" i="1"/>
  <c r="AM1" i="1"/>
  <c r="GP8" i="1"/>
  <c r="FW6" i="1"/>
  <c r="GF6" i="1"/>
  <c r="ES4" i="1"/>
  <c r="HO5" i="1"/>
  <c r="DX5" i="1"/>
  <c r="CI8" i="1"/>
  <c r="BF5" i="1"/>
  <c r="T7" i="1"/>
  <c r="DY4" i="1"/>
  <c r="FW5" i="1"/>
  <c r="J10" i="1"/>
  <c r="AA6" i="1"/>
  <c r="GP7" i="1"/>
  <c r="CJ6" i="1"/>
  <c r="GF8" i="1"/>
  <c r="BG1" i="1"/>
  <c r="CT5" i="1"/>
  <c r="R6" i="1"/>
  <c r="DC9" i="1"/>
  <c r="HP6" i="1"/>
  <c r="ES6" i="1"/>
  <c r="HP4" i="1"/>
  <c r="GQ8" i="1"/>
  <c r="BY4" i="1"/>
  <c r="CS4" i="1"/>
  <c r="GP5" i="1"/>
  <c r="CK1" i="1"/>
  <c r="EI8" i="1"/>
  <c r="BZ6" i="1"/>
  <c r="FX1" i="1"/>
  <c r="CU1" i="1"/>
  <c r="DP1" i="1"/>
  <c r="EJ1" i="1"/>
  <c r="AK5" i="1"/>
  <c r="Q9" i="1"/>
  <c r="Z8" i="1"/>
  <c r="EJ2" i="1"/>
  <c r="FL4" i="1"/>
  <c r="DM9" i="1"/>
  <c r="Z4" i="1"/>
  <c r="DN6" i="1"/>
  <c r="P8" i="1"/>
  <c r="HP8" i="1"/>
  <c r="S5" i="1"/>
  <c r="U6" i="1"/>
  <c r="EI7" i="1"/>
  <c r="EH9" i="1"/>
  <c r="ET1" i="1"/>
  <c r="T9" i="1"/>
  <c r="BQ1" i="1"/>
  <c r="FB9" i="1"/>
  <c r="GF4" i="1"/>
  <c r="BE5" i="1"/>
  <c r="DP2" i="1"/>
  <c r="Z9" i="1"/>
  <c r="DC8" i="1"/>
  <c r="AU8" i="1"/>
  <c r="DN8" i="1"/>
  <c r="EH8" i="1"/>
  <c r="BP7" i="1"/>
  <c r="DX7" i="1"/>
  <c r="BE4" i="1"/>
  <c r="DN5" i="1"/>
  <c r="DD8" i="1"/>
  <c r="FV8" i="1"/>
  <c r="U7" i="1"/>
  <c r="BZ9" i="1"/>
  <c r="AW1" i="1"/>
  <c r="BY9" i="1"/>
  <c r="BE7" i="1"/>
  <c r="U8" i="1"/>
  <c r="HP2" i="1"/>
  <c r="T6" i="1"/>
  <c r="EH7" i="1"/>
  <c r="BE6" i="1"/>
  <c r="FV9" i="1"/>
  <c r="DC7" i="1"/>
  <c r="S7" i="1"/>
  <c r="FW7" i="1"/>
  <c r="AU7" i="1"/>
  <c r="GG8" i="1"/>
  <c r="HO10" i="1"/>
  <c r="HP10" i="1"/>
  <c r="AV8" i="1"/>
  <c r="EH4" i="1"/>
  <c r="S9" i="1"/>
  <c r="GZ6" i="1"/>
  <c r="R7" i="1"/>
  <c r="FM9" i="1"/>
  <c r="EH6" i="1"/>
  <c r="Q5" i="1"/>
  <c r="GP4" i="1"/>
  <c r="FN1" i="1"/>
  <c r="HP9" i="1"/>
  <c r="BE8" i="1"/>
  <c r="HA4" i="1"/>
  <c r="GZ7" i="1"/>
  <c r="FX2" i="1"/>
  <c r="AL9" i="1"/>
  <c r="HO4" i="1"/>
  <c r="O8" i="1"/>
  <c r="HA8" i="1"/>
  <c r="FW4" i="1"/>
  <c r="W8" i="1"/>
  <c r="Y7" i="1"/>
  <c r="CU2" i="1"/>
  <c r="GG6" i="1"/>
  <c r="BO9" i="1"/>
  <c r="DE2" i="1"/>
  <c r="GF9" i="1"/>
  <c r="HP3" i="1"/>
  <c r="DY9" i="1"/>
  <c r="GF7" i="1"/>
  <c r="GQ5" i="1"/>
  <c r="O5" i="1"/>
  <c r="CI6" i="1"/>
  <c r="DM5" i="1"/>
  <c r="BE9" i="1"/>
  <c r="CJ9" i="1"/>
  <c r="S6" i="1"/>
  <c r="FM8" i="1"/>
  <c r="X7" i="1"/>
  <c r="BF7" i="1"/>
  <c r="Q4" i="1"/>
  <c r="BP6" i="1"/>
  <c r="DZ1" i="1"/>
  <c r="CJ5" i="1"/>
  <c r="FC4" i="1"/>
  <c r="GF5" i="1"/>
  <c r="CT8" i="1"/>
  <c r="HO8" i="1"/>
  <c r="GP9" i="1"/>
  <c r="DD4" i="1"/>
  <c r="Z7" i="1"/>
  <c r="W5" i="1"/>
  <c r="DY8" i="1"/>
  <c r="AM2" i="1"/>
  <c r="ER7" i="1"/>
  <c r="ER6" i="1"/>
  <c r="ER4" i="1"/>
  <c r="FV6" i="1"/>
  <c r="CI7" i="1"/>
  <c r="AM9" i="1" l="1"/>
  <c r="CA6" i="1"/>
  <c r="CA8" i="1"/>
  <c r="FD3" i="1"/>
  <c r="AS20" i="18"/>
  <c r="GH3" i="1"/>
  <c r="BB20" i="18"/>
  <c r="K10" i="1"/>
  <c r="AC3" i="1"/>
  <c r="HB2" i="1"/>
  <c r="C21" i="18"/>
  <c r="DP5" i="1"/>
  <c r="AW9" i="1"/>
  <c r="DE8" i="1"/>
  <c r="AW4" i="1"/>
  <c r="FX9" i="1"/>
  <c r="CK4" i="1"/>
  <c r="CK7" i="1"/>
  <c r="GH5" i="1"/>
  <c r="DP6" i="1"/>
  <c r="FN9" i="1"/>
  <c r="I21" i="18"/>
  <c r="BQ5" i="1"/>
  <c r="CU9" i="1"/>
  <c r="BQ8" i="1"/>
  <c r="AM3" i="1"/>
  <c r="F20" i="18"/>
  <c r="HB1" i="1"/>
  <c r="AM21" i="18"/>
  <c r="FD5" i="1"/>
  <c r="L20" i="18"/>
  <c r="BG3" i="1"/>
  <c r="DE6" i="1"/>
  <c r="DE4" i="1"/>
  <c r="GH4" i="1"/>
  <c r="AV20" i="18"/>
  <c r="FN3" i="1"/>
  <c r="EJ8" i="1"/>
  <c r="DZ9" i="1"/>
  <c r="AW6" i="1"/>
  <c r="BQ9" i="1"/>
  <c r="AG20" i="18"/>
  <c r="DP3" i="1"/>
  <c r="AC6" i="1"/>
  <c r="FN7" i="1"/>
  <c r="EJ7" i="1"/>
  <c r="O21" i="18"/>
  <c r="AM5" i="1"/>
  <c r="AM8" i="1"/>
  <c r="BG7" i="1"/>
  <c r="CK5" i="1"/>
  <c r="AC9" i="1"/>
  <c r="BG9" i="1"/>
  <c r="DP7" i="1"/>
  <c r="EJ9" i="1"/>
  <c r="I20" i="18"/>
  <c r="AW3" i="1"/>
  <c r="CA5" i="1"/>
  <c r="GR6" i="1"/>
  <c r="GR5" i="1"/>
  <c r="AG21" i="18"/>
  <c r="AM7" i="1"/>
  <c r="BE21" i="18"/>
  <c r="AV21" i="18"/>
  <c r="BG6" i="1"/>
  <c r="GR7" i="1"/>
  <c r="FX4" i="1"/>
  <c r="AP21" i="18"/>
  <c r="FN8" i="1"/>
  <c r="ET5" i="1"/>
  <c r="CA9" i="1"/>
  <c r="BQ6" i="1"/>
  <c r="GH8" i="1"/>
  <c r="GH6" i="1"/>
  <c r="AM4" i="1"/>
  <c r="FN6" i="1"/>
  <c r="BB21" i="18"/>
  <c r="AJ20" i="18"/>
  <c r="DZ3" i="1"/>
  <c r="FD9" i="1"/>
  <c r="AY21" i="18"/>
  <c r="ET8" i="1"/>
  <c r="AJ21" i="18"/>
  <c r="DE3" i="1"/>
  <c r="AA20" i="18"/>
  <c r="GH9" i="1"/>
  <c r="R21" i="18"/>
  <c r="CK9" i="1"/>
  <c r="CU7" i="1"/>
  <c r="DP4" i="1"/>
  <c r="EJ6" i="1"/>
  <c r="CU4" i="1"/>
  <c r="X21" i="18"/>
  <c r="O20" i="18"/>
  <c r="BQ3" i="1"/>
  <c r="FX8" i="1"/>
  <c r="FD6" i="1"/>
  <c r="ET3" i="1"/>
  <c r="AP20" i="18"/>
  <c r="AW7" i="1"/>
  <c r="FN4" i="1"/>
  <c r="DZ4" i="1"/>
  <c r="CA7" i="1"/>
  <c r="CU3" i="1"/>
  <c r="X20" i="18"/>
  <c r="GR8" i="1"/>
  <c r="DZ5" i="1"/>
  <c r="ET6" i="1"/>
  <c r="ET7" i="1"/>
  <c r="DZ6" i="1"/>
  <c r="FN5" i="1"/>
  <c r="BG5" i="1"/>
  <c r="FD8" i="1"/>
  <c r="AA21" i="18"/>
  <c r="CU8" i="1"/>
  <c r="DP8" i="1"/>
  <c r="CK8" i="1"/>
  <c r="L21" i="18"/>
  <c r="EJ5" i="1"/>
  <c r="AM6" i="1"/>
  <c r="FX6" i="1"/>
  <c r="R20" i="18"/>
  <c r="CA3" i="1"/>
  <c r="U21" i="18"/>
  <c r="U20" i="18"/>
  <c r="CK3" i="1"/>
  <c r="FD7" i="1"/>
  <c r="AW8" i="1"/>
  <c r="BG8" i="1"/>
  <c r="DE9" i="1"/>
  <c r="AS21" i="18"/>
  <c r="FX7" i="1"/>
  <c r="GR4" i="1"/>
  <c r="EJ4" i="1"/>
  <c r="DP9" i="1"/>
  <c r="AW5" i="1"/>
  <c r="DZ7" i="1"/>
  <c r="GH7" i="1"/>
  <c r="AY20" i="18"/>
  <c r="FX3" i="1"/>
  <c r="DZ8" i="1"/>
  <c r="AC8" i="1"/>
  <c r="CU6" i="1"/>
  <c r="F21" i="18"/>
  <c r="ET9" i="1"/>
  <c r="BE20" i="18"/>
  <c r="GR3" i="1"/>
  <c r="DE5" i="1"/>
  <c r="GR9" i="1"/>
  <c r="ET4" i="1"/>
  <c r="DE7" i="1"/>
  <c r="CK6" i="1"/>
  <c r="BQ7" i="1"/>
  <c r="AC7" i="1"/>
  <c r="AM20" i="18"/>
  <c r="EJ3" i="1"/>
  <c r="CU5" i="1"/>
  <c r="FX5" i="1"/>
  <c r="FD4" i="1"/>
  <c r="BQ4" i="1"/>
  <c r="AC5" i="1"/>
  <c r="X10" i="1"/>
  <c r="HD1" i="1"/>
  <c r="HA10" i="1"/>
  <c r="FV10" i="1"/>
  <c r="CJ10" i="1"/>
  <c r="GP10" i="1"/>
  <c r="GF10" i="1"/>
  <c r="M10" i="1"/>
  <c r="BP10" i="1"/>
  <c r="BF10" i="1"/>
  <c r="HE6" i="1"/>
  <c r="DD10" i="1"/>
  <c r="N10" i="1"/>
  <c r="Y10" i="1"/>
  <c r="BO10" i="1"/>
  <c r="HS7" i="1"/>
  <c r="FM10" i="1"/>
  <c r="FW10" i="1"/>
  <c r="DM10" i="1"/>
  <c r="GZ10" i="1"/>
  <c r="DN10" i="1"/>
  <c r="GG10" i="1"/>
  <c r="ES10" i="1"/>
  <c r="ER10" i="1"/>
  <c r="FB10" i="1"/>
  <c r="AL10" i="1"/>
  <c r="S10" i="1"/>
  <c r="HS11" i="1"/>
  <c r="O10" i="1"/>
  <c r="BE10" i="1"/>
  <c r="U10" i="1"/>
  <c r="CT10" i="1"/>
  <c r="V10" i="1"/>
  <c r="EI10" i="1"/>
  <c r="R10" i="1"/>
  <c r="W10" i="1"/>
  <c r="FL10" i="1"/>
  <c r="AA10" i="1"/>
  <c r="AK10" i="1"/>
  <c r="AU10" i="1"/>
  <c r="BZ10" i="1"/>
  <c r="DX10" i="1"/>
  <c r="T10" i="1"/>
  <c r="Z10" i="1"/>
  <c r="GQ10" i="1"/>
  <c r="HJ10" i="1" s="1"/>
  <c r="EH10" i="1"/>
  <c r="HR11" i="1"/>
  <c r="Q10" i="1"/>
  <c r="CI10" i="1"/>
  <c r="DC10" i="1"/>
  <c r="P10" i="1"/>
  <c r="CS10" i="1"/>
  <c r="DY10" i="1"/>
  <c r="FC10" i="1"/>
  <c r="HR7" i="1"/>
  <c r="BY10" i="1"/>
  <c r="AV10" i="1"/>
  <c r="DP10" i="1" l="1"/>
  <c r="GR10" i="1"/>
  <c r="BQ10" i="1"/>
  <c r="AM10" i="1"/>
  <c r="FN10" i="1"/>
  <c r="AC10" i="1"/>
  <c r="CK10" i="1"/>
  <c r="CA10" i="1"/>
  <c r="FD10" i="1"/>
  <c r="DE10" i="1"/>
  <c r="AW10" i="1"/>
  <c r="HS9" i="1"/>
  <c r="CU10" i="1"/>
  <c r="DZ10" i="1"/>
  <c r="EJ10" i="1"/>
  <c r="GH10" i="1"/>
  <c r="HR9" i="1"/>
  <c r="ET10" i="1"/>
  <c r="BG10" i="1"/>
  <c r="FX10" i="1"/>
  <c r="L18" i="18"/>
  <c r="L19" i="18"/>
  <c r="O19" i="18"/>
  <c r="O18" i="18"/>
  <c r="AJ18" i="18"/>
  <c r="AJ19" i="18"/>
  <c r="AS19" i="18"/>
  <c r="AS18" i="18"/>
  <c r="U19" i="18"/>
  <c r="U18" i="18"/>
  <c r="AY19" i="18"/>
  <c r="AY18" i="18"/>
  <c r="X19" i="18"/>
  <c r="X18" i="18"/>
  <c r="HB3" i="1"/>
  <c r="I18" i="18"/>
  <c r="I19" i="18"/>
  <c r="AA19" i="18"/>
  <c r="AA18" i="18"/>
  <c r="AV18" i="18"/>
  <c r="AV19" i="18"/>
  <c r="AP19" i="18"/>
  <c r="AP18" i="18"/>
  <c r="BE19" i="18"/>
  <c r="BE18" i="18"/>
  <c r="BB19" i="18"/>
  <c r="BB18" i="18"/>
  <c r="AM19" i="18"/>
  <c r="AM18" i="18"/>
  <c r="F19" i="18"/>
  <c r="F18" i="18"/>
  <c r="C19" i="18"/>
  <c r="C18" i="18"/>
  <c r="R18" i="18"/>
  <c r="R19" i="18"/>
  <c r="AG18" i="18"/>
  <c r="AG19" i="18"/>
  <c r="HE4" i="1"/>
  <c r="HI11" i="1"/>
  <c r="HI7" i="1"/>
  <c r="HE7" i="1"/>
  <c r="HI10" i="1"/>
  <c r="HJ8" i="1"/>
  <c r="HD11" i="1"/>
  <c r="HJ9" i="1"/>
  <c r="HE11" i="1"/>
  <c r="HJ6" i="1"/>
  <c r="HD8" i="1"/>
  <c r="HE10" i="1"/>
  <c r="HD9" i="1"/>
  <c r="HI8" i="1"/>
  <c r="HI3" i="1"/>
  <c r="HE8" i="1"/>
  <c r="HD7" i="1"/>
  <c r="HJ11" i="1"/>
  <c r="HD3" i="1"/>
  <c r="HD5" i="1"/>
  <c r="HJ4" i="1"/>
  <c r="HI5" i="1"/>
  <c r="HJ7" i="1"/>
  <c r="HE3" i="1"/>
  <c r="HJ5" i="1"/>
  <c r="HD4" i="1"/>
  <c r="HI9" i="1"/>
  <c r="HE5" i="1"/>
  <c r="HE9" i="1"/>
  <c r="HI6" i="1"/>
  <c r="HD10" i="1"/>
  <c r="HI4" i="1"/>
  <c r="HJ3" i="1"/>
  <c r="HD6" i="1"/>
  <c r="HF9" i="1" l="1"/>
  <c r="HG6" i="1"/>
  <c r="HF6" i="1"/>
  <c r="HF4" i="1"/>
  <c r="HG4" i="1"/>
  <c r="HK5" i="1"/>
  <c r="HL5" i="1"/>
  <c r="HG5" i="1"/>
  <c r="HF5" i="1"/>
  <c r="HL9" i="1"/>
  <c r="HK9" i="1"/>
  <c r="HK7" i="1"/>
  <c r="HL7" i="1"/>
  <c r="HF10" i="1"/>
  <c r="HG10" i="1"/>
  <c r="HL6" i="1"/>
  <c r="HK6" i="1"/>
  <c r="HK8" i="1"/>
  <c r="HL8" i="1"/>
  <c r="HK10" i="1"/>
  <c r="HL10" i="1"/>
  <c r="HG3" i="1"/>
  <c r="HF3" i="1"/>
  <c r="HF11" i="1"/>
  <c r="HG11" i="1"/>
  <c r="HK4" i="1"/>
  <c r="HL4" i="1"/>
  <c r="HL3" i="1"/>
  <c r="HK3" i="1"/>
  <c r="HL11" i="1"/>
  <c r="HK11" i="1"/>
  <c r="HG7" i="1"/>
  <c r="HF7" i="1"/>
  <c r="HG8" i="1"/>
  <c r="HF8" i="1"/>
  <c r="HG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帆足純一</author>
    <author>tc={5140F7E4-8358-4741-AE3C-063FECEB4E75}</author>
    <author>tc={26DF4861-BD91-4566-9BAD-8FB1F347A25A}</author>
    <author>tc={1BB3B26F-D32A-4E97-A3E6-1B2212DE1615}</author>
    <author>tc={B855C57C-16FC-4373-BCB0-2C9D0145A5A2}</author>
    <author>tc={D570AA51-2263-4D44-9C67-04A9A8E0E9D6}</author>
    <author>tc={46DAA592-508E-4D5E-88FE-9DD91B8C16C4}</author>
    <author>tc={2CEA3870-7059-4847-8CD0-7EA840955EA4}</author>
    <author>tc={A8815CFC-9CEA-462C-BD72-CC15568BD22E}</author>
    <author>tc={239D8140-3124-4B07-BD61-474E674F7FF5}</author>
    <author>tc={E5B8FE8B-9D74-468B-BC63-82895627DB4C}</author>
    <author>tc={3917D8B9-0893-401D-8E93-C780CBE9C84E}</author>
    <author>tc={11F6839E-C866-4374-BB77-7C86C70C2E18}</author>
    <author>tc={DB34DFB7-07DE-47CB-88E7-0C5404A84E35}</author>
    <author>tc={38FDF4EC-AB73-4939-A690-359BE0F50138}</author>
    <author>tc={48CE43F9-32B9-4F3A-8540-732AE228D7BC}</author>
    <author>tc={7F85E2C0-9853-4D69-AC52-F48639E3ED7F}</author>
    <author>tc={83958293-26C8-4E9A-A164-0658233D0157}</author>
    <author>tc={8F0F39E7-DD59-464B-8BEF-34C79CBE0C2C}</author>
    <author>tc={A74955D1-FF52-4280-854A-FB1E7CD43800}</author>
    <author>tc={24FA9833-54FC-4276-A909-6A8182333EC9}</author>
    <author>tc={1B7E721B-3986-4280-8A92-7EF9E6971E97}</author>
    <author>tc={83DE4BB2-19E8-4B39-8A68-32462C76D805}</author>
    <author>tc={818E55F5-958F-488E-96B9-B3CEF1344E29}</author>
    <author>tc={2FCBC808-1976-4DA3-A546-CBCBDE5D743F}</author>
    <author>tc={DD7B178B-8018-4CEF-95B3-880776092573}</author>
    <author>tc={C2DAA842-DC72-4853-96D2-0D43BCC03200}</author>
    <author>tc={DFF89DA9-B467-469E-8ADB-41FE90F3E02B}</author>
    <author>tc={6D1BCDC6-31C1-442D-97EC-55DD91135D0A}</author>
    <author>tc={AAA8F407-2CDA-4992-B5D7-51A64D7C7E5D}</author>
    <author>tc={17F7A8A6-E022-447D-96AE-8C9AD40704E5}</author>
    <author>tc={9EAB0AB9-21E9-4EB2-BA36-44E1860DA919}</author>
    <author>tc={24F503E8-F740-4BA8-90D8-659719AC1516}</author>
    <author>tc={3F6FABFA-546E-498F-96FC-0A71EDAABC77}</author>
    <author>tc={FF724541-F5CB-4C20-8545-1CD714B408F2}</author>
    <author>tc={3E8C0A06-C069-4577-8A13-A1AD766C4DF4}</author>
    <author>tc={B476B80B-7697-4114-B71A-75E70136C445}</author>
    <author>tc={9934A1B9-0EBD-4178-9F6D-18490E71EEDF}</author>
    <author>tc={D86527C5-2DF7-4218-A721-5A06716E97F5}</author>
    <author>tc={6B74E0CD-1A55-40CE-9450-8FB8B1293CA0}</author>
    <author>tc={5246C24B-379F-48BA-BFAD-571776CF0997}</author>
    <author>tc={57ED89B1-F9B6-4B7B-BEF1-36AE94AFE033}</author>
    <author>tc={61CEFED9-ACD5-4018-BAAD-E779B43850D0}</author>
    <author>tc={2FB35197-F074-4F98-AD13-47CFD4195977}</author>
    <author>tc={B7BC8434-59BB-4546-81FF-DBF472DD235C}</author>
    <author>tc={7C64C40D-F3C2-47E0-8F0E-D67768FEB997}</author>
    <author>tc={529B882D-2BA5-4B48-A398-BD9ED2E7E96B}</author>
    <author>tc={B91B8147-4B4C-4657-B6E1-748CDAAD2E78}</author>
    <author>tc={1CA8BD95-1DE4-421D-A1C5-AEA249B1F91A}</author>
    <author>tc={7AEC2A4F-6F18-4B30-93BA-FA25774CEE63}</author>
    <author>tc={252B5A18-B9D2-4654-B704-3AEFC53A7577}</author>
    <author>tc={3707F05D-E4D9-4C71-8CCC-C3FAC674649F}</author>
    <author>tc={D540A0DA-AC08-47B3-9F30-37A3D8DB77D4}</author>
    <author>tc={5A50A0F3-1F57-4CC8-96AD-AB25BA1D1469}</author>
    <author>tc={98249836-4C43-4743-92C0-A027301A932F}</author>
    <author>tc={B8E33060-CD88-400B-8631-91A218175890}</author>
    <author>tc={6D03B3DF-A139-4442-800D-6D044500BD6B}</author>
    <author>tc={5A2884E4-66C4-42B9-8A00-EE8FD02DDFD8}</author>
    <author>tc={5FC790AB-0095-4C68-8FF2-2A82A2B6D817}</author>
    <author>tc={89853917-0044-43B0-982C-3B45DA8F9A44}</author>
    <author>tc={E4A6C2B1-D5AE-4B56-98D3-717C95DD5334}</author>
  </authors>
  <commentList>
    <comment ref="AC11" authorId="0" shapeId="0" xr:uid="{72FA06BF-8932-4FA2-96FA-372167E790A2}">
      <text>
        <r>
          <rPr>
            <b/>
            <sz val="9"/>
            <color indexed="81"/>
            <rFont val="MS P ゴシック"/>
            <family val="3"/>
            <charset val="128"/>
          </rPr>
          <t>帆足純一:
手動で記載</t>
        </r>
        <r>
          <rPr>
            <sz val="9"/>
            <color indexed="81"/>
            <rFont val="MS P ゴシック"/>
            <family val="3"/>
            <charset val="128"/>
          </rPr>
          <t xml:space="preserve">
Birdieは赤字
84以下はBoggyは緑
Gon番手ミスはBold</t>
        </r>
      </text>
    </comment>
    <comment ref="M93" authorId="1" shapeId="0" xr:uid="{5140F7E4-8358-4741-AE3C-063FECEB4E7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3U チョロOB</t>
      </text>
    </comment>
    <comment ref="M94" authorId="2" shapeId="0" xr:uid="{26DF4861-BD91-4566-9BAD-8FB1F347A25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3U LOB, #18 Dr LOB</t>
      </text>
    </comment>
    <comment ref="M95" authorId="3" shapeId="0" xr:uid="{1BB3B26F-D32A-4E97-A3E6-1B2212DE161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t 6i 左OB ＃14 3rd 9i オーバー</t>
      </text>
    </comment>
    <comment ref="M96" authorId="4" shapeId="0" xr:uid="{B855C57C-16FC-4373-BCB0-2C9D0145A5A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#6はTeing 1st 3U LOB。#12はTeingでDW LOB.</t>
      </text>
    </comment>
    <comment ref="M97" authorId="5" shapeId="0" xr:uid="{D570AA51-2263-4D44-9C67-04A9A8E0E9D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3シャンクOB 
#4 5i teeing OB, #7 9i teeing OB, #9 3rd 50 OB</t>
      </text>
    </comment>
    <comment ref="M98" authorId="6" shapeId="0" xr:uid="{46DAA592-508E-4D5E-88FE-9DD91B8C16C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#18 Gon 6iron シャンクOB</t>
      </text>
    </comment>
    <comment ref="M99" authorId="7" shapeId="0" xr:uid="{2CEA3870-7059-4847-8CD0-7EA840955EA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#8 3rd OB</t>
      </text>
    </comment>
    <comment ref="M101" authorId="8" shapeId="0" xr:uid="{A8815CFC-9CEA-462C-BD72-CC15568BD22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7i チョロOB</t>
      </text>
    </comment>
    <comment ref="M102" authorId="9" shapeId="0" xr:uid="{239D8140-3124-4B07-BD61-474E674F7FF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#15ラフ右OB、#5ベアグランドOB</t>
      </text>
    </comment>
    <comment ref="M103" authorId="10" shapeId="0" xr:uid="{E5B8FE8B-9D74-468B-BC63-82895627DB4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4U 右プッシュ #5 Dr 右スライス</t>
      </text>
    </comment>
    <comment ref="M104" authorId="11" shapeId="0" xr:uid="{3917D8B9-0893-401D-8E93-C780CBE9C84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#8 Driver 右OB</t>
      </text>
    </comment>
    <comment ref="M105" authorId="12" shapeId="0" xr:uid="{11F6839E-C866-4374-BB77-7C86C70C2E1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#13 3U 左2発</t>
      </text>
    </comment>
    <comment ref="M107" authorId="13" shapeId="0" xr:uid="{DB34DFB7-07DE-47CB-88E7-0C5404A84E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iron OB</t>
      </text>
    </comment>
    <comment ref="M109" authorId="14" shapeId="0" xr:uid="{38FDF4EC-AB73-4939-A690-359BE0F5013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iron OB</t>
      </text>
    </comment>
    <comment ref="M110" authorId="15" shapeId="0" xr:uid="{48CE43F9-32B9-4F3A-8540-732AE228D7B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#5 iron OB #6 Dr OB #7 Iron OB</t>
      </text>
    </comment>
    <comment ref="M112" authorId="16" shapeId="0" xr:uid="{7F85E2C0-9853-4D69-AC52-F48639E3ED7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 iron OB</t>
      </text>
    </comment>
    <comment ref="M114" authorId="17" shapeId="0" xr:uid="{83958293-26C8-4E9A-A164-0658233D015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#10 6iron OB #13 util OB</t>
      </text>
    </comment>
    <comment ref="M115" authorId="18" shapeId="0" xr:uid="{8F0F39E7-DD59-464B-8BEF-34C79CBE0C2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2nd OB</t>
      </text>
    </comment>
    <comment ref="M116" authorId="19" shapeId="0" xr:uid="{A74955D1-FF52-4280-854A-FB1E7CD4380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util ROB, #14 2nd OB, #15 Driver OB</t>
      </text>
    </comment>
    <comment ref="M122" authorId="0" shapeId="0" xr:uid="{A41EF452-33C9-43C1-B94C-C8F9BD251844}">
      <text>
        <r>
          <rPr>
            <b/>
            <sz val="9"/>
            <color indexed="81"/>
            <rFont val="MS P ゴシック"/>
            <family val="3"/>
            <charset val="128"/>
          </rPr>
          <t>帆足純一:</t>
        </r>
        <r>
          <rPr>
            <sz val="9"/>
            <color indexed="81"/>
            <rFont val="MS P ゴシック"/>
            <family val="3"/>
            <charset val="128"/>
          </rPr>
          <t xml:space="preserve">
#14 1st LOB
    2nd ROB LOB LOB LOB LOB
#15 2nd ROB
#18 3rd ROB (シャンク)
#3  2nd ロスト トップ
#4  1st WH
#5  1st 1ペナ
</t>
        </r>
      </text>
    </comment>
    <comment ref="M125" authorId="20" shapeId="0" xr:uid="{24FA9833-54FC-4276-A909-6A8182333EC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1st ROB LOB 2nd ROB #4 ROB</t>
      </text>
    </comment>
    <comment ref="N125" authorId="21" shapeId="0" xr:uid="{1B7E721B-3986-4280-8A92-7EF9E6971E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ROB LOB 2nd ROB</t>
      </text>
    </comment>
    <comment ref="M126" authorId="22" shapeId="0" xr:uid="{83DE4BB2-19E8-4B39-8A68-32462C76D80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#12 LOB Dr</t>
      </text>
    </comment>
    <comment ref="M127" authorId="23" shapeId="0" xr:uid="{818E55F5-958F-488E-96B9-B3CEF1344E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#7 P LOB</t>
      </text>
    </comment>
    <comment ref="M128" authorId="24" shapeId="0" xr:uid="{2FCBC808-1976-4DA3-A546-CBCBDE5D74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U4 左木に当たりボールが右OBへ</t>
      </text>
    </comment>
    <comment ref="M129" authorId="25" shapeId="0" xr:uid="{DD7B178B-8018-4CEF-95B3-88077609257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#9 Dr ROB</t>
      </text>
    </comment>
    <comment ref="M130" authorId="26" shapeId="0" xr:uid="{C2DAA842-DC72-4853-96D2-0D43BCC0320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LOB DR</t>
      </text>
    </comment>
    <comment ref="M134" authorId="27" shapeId="0" xr:uid="{DFF89DA9-B467-469E-8ADB-41FE90F3E02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No.8 Dr ヒール左木ロスト No.12左 Dr OB</t>
      </text>
    </comment>
    <comment ref="M135" authorId="28" shapeId="0" xr:uid="{6D1BCDC6-31C1-442D-97EC-55DD91135D0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Dr LOB 18 Dr ROB</t>
      </text>
    </comment>
    <comment ref="M136" authorId="29" shapeId="0" xr:uid="{AAA8F407-2CDA-4992-B5D7-51A64D7C7E5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#16 Dr 右OB</t>
      </text>
    </comment>
    <comment ref="M137" authorId="30" shapeId="0" xr:uid="{17F7A8A6-E022-447D-96AE-8C9AD40704E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6i ひっかけ LOB #6 Dr フォロー 飛びすぎ #15 2nd 9I 右OB</t>
      </text>
    </comment>
    <comment ref="M141" authorId="31" shapeId="0" xr:uid="{9EAB0AB9-21E9-4EB2-BA36-44E1860DA91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2nd OB x3</t>
      </text>
    </comment>
    <comment ref="M143" authorId="32" shapeId="0" xr:uid="{24F503E8-F740-4BA8-90D8-659719AC151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Dr LOB 2nd 8i ROB #16 Dr LOB</t>
      </text>
    </comment>
    <comment ref="M145" authorId="33" shapeId="0" xr:uid="{3F6FABFA-546E-498F-96FC-0A71EDAABC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返信:
#13 4w ROB 4u LOB #18 1W ROB</t>
      </text>
    </comment>
    <comment ref="M146" authorId="34" shapeId="0" xr:uid="{FF724541-F5CB-4C20-8545-1CD714B408F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4w LOB #5 4w ROB #6 1W ROB #7 O LOB</t>
      </text>
    </comment>
    <comment ref="M147" authorId="35" shapeId="0" xr:uid="{3E8C0A06-C069-4577-8A13-A1AD766C4D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#12 Dr LOB #14 LOB</t>
      </text>
    </comment>
    <comment ref="M148" authorId="36" shapeId="0" xr:uid="{B476B80B-7697-4114-B71A-75E70136C4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Dr LOB #16 2nd Bunker A OB</t>
      </text>
    </comment>
    <comment ref="M149" authorId="37" shapeId="0" xr:uid="{9934A1B9-0EBD-4178-9F6D-18490E71EE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7i LOB #18 Dr LOB</t>
      </text>
    </comment>
    <comment ref="N149" authorId="38" shapeId="0" xr:uid="{D86527C5-2DF7-4218-A721-5A06716E97F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 6i short WH</t>
      </text>
    </comment>
    <comment ref="M150" authorId="39" shapeId="0" xr:uid="{6B74E0CD-1A55-40CE-9450-8FB8B1293CA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1st 4u LOB #8 3rd p ROBシャンク</t>
      </text>
    </comment>
    <comment ref="M151" authorId="40" shapeId="0" xr:uid="{5246C24B-379F-48BA-BFAD-571776CF09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#13 1 ROB Driver, #3 1 LOB U4, #3 2nd ROB P</t>
      </text>
    </comment>
    <comment ref="M152" authorId="41" shapeId="0" xr:uid="{57ED89B1-F9B6-4B7B-BEF1-36AE94AFE03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1st ROB Dr
#12 1st LOB Dr
#14 2nd ROB 24util</t>
      </text>
    </comment>
    <comment ref="M153" authorId="42" shapeId="0" xr:uid="{61CEFED9-ACD5-4018-BAAD-E779B43850D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LOB Dr
#15 LOB 7i
#18 LOB Dr
#2   LOB Dr</t>
      </text>
    </comment>
    <comment ref="M154" authorId="43" shapeId="0" xr:uid="{2FB35197-F074-4F98-AD13-47CFD41959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#7 Teeing 54 Over 100 OB
#8 3rd 5i ROB
#14 Teeing DR ROB</t>
      </text>
    </comment>
    <comment ref="M155" authorId="44" shapeId="0" xr:uid="{B7BC8434-59BB-4546-81FF-DBF472DD235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9h 2nd bunker 8i 右ロスト
12h 1st LOB
 3rd bunker ob
 3rd bunker ob</t>
      </text>
    </comment>
    <comment ref="M156" authorId="45" shapeId="0" xr:uid="{7C64C40D-F3C2-47E0-8F0E-D67768FEB9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Hole7 50　左OB</t>
      </text>
    </comment>
    <comment ref="M157" authorId="0" shapeId="0" xr:uid="{CE48383C-F20C-4249-8294-620CE13EFE3A}">
      <text>
        <r>
          <rPr>
            <b/>
            <sz val="9"/>
            <color indexed="81"/>
            <rFont val="MS P ゴシック"/>
            <family val="3"/>
            <charset val="128"/>
          </rPr>
          <t>帆足純一:</t>
        </r>
        <r>
          <rPr>
            <sz val="9"/>
            <color indexed="81"/>
            <rFont val="MS P ゴシック"/>
            <family val="3"/>
            <charset val="128"/>
          </rPr>
          <t xml:space="preserve">
H11 Dr 左OB
H1  2nd 右OB</t>
        </r>
      </text>
    </comment>
    <comment ref="M158" authorId="46" shapeId="0" xr:uid="{529B882D-2BA5-4B48-A398-BD9ED2E7E9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6Hole 1Wで右Push OB</t>
      </text>
    </comment>
    <comment ref="M160" authorId="47" shapeId="0" xr:uid="{B91B8147-4B4C-4657-B6E1-748CDAAD2E7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hole7 ToG 50 左奥ＯＢ</t>
      </text>
    </comment>
    <comment ref="M162" authorId="48" shapeId="0" xr:uid="{1CA8BD95-1DE4-421D-A1C5-AEA249B1F91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Dr 左OB 
    2打目 7i シャンクＯＢ
#7 50  左OB</t>
      </text>
    </comment>
    <comment ref="M164" authorId="49" shapeId="0" xr:uid="{7AEC2A4F-6F18-4B30-93BA-FA25774CEE6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No14 1Dr ROB, 2Ut LOB, No.18 2_6i シャンクOB、No１, 2_8 ROB, No.8 Dr_ROB</t>
      </text>
    </comment>
    <comment ref="M165" authorId="50" shapeId="0" xr:uid="{252B5A18-B9D2-4654-B704-3AEFC53A75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H6 3rd シャンク右OB H9 1st Driver PushOut</t>
      </text>
    </comment>
    <comment ref="M166" authorId="51" shapeId="0" xr:uid="{3707F05D-E4D9-4C71-8CCC-C3FAC674649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5 1st</t>
      </text>
    </comment>
    <comment ref="M167" authorId="52" shapeId="0" xr:uid="{D540A0DA-AC08-47B3-9F30-37A3D8DB77D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 x 2</t>
      </text>
    </comment>
    <comment ref="M168" authorId="53" shapeId="0" xr:uid="{5A50A0F3-1F57-4CC8-96AD-AB25BA1D146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16 1st</t>
      </text>
    </comment>
    <comment ref="M171" authorId="54" shapeId="0" xr:uid="{98249836-4C43-4743-92C0-A027301A93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10 1st 18 1st</t>
      </text>
    </comment>
    <comment ref="M172" authorId="55" shapeId="0" xr:uid="{B8E33060-CD88-400B-8631-91A2181758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18 1st</t>
      </text>
    </comment>
    <comment ref="M173" authorId="56" shapeId="0" xr:uid="{6D03B3DF-A139-4442-800D-6D044500BD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1st 8 2nd</t>
      </text>
    </comment>
    <comment ref="M175" authorId="57" shapeId="0" xr:uid="{5A2884E4-66C4-42B9-8A00-EE8FD02DDFD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8 2nd</t>
      </text>
    </comment>
    <comment ref="M176" authorId="58" shapeId="0" xr:uid="{5FC790AB-0095-4C68-8FF2-2A82A2B6D81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 8 2nd
返信:
3 1st</t>
      </text>
    </comment>
    <comment ref="M177" authorId="59" shapeId="0" xr:uid="{89853917-0044-43B0-982C-3B45DA8F9A4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t>
      </text>
    </comment>
    <comment ref="M178" authorId="60" shapeId="0" xr:uid="{E4A6C2B1-D5AE-4B56-98D3-717C95DD53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帆足純一</author>
    <author>tc={F09615C8-E7F6-4751-BED9-3977175A5CCA}</author>
    <author>tc={54F4D647-DD83-40FF-89EA-3FBD8F60911E}</author>
    <author>tc={91D4DBF7-520A-4B49-B902-AFEFA3862E53}</author>
    <author>tc={28821908-58CE-42F2-B85E-A54481C293B1}</author>
    <author>tc={8D5F9782-DDB1-491A-8A03-CCBDB458EA8F}</author>
    <author>tc={7E4BD3D6-0431-468D-B9A4-117E6D7D3BE7}</author>
    <author>tc={D7274213-89F7-4BFD-9279-0E7C578C9F56}</author>
    <author>tc={73B83091-1C7B-4AFE-A790-4BA9F37E47FF}</author>
    <author>tc={4FB33D66-6D2F-4B17-9DB6-2BAC30488961}</author>
    <author>tc={03542DB0-A422-4528-A163-0A6F28750467}</author>
    <author>tc={1DF0A424-754B-4E87-88CE-6C90B0214747}</author>
    <author>tc={9B9CEC36-BE35-4466-84D8-7BD86B9C9890}</author>
    <author>tc={2A4867BA-41CE-41A3-BDF1-36F24CC47753}</author>
    <author>tc={5F45E525-4D57-4993-B353-6AA826829C84}</author>
    <author>tc={ABEA9538-93A6-429A-B5CE-B66A06C3A9DA}</author>
    <author>tc={C00B263D-8556-450E-B36C-5CCD450CC487}</author>
    <author>tc={289B09E1-3F89-4F59-BC20-B544DDBA8553}</author>
    <author>tc={DF9DB62D-A741-4A3B-A168-DE801114D789}</author>
    <author>tc={C5E4D6CC-AAB5-42F9-9670-7AA8B064AC1B}</author>
    <author>tc={B3B5EED8-4FAB-42F3-917E-9476D16114D9}</author>
    <author>tc={316B08FB-C548-47D3-944F-964DECFC3DFE}</author>
    <author>tc={B018DF15-EC70-42B4-9B0F-974BFDFA0470}</author>
    <author>tc={82D2B244-3B4D-43C5-AF2A-27CEC571E8B3}</author>
    <author>tc={346EEB99-9E3C-4B1D-A155-A2342784AAB1}</author>
    <author>tc={199379EA-8F74-4ED9-B148-30BF39FEB234}</author>
    <author>tc={770769D3-EBDD-4C1D-A49F-04B87AC59CAF}</author>
    <author>tc={4F61D515-4F55-4A7B-8667-BF4715F85545}</author>
    <author>tc={44723430-375E-4DC3-9554-5D88A4A91047}</author>
    <author>tc={6F64D9F2-13B0-4CE8-A2AD-DF1687B7D35F}</author>
    <author>tc={064627E2-1385-49C3-85BB-7A14ECD667E4}</author>
    <author>tc={189A892B-5532-49DC-AC61-FBA9AE86F81C}</author>
    <author>tc={C5DD15FF-AD74-494F-ADC6-85D8F32238CD}</author>
    <author>tc={F15D809B-2C87-4254-AD22-5A550CF7DDD9}</author>
    <author>tc={3857BE48-6A21-45DD-AADF-67994D7E62DA}</author>
    <author>tc={B467C908-ED55-4AA8-98F0-FC0C2BD87D96}</author>
    <author>tc={8D1D36B1-7721-4E20-A3DE-17E2F17E6A17}</author>
    <author>tc={775A6C20-84A7-460F-A21A-5E64A3712A39}</author>
    <author>tc={94845E18-9EED-434D-B108-6ECEFDA28C2E}</author>
    <author>tc={37F52736-4D0F-4A23-88D3-7C131D028F7E}</author>
    <author>tc={126B041E-5D68-4F41-8E36-36D307F8F7B1}</author>
    <author>tc={FDD20D81-CB2B-4EA6-BC6B-34FE72870929}</author>
  </authors>
  <commentList>
    <comment ref="C6" authorId="0" shapeId="0" xr:uid="{5F754732-994F-4FBB-A4CC-ADAF82EC033F}">
      <text>
        <r>
          <rPr>
            <b/>
            <sz val="9"/>
            <color indexed="81"/>
            <rFont val="MS P ゴシック"/>
            <family val="3"/>
            <charset val="128"/>
          </rPr>
          <t>帆足純一:</t>
        </r>
        <r>
          <rPr>
            <sz val="9"/>
            <color indexed="81"/>
            <rFont val="MS P ゴシック"/>
            <family val="3"/>
            <charset val="128"/>
          </rPr>
          <t xml:space="preserve">
#14 1st LOB
    2nd ROB LOB LOB LOB LOB
#15 2nd ROB
#18 3rd ROB (シャンク)
#3  2nd ロスト トップ
#4  1st WH
#5  1st 1ペナ
</t>
        </r>
      </text>
    </comment>
    <comment ref="C9" authorId="1" shapeId="0" xr:uid="{F09615C8-E7F6-4751-BED9-3977175A5CC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1st ROB LOB 2nd ROB #4 ROB</t>
      </text>
    </comment>
    <comment ref="D9" authorId="2" shapeId="0" xr:uid="{54F4D647-DD83-40FF-89EA-3FBD8F60911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ROB LOB 2nd ROB</t>
      </text>
    </comment>
    <comment ref="C10" authorId="3" shapeId="0" xr:uid="{91D4DBF7-520A-4B49-B902-AFEFA3862E5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#12 LOB Dr</t>
      </text>
    </comment>
    <comment ref="C11" authorId="4" shapeId="0" xr:uid="{28821908-58CE-42F2-B85E-A54481C293B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#7 P LOB</t>
      </text>
    </comment>
    <comment ref="C12" authorId="5" shapeId="0" xr:uid="{8D5F9782-DDB1-491A-8A03-CCBDB458EA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U4 左木に当たりボールが右OBへ</t>
      </text>
    </comment>
    <comment ref="C13" authorId="6" shapeId="0" xr:uid="{7E4BD3D6-0431-468D-B9A4-117E6D7D3B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#9 Dr ROB</t>
      </text>
    </comment>
    <comment ref="C14" authorId="7" shapeId="0" xr:uid="{D7274213-89F7-4BFD-9279-0E7C578C9F5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LOB DR</t>
      </text>
    </comment>
    <comment ref="C18" authorId="8" shapeId="0" xr:uid="{73B83091-1C7B-4AFE-A790-4BA9F37E47F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No.8 Dr ヒール左木ロスト No.12左 Dr OB</t>
      </text>
    </comment>
    <comment ref="C19" authorId="9" shapeId="0" xr:uid="{4FB33D66-6D2F-4B17-9DB6-2BAC304889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Dr LOB 18 Dr ROB</t>
      </text>
    </comment>
    <comment ref="C20" authorId="10" shapeId="0" xr:uid="{03542DB0-A422-4528-A163-0A6F2875046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#16 Dr 右OB</t>
      </text>
    </comment>
    <comment ref="C21" authorId="11" shapeId="0" xr:uid="{1DF0A424-754B-4E87-88CE-6C90B02147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6i ひっかけ LOB #6 Dr フォロー 飛びすぎ #15 2nd 9I 右OB</t>
      </text>
    </comment>
    <comment ref="C25" authorId="12" shapeId="0" xr:uid="{9B9CEC36-BE35-4466-84D8-7BD86B9C98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2nd OB x3</t>
      </text>
    </comment>
    <comment ref="C27" authorId="13" shapeId="0" xr:uid="{2A4867BA-41CE-41A3-BDF1-36F24CC4775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Dr LOB 2nd 8i ROB #16 Dr LOB</t>
      </text>
    </comment>
    <comment ref="C29" authorId="14" shapeId="0" xr:uid="{5F45E525-4D57-4993-B353-6AA826829C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返信:
#13 4w ROB 4u LOB #18 1W ROB</t>
      </text>
    </comment>
    <comment ref="C30" authorId="15" shapeId="0" xr:uid="{ABEA9538-93A6-429A-B5CE-B66A06C3A9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4w LOB #5 4w ROB #6 1W ROB #7 O LOB</t>
      </text>
    </comment>
    <comment ref="C31" authorId="16" shapeId="0" xr:uid="{C00B263D-8556-450E-B36C-5CCD450CC48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#12 Dr LOB #14 LOB</t>
      </text>
    </comment>
    <comment ref="C32" authorId="17" shapeId="0" xr:uid="{289B09E1-3F89-4F59-BC20-B544DDBA855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Dr LOB #16 2nd Bunker A OB</t>
      </text>
    </comment>
    <comment ref="C33" authorId="18" shapeId="0" xr:uid="{DF9DB62D-A741-4A3B-A168-DE801114D78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7i LOB #18 Dr LOB</t>
      </text>
    </comment>
    <comment ref="D33" authorId="19" shapeId="0" xr:uid="{C5E4D6CC-AAB5-42F9-9670-7AA8B064AC1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 6i short WH</t>
      </text>
    </comment>
    <comment ref="C34" authorId="20" shapeId="0" xr:uid="{B3B5EED8-4FAB-42F3-917E-9476D16114D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1st 4u LOB #8 3rd p ROBシャンク</t>
      </text>
    </comment>
    <comment ref="C35" authorId="21" shapeId="0" xr:uid="{316B08FB-C548-47D3-944F-964DECFC3DF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#13 1 ROB Driver, #3 1 LOB U4, #3 2nd ROB P</t>
      </text>
    </comment>
    <comment ref="C36" authorId="22" shapeId="0" xr:uid="{B018DF15-EC70-42B4-9B0F-974BFDFA047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1st ROB Dr
#12 1st LOB Dr
#14 2nd ROB 24util</t>
      </text>
    </comment>
    <comment ref="C37" authorId="23" shapeId="0" xr:uid="{82D2B244-3B4D-43C5-AF2A-27CEC571E8B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LOB Dr
#15 LOB 7i
#18 LOB Dr
#2   LOB Dr</t>
      </text>
    </comment>
    <comment ref="C38" authorId="24" shapeId="0" xr:uid="{346EEB99-9E3C-4B1D-A155-A2342784AAB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#7 Teeing 54 Over 100 OB
#8 3rd 5i ROB
#14 Teeing DR ROB</t>
      </text>
    </comment>
    <comment ref="C39" authorId="25" shapeId="0" xr:uid="{199379EA-8F74-4ED9-B148-30BF39FEB2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9h 2nd bunker 8i 右ロスト
12h 1st LOB
 3rd bunker ob
 3rd bunker ob</t>
      </text>
    </comment>
    <comment ref="C40" authorId="26" shapeId="0" xr:uid="{770769D3-EBDD-4C1D-A49F-04B87AC59C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Hole7 50　左OB</t>
      </text>
    </comment>
    <comment ref="C41" authorId="0" shapeId="0" xr:uid="{87766987-5701-45FB-8A39-40EE4975AD37}">
      <text>
        <r>
          <rPr>
            <b/>
            <sz val="9"/>
            <color indexed="81"/>
            <rFont val="MS P ゴシック"/>
            <family val="3"/>
            <charset val="128"/>
          </rPr>
          <t>帆足純一:</t>
        </r>
        <r>
          <rPr>
            <sz val="9"/>
            <color indexed="81"/>
            <rFont val="MS P ゴシック"/>
            <family val="3"/>
            <charset val="128"/>
          </rPr>
          <t xml:space="preserve">
H11 Dr 左OB
H1  2nd 右OB</t>
        </r>
      </text>
    </comment>
    <comment ref="C42" authorId="27" shapeId="0" xr:uid="{4F61D515-4F55-4A7B-8667-BF4715F855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6Hole 1Wで右Push OB</t>
      </text>
    </comment>
    <comment ref="C44" authorId="28" shapeId="0" xr:uid="{44723430-375E-4DC3-9554-5D88A4A910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hole7 ToG 50 左奥ＯＢ</t>
      </text>
    </comment>
    <comment ref="C46" authorId="29" shapeId="0" xr:uid="{6F64D9F2-13B0-4CE8-A2AD-DF1687B7D3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Dr 左OB 
    2打目 7i シャンクＯＢ
#7 50  左OB</t>
      </text>
    </comment>
    <comment ref="C48" authorId="30" shapeId="0" xr:uid="{064627E2-1385-49C3-85BB-7A14ECD667E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No14 1Dr ROB, 2Ut LOB, No.18 2_6i シャンクOB、No１, 2_8 ROB, No.8 Dr_ROB</t>
      </text>
    </comment>
    <comment ref="C49" authorId="31" shapeId="0" xr:uid="{189A892B-5532-49DC-AC61-FBA9AE86F81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H6 3rd シャンク右OB H9 1st Driver PushOut</t>
      </text>
    </comment>
    <comment ref="C50" authorId="32" shapeId="0" xr:uid="{C5DD15FF-AD74-494F-ADC6-85D8F32238C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5 1st</t>
      </text>
    </comment>
    <comment ref="C51" authorId="33" shapeId="0" xr:uid="{F15D809B-2C87-4254-AD22-5A550CF7DDD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 x 2</t>
      </text>
    </comment>
    <comment ref="C52" authorId="34" shapeId="0" xr:uid="{3857BE48-6A21-45DD-AADF-67994D7E62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16 1st</t>
      </text>
    </comment>
    <comment ref="C55" authorId="35" shapeId="0" xr:uid="{B467C908-ED55-4AA8-98F0-FC0C2BD87D9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10 1st 18 1st</t>
      </text>
    </comment>
    <comment ref="C56" authorId="36" shapeId="0" xr:uid="{8D1D36B1-7721-4E20-A3DE-17E2F17E6A1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18 1st</t>
      </text>
    </comment>
    <comment ref="C57" authorId="37" shapeId="0" xr:uid="{775A6C20-84A7-460F-A21A-5E64A3712A3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1st 8 2nd</t>
      </text>
    </comment>
    <comment ref="C59" authorId="38" shapeId="0" xr:uid="{94845E18-9EED-434D-B108-6ECEFDA28C2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8 2nd</t>
      </text>
    </comment>
    <comment ref="C60" authorId="39" shapeId="0" xr:uid="{37F52736-4D0F-4A23-88D3-7C131D028F7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 8 2nd
返信:
3 1st</t>
      </text>
    </comment>
    <comment ref="C61" authorId="40" shapeId="0" xr:uid="{126B041E-5D68-4F41-8E36-36D307F8F7B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t>
      </text>
    </comment>
    <comment ref="C62" authorId="41" shapeId="0" xr:uid="{FDD20D81-CB2B-4EA6-BC6B-34FE728709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t>
      </text>
    </comment>
  </commentList>
</comments>
</file>

<file path=xl/sharedStrings.xml><?xml version="1.0" encoding="utf-8"?>
<sst xmlns="http://schemas.openxmlformats.org/spreadsheetml/2006/main" count="23530" uniqueCount="975">
  <si>
    <t>結果</t>
    <rPh sb="0" eb="2">
      <t>ケッカ</t>
    </rPh>
    <phoneticPr fontId="2"/>
  </si>
  <si>
    <t>Teeing番手</t>
    <rPh sb="6" eb="8">
      <t>バンテ</t>
    </rPh>
    <phoneticPr fontId="2"/>
  </si>
  <si>
    <t>GIR番手</t>
    <rPh sb="3" eb="5">
      <t>バンテ</t>
    </rPh>
    <phoneticPr fontId="2"/>
  </si>
  <si>
    <t>Hazard</t>
    <phoneticPr fontId="2"/>
  </si>
  <si>
    <t>Pin位置</t>
    <rPh sb="3" eb="5">
      <t>イチ</t>
    </rPh>
    <phoneticPr fontId="2"/>
  </si>
  <si>
    <t>歩数</t>
    <rPh sb="0" eb="2">
      <t>ホスウ</t>
    </rPh>
    <phoneticPr fontId="2"/>
  </si>
  <si>
    <t>Patt数</t>
    <rPh sb="4" eb="5">
      <t>スウ</t>
    </rPh>
    <phoneticPr fontId="2"/>
  </si>
  <si>
    <t>OB</t>
    <phoneticPr fontId="3"/>
  </si>
  <si>
    <t>Penalty</t>
    <phoneticPr fontId="3"/>
  </si>
  <si>
    <t>Total</t>
    <phoneticPr fontId="3"/>
  </si>
  <si>
    <t>Score</t>
    <phoneticPr fontId="3"/>
  </si>
  <si>
    <t>Out</t>
    <phoneticPr fontId="3"/>
  </si>
  <si>
    <t>In</t>
    <phoneticPr fontId="3"/>
  </si>
  <si>
    <t>1st</t>
    <phoneticPr fontId="3"/>
  </si>
  <si>
    <t>2nd</t>
    <phoneticPr fontId="3"/>
  </si>
  <si>
    <t>green</t>
    <phoneticPr fontId="3"/>
  </si>
  <si>
    <t>approach</t>
    <phoneticPr fontId="3"/>
  </si>
  <si>
    <t>Double Total</t>
    <phoneticPr fontId="3"/>
  </si>
  <si>
    <t>3 shot in 100</t>
    <phoneticPr fontId="3"/>
  </si>
  <si>
    <t>Event</t>
    <phoneticPr fontId="2"/>
  </si>
  <si>
    <t>Date</t>
    <phoneticPr fontId="2"/>
  </si>
  <si>
    <t>月例</t>
    <rPh sb="0" eb="2">
      <t>ゲツレイ</t>
    </rPh>
    <phoneticPr fontId="3"/>
  </si>
  <si>
    <t>viva</t>
    <phoneticPr fontId="2"/>
  </si>
  <si>
    <t>→10</t>
    <phoneticPr fontId="2"/>
  </si>
  <si>
    <t>No</t>
    <phoneticPr fontId="2"/>
  </si>
  <si>
    <t>→</t>
    <phoneticPr fontId="2"/>
  </si>
  <si>
    <t>U4</t>
  </si>
  <si>
    <t>U4</t>
    <phoneticPr fontId="2"/>
  </si>
  <si>
    <t>F</t>
    <phoneticPr fontId="2"/>
  </si>
  <si>
    <t>6i</t>
  </si>
  <si>
    <t>6i</t>
    <phoneticPr fontId="2"/>
  </si>
  <si>
    <t>U3</t>
  </si>
  <si>
    <t>U3</t>
    <phoneticPr fontId="2"/>
  </si>
  <si>
    <t>OBR</t>
    <phoneticPr fontId="2"/>
  </si>
  <si>
    <t>1W</t>
  </si>
  <si>
    <t>1W</t>
    <phoneticPr fontId="2"/>
  </si>
  <si>
    <t>3U</t>
  </si>
  <si>
    <t>3U</t>
    <phoneticPr fontId="2"/>
  </si>
  <si>
    <t>↓</t>
    <phoneticPr fontId="2"/>
  </si>
  <si>
    <t>←</t>
    <phoneticPr fontId="2"/>
  </si>
  <si>
    <t>8i</t>
  </si>
  <si>
    <t>8i</t>
    <phoneticPr fontId="2"/>
  </si>
  <si>
    <t>OBL</t>
    <phoneticPr fontId="2"/>
  </si>
  <si>
    <t>2OB</t>
    <phoneticPr fontId="2"/>
  </si>
  <si>
    <t>7i</t>
    <phoneticPr fontId="2"/>
  </si>
  <si>
    <t>1OB</t>
    <phoneticPr fontId="2"/>
  </si>
  <si>
    <t>GO</t>
    <phoneticPr fontId="2"/>
  </si>
  <si>
    <t>↑</t>
    <phoneticPr fontId="2"/>
  </si>
  <si>
    <t>ROB</t>
    <phoneticPr fontId="2"/>
  </si>
  <si>
    <t>1OB-1</t>
    <phoneticPr fontId="2"/>
  </si>
  <si>
    <t>LOB</t>
    <phoneticPr fontId="2"/>
  </si>
  <si>
    <t>〇</t>
    <phoneticPr fontId="2"/>
  </si>
  <si>
    <t>9i</t>
    <phoneticPr fontId="2"/>
  </si>
  <si>
    <t>4U</t>
    <phoneticPr fontId="2"/>
  </si>
  <si>
    <t>U2</t>
    <phoneticPr fontId="2"/>
  </si>
  <si>
    <t>4W</t>
    <phoneticPr fontId="2"/>
  </si>
  <si>
    <t>2U</t>
    <phoneticPr fontId="2"/>
  </si>
  <si>
    <t>全体</t>
    <rPh sb="0" eb="2">
      <t>ゼンタイ</t>
    </rPh>
    <phoneticPr fontId="2"/>
  </si>
  <si>
    <t>回数</t>
    <rPh sb="0" eb="2">
      <t>カイスウ</t>
    </rPh>
    <phoneticPr fontId="2"/>
  </si>
  <si>
    <t>OB↑</t>
    <phoneticPr fontId="2"/>
  </si>
  <si>
    <t>DW</t>
    <phoneticPr fontId="2"/>
  </si>
  <si>
    <t>Pen.1 B1</t>
    <phoneticPr fontId="2"/>
  </si>
  <si>
    <t>P</t>
    <phoneticPr fontId="2"/>
  </si>
  <si>
    <t>→</t>
  </si>
  <si>
    <t>1OB 1B</t>
    <phoneticPr fontId="2"/>
  </si>
  <si>
    <t>1P</t>
    <phoneticPr fontId="2"/>
  </si>
  <si>
    <t>GIR</t>
    <phoneticPr fontId="2"/>
  </si>
  <si>
    <t>PoR</t>
    <phoneticPr fontId="2"/>
  </si>
  <si>
    <t>Par On</t>
    <phoneticPr fontId="2"/>
  </si>
  <si>
    <t>Boggy On</t>
    <phoneticPr fontId="2"/>
  </si>
  <si>
    <t>BoR-PoR</t>
    <phoneticPr fontId="2"/>
  </si>
  <si>
    <t>OUT</t>
    <phoneticPr fontId="2"/>
  </si>
  <si>
    <t>IN</t>
    <phoneticPr fontId="2"/>
  </si>
  <si>
    <t>グラフ表示</t>
    <rPh sb="3" eb="5">
      <t>ヒョウジ</t>
    </rPh>
    <phoneticPr fontId="2"/>
  </si>
  <si>
    <t>L</t>
    <phoneticPr fontId="2"/>
  </si>
  <si>
    <t xml:space="preserve">                                                                                                                                                                                                </t>
    <phoneticPr fontId="2"/>
  </si>
  <si>
    <t>Slice</t>
    <phoneticPr fontId="2"/>
  </si>
  <si>
    <t>Data</t>
    <phoneticPr fontId="2"/>
  </si>
  <si>
    <t>秦野カントリー Black Teeのみ</t>
    <rPh sb="0" eb="2">
      <t>ハタノ</t>
    </rPh>
    <phoneticPr fontId="2"/>
  </si>
  <si>
    <t>Score</t>
    <phoneticPr fontId="2"/>
  </si>
  <si>
    <t>5i</t>
    <phoneticPr fontId="2"/>
  </si>
  <si>
    <t>5W</t>
    <phoneticPr fontId="2"/>
  </si>
  <si>
    <t>1OB 1</t>
    <phoneticPr fontId="2"/>
  </si>
  <si>
    <t>DBR(Double Boggy Rate)</t>
    <phoneticPr fontId="2"/>
  </si>
  <si>
    <t>OTR(Over Tripple Boggy Rate)</t>
    <phoneticPr fontId="2"/>
  </si>
  <si>
    <t>GO</t>
  </si>
  <si>
    <t>←</t>
  </si>
  <si>
    <t>↖</t>
    <phoneticPr fontId="2"/>
  </si>
  <si>
    <t>↘</t>
    <phoneticPr fontId="2"/>
  </si>
  <si>
    <t>↙</t>
    <phoneticPr fontId="2"/>
  </si>
  <si>
    <t>↗</t>
    <phoneticPr fontId="2"/>
  </si>
  <si>
    <t>↓</t>
  </si>
  <si>
    <t>↑</t>
  </si>
  <si>
    <t>F</t>
  </si>
  <si>
    <t>↗</t>
  </si>
  <si>
    <t>↘</t>
  </si>
  <si>
    <t>LOB</t>
  </si>
  <si>
    <t>U5</t>
    <phoneticPr fontId="2"/>
  </si>
  <si>
    <t>↙</t>
  </si>
  <si>
    <t>2U</t>
  </si>
  <si>
    <t>7i</t>
  </si>
  <si>
    <t>1OB</t>
  </si>
  <si>
    <t>Year</t>
    <phoneticPr fontId="2"/>
  </si>
  <si>
    <t>ROB</t>
  </si>
  <si>
    <t>1Bunker</t>
    <phoneticPr fontId="2"/>
  </si>
  <si>
    <t>F↓</t>
  </si>
  <si>
    <t>F↓</t>
    <phoneticPr fontId="2"/>
  </si>
  <si>
    <t>1bunker</t>
    <phoneticPr fontId="2"/>
  </si>
  <si>
    <t>1ROB</t>
    <phoneticPr fontId="2"/>
  </si>
  <si>
    <t>Patt</t>
    <phoneticPr fontId="2"/>
  </si>
  <si>
    <t>0bunker</t>
  </si>
  <si>
    <t>5i</t>
  </si>
  <si>
    <t>1WH</t>
    <phoneticPr fontId="2"/>
  </si>
  <si>
    <t>月例 3位 ベスグロは84</t>
    <rPh sb="0" eb="2">
      <t>ゲツレイ</t>
    </rPh>
    <rPh sb="4" eb="5">
      <t>イ</t>
    </rPh>
    <phoneticPr fontId="2"/>
  </si>
  <si>
    <t>In</t>
    <phoneticPr fontId="2"/>
  </si>
  <si>
    <t>Out</t>
    <phoneticPr fontId="2"/>
  </si>
  <si>
    <t>min</t>
    <phoneticPr fontId="2"/>
  </si>
  <si>
    <t>max</t>
    <phoneticPr fontId="2"/>
  </si>
  <si>
    <t>Ave</t>
    <phoneticPr fontId="2"/>
  </si>
  <si>
    <t>5U</t>
    <phoneticPr fontId="2"/>
  </si>
  <si>
    <t>p</t>
    <phoneticPr fontId="2"/>
  </si>
  <si>
    <t>↖</t>
  </si>
  <si>
    <t>1ROB 6I</t>
    <phoneticPr fontId="2"/>
  </si>
  <si>
    <t>shot</t>
    <phoneticPr fontId="2"/>
  </si>
  <si>
    <t>shot-par+2</t>
    <phoneticPr fontId="2"/>
  </si>
  <si>
    <t>1 Bunker</t>
    <phoneticPr fontId="2"/>
  </si>
  <si>
    <t>1 bunker</t>
    <phoneticPr fontId="2"/>
  </si>
  <si>
    <t>utility 23投入U4</t>
    <rPh sb="10" eb="12">
      <t>トウニュウ</t>
    </rPh>
    <phoneticPr fontId="2"/>
  </si>
  <si>
    <t>4U</t>
  </si>
  <si>
    <t>s</t>
    <phoneticPr fontId="2"/>
  </si>
  <si>
    <t>1penalty</t>
    <phoneticPr fontId="2"/>
  </si>
  <si>
    <t>理事長杯(89でQualify)</t>
    <rPh sb="0" eb="3">
      <t>リジチョウ</t>
    </rPh>
    <rPh sb="3" eb="4">
      <t>ハイ</t>
    </rPh>
    <phoneticPr fontId="3"/>
  </si>
  <si>
    <t>1 Bunker</t>
  </si>
  <si>
    <t>理事予選 (CutはNet79)</t>
    <rPh sb="0" eb="2">
      <t>リジ</t>
    </rPh>
    <rPh sb="2" eb="4">
      <t>ヨセン</t>
    </rPh>
    <phoneticPr fontId="3"/>
  </si>
  <si>
    <t>appはトップ</t>
    <phoneticPr fontId="2"/>
  </si>
  <si>
    <t>3rd 戦略ミス</t>
    <rPh sb="4" eb="6">
      <t>センリャク</t>
    </rPh>
    <phoneticPr fontId="2"/>
  </si>
  <si>
    <t>7日前 秦野</t>
    <rPh sb="1" eb="3">
      <t>ニチマエ</t>
    </rPh>
    <rPh sb="4" eb="6">
      <t>ハタノ</t>
    </rPh>
    <phoneticPr fontId="2"/>
  </si>
  <si>
    <t>12日前 練習</t>
    <rPh sb="2" eb="4">
      <t>ニチマエ</t>
    </rPh>
    <rPh sb="5" eb="7">
      <t>レンシュウ</t>
    </rPh>
    <phoneticPr fontId="2"/>
  </si>
  <si>
    <t>直前練習</t>
    <rPh sb="0" eb="2">
      <t>チョクゼン</t>
    </rPh>
    <rPh sb="2" eb="4">
      <t>レンシュウ</t>
    </rPh>
    <phoneticPr fontId="2"/>
  </si>
  <si>
    <t>最後のラウンド</t>
    <rPh sb="0" eb="2">
      <t>サイゴ</t>
    </rPh>
    <phoneticPr fontId="2"/>
  </si>
  <si>
    <t>アプローチダメ</t>
    <phoneticPr fontId="2"/>
  </si>
  <si>
    <t>1カ月以上前</t>
    <rPh sb="2" eb="3">
      <t>ゲツ</t>
    </rPh>
    <rPh sb="3" eb="5">
      <t>イジョウ</t>
    </rPh>
    <rPh sb="5" eb="6">
      <t>マエ</t>
    </rPh>
    <phoneticPr fontId="2"/>
  </si>
  <si>
    <t>atp110 act130</t>
    <phoneticPr fontId="2"/>
  </si>
  <si>
    <t>理事決勝 (15位で終了)</t>
    <rPh sb="0" eb="2">
      <t>リジ</t>
    </rPh>
    <rPh sb="2" eb="4">
      <t>ケッショウ</t>
    </rPh>
    <rPh sb="8" eb="9">
      <t>イ</t>
    </rPh>
    <rPh sb="10" eb="12">
      <t>シュウリョウ</t>
    </rPh>
    <phoneticPr fontId="2"/>
  </si>
  <si>
    <t>6日前 秦野</t>
    <rPh sb="1" eb="3">
      <t>ニチマエ</t>
    </rPh>
    <rPh sb="4" eb="6">
      <t>ハタノ</t>
    </rPh>
    <phoneticPr fontId="2"/>
  </si>
  <si>
    <t>11日前 練習</t>
    <rPh sb="2" eb="4">
      <t>ニチマエ</t>
    </rPh>
    <rPh sb="5" eb="7">
      <t>レンシュウ</t>
    </rPh>
    <phoneticPr fontId="2"/>
  </si>
  <si>
    <t>2日前 相模野84</t>
    <rPh sb="1" eb="3">
      <t>ニチマエ</t>
    </rPh>
    <rPh sb="4" eb="7">
      <t>サガミノ</t>
    </rPh>
    <phoneticPr fontId="2"/>
  </si>
  <si>
    <t>3日前 練習</t>
    <rPh sb="1" eb="3">
      <t>ニチマエ</t>
    </rPh>
    <rPh sb="4" eb="6">
      <t>レンシュウ</t>
    </rPh>
    <phoneticPr fontId="2"/>
  </si>
  <si>
    <t>月例 4位 ベスグロは82 3パット0は初かも。</t>
    <rPh sb="0" eb="2">
      <t>ゲツレイ</t>
    </rPh>
    <rPh sb="4" eb="5">
      <t>イ</t>
    </rPh>
    <rPh sb="20" eb="21">
      <t>ハツ</t>
    </rPh>
    <phoneticPr fontId="2"/>
  </si>
  <si>
    <t>8日前練習</t>
    <rPh sb="1" eb="2">
      <t>ニチ</t>
    </rPh>
    <rPh sb="2" eb="3">
      <t>マエ</t>
    </rPh>
    <rPh sb="3" eb="5">
      <t>レンシュウ</t>
    </rPh>
    <phoneticPr fontId="2"/>
  </si>
  <si>
    <t>5日前 秦野月例</t>
    <rPh sb="1" eb="3">
      <t>ニチマエ</t>
    </rPh>
    <rPh sb="4" eb="6">
      <t>ハタノ</t>
    </rPh>
    <rPh sb="6" eb="8">
      <t>ゲツレイ</t>
    </rPh>
    <phoneticPr fontId="2"/>
  </si>
  <si>
    <t>2 OB シャンクＯＢ</t>
    <phoneticPr fontId="2"/>
  </si>
  <si>
    <t>バンカー</t>
    <phoneticPr fontId="2"/>
  </si>
  <si>
    <t>Approach</t>
    <phoneticPr fontId="2"/>
  </si>
  <si>
    <t>Gon</t>
    <phoneticPr fontId="2"/>
  </si>
  <si>
    <t>Gon-Patt+36</t>
    <phoneticPr fontId="2"/>
  </si>
  <si>
    <t>13日前 秦野 87</t>
    <rPh sb="2" eb="4">
      <t>ニチマエ</t>
    </rPh>
    <rPh sb="5" eb="7">
      <t>ハタノ</t>
    </rPh>
    <phoneticPr fontId="2"/>
  </si>
  <si>
    <t>7日前 練習</t>
    <rPh sb="1" eb="3">
      <t>ニチマエ</t>
    </rPh>
    <rPh sb="4" eb="6">
      <t>レンシュウ</t>
    </rPh>
    <phoneticPr fontId="2"/>
  </si>
  <si>
    <t>1 App</t>
    <phoneticPr fontId="2"/>
  </si>
  <si>
    <t>月例 最多パー10</t>
    <rPh sb="0" eb="2">
      <t>ゲツレイ</t>
    </rPh>
    <rPh sb="3" eb="5">
      <t>サイタ</t>
    </rPh>
    <phoneticPr fontId="3"/>
  </si>
  <si>
    <t>7日前 秦野81</t>
    <rPh sb="1" eb="3">
      <t>ニチマエ</t>
    </rPh>
    <rPh sb="4" eb="6">
      <t>ハタノ</t>
    </rPh>
    <phoneticPr fontId="2"/>
  </si>
  <si>
    <t>14日前 練習</t>
    <rPh sb="2" eb="4">
      <t>ニチマエ</t>
    </rPh>
    <rPh sb="5" eb="7">
      <t>レンシュウ</t>
    </rPh>
    <phoneticPr fontId="2"/>
  </si>
  <si>
    <t>最多バーディ3</t>
    <rPh sb="0" eb="2">
      <t>サイタ</t>
    </rPh>
    <phoneticPr fontId="2"/>
  </si>
  <si>
    <t>最多フェアウェイキープ10</t>
    <rPh sb="0" eb="2">
      <t>サイタ</t>
    </rPh>
    <phoneticPr fontId="2"/>
  </si>
  <si>
    <t>最多パー以下</t>
    <rPh sb="0" eb="2">
      <t>サイタ</t>
    </rPh>
    <rPh sb="4" eb="6">
      <t>イカ</t>
    </rPh>
    <phoneticPr fontId="2"/>
  </si>
  <si>
    <t>最多バーディ以下</t>
    <rPh sb="0" eb="2">
      <t>サイタ</t>
    </rPh>
    <rPh sb="6" eb="8">
      <t>イカ</t>
    </rPh>
    <phoneticPr fontId="2"/>
  </si>
  <si>
    <t>最多ボギー以下</t>
    <rPh sb="0" eb="2">
      <t>サイタ</t>
    </rPh>
    <rPh sb="5" eb="7">
      <t>イカ</t>
    </rPh>
    <phoneticPr fontId="2"/>
  </si>
  <si>
    <t>最多フェアウエイキープ</t>
    <rPh sb="0" eb="2">
      <t>サイタ</t>
    </rPh>
    <phoneticPr fontId="2"/>
  </si>
  <si>
    <t>最多GreenON</t>
    <rPh sb="0" eb="2">
      <t>サイタ</t>
    </rPh>
    <phoneticPr fontId="2"/>
  </si>
  <si>
    <t>最多パーオン</t>
    <rPh sb="0" eb="2">
      <t>サイタ</t>
    </rPh>
    <phoneticPr fontId="2"/>
  </si>
  <si>
    <t>最小パット数</t>
    <rPh sb="0" eb="2">
      <t>サイショウ</t>
    </rPh>
    <rPh sb="5" eb="6">
      <t>スウ</t>
    </rPh>
    <phoneticPr fontId="2"/>
  </si>
  <si>
    <t>最小3パット数</t>
    <rPh sb="0" eb="2">
      <t>サイショウ</t>
    </rPh>
    <rPh sb="6" eb="7">
      <t>スウ</t>
    </rPh>
    <phoneticPr fontId="2"/>
  </si>
  <si>
    <t>OUT BestScore</t>
    <phoneticPr fontId="2"/>
  </si>
  <si>
    <t>IN BestScore</t>
    <phoneticPr fontId="2"/>
  </si>
  <si>
    <t>記録</t>
    <rPh sb="0" eb="2">
      <t>キロク</t>
    </rPh>
    <phoneticPr fontId="2"/>
  </si>
  <si>
    <t>いつ</t>
    <phoneticPr fontId="2"/>
  </si>
  <si>
    <t>2Approach</t>
    <phoneticPr fontId="2"/>
  </si>
  <si>
    <t>7日前 秦野85</t>
    <rPh sb="1" eb="3">
      <t>ニチマエ</t>
    </rPh>
    <rPh sb="4" eb="6">
      <t>ハタノ</t>
    </rPh>
    <phoneticPr fontId="2"/>
  </si>
  <si>
    <t>5日前練習</t>
    <rPh sb="1" eb="2">
      <t>ニチ</t>
    </rPh>
    <rPh sb="2" eb="3">
      <t>マエ</t>
    </rPh>
    <rPh sb="3" eb="5">
      <t>レンシュウ</t>
    </rPh>
    <phoneticPr fontId="2"/>
  </si>
  <si>
    <t>6日前89相模野</t>
    <rPh sb="1" eb="3">
      <t>ニチマエ</t>
    </rPh>
    <rPh sb="5" eb="8">
      <t>サガミノ</t>
    </rPh>
    <phoneticPr fontId="2"/>
  </si>
  <si>
    <t>8日前 秦野 84</t>
    <rPh sb="1" eb="3">
      <t>ニチマエ</t>
    </rPh>
    <rPh sb="4" eb="6">
      <t>ハタノ</t>
    </rPh>
    <phoneticPr fontId="2"/>
  </si>
  <si>
    <t>2日前 練習</t>
    <rPh sb="1" eb="3">
      <t>ニチマエ</t>
    </rPh>
    <rPh sb="4" eb="6">
      <t>レンシュウ</t>
    </rPh>
    <phoneticPr fontId="2"/>
  </si>
  <si>
    <t>DB率Worst</t>
    <rPh sb="2" eb="3">
      <t>リツ</t>
    </rPh>
    <phoneticPr fontId="2"/>
  </si>
  <si>
    <t>#3</t>
    <phoneticPr fontId="2"/>
  </si>
  <si>
    <t>#1</t>
    <phoneticPr fontId="2"/>
  </si>
  <si>
    <t>#14</t>
    <phoneticPr fontId="2"/>
  </si>
  <si>
    <t>#12</t>
    <phoneticPr fontId="2"/>
  </si>
  <si>
    <t>%</t>
    <phoneticPr fontId="2"/>
  </si>
  <si>
    <t>#10</t>
    <phoneticPr fontId="2"/>
  </si>
  <si>
    <t>U</t>
    <phoneticPr fontId="2"/>
  </si>
  <si>
    <t>8日前 練習</t>
    <rPh sb="1" eb="3">
      <t>ニチマエ</t>
    </rPh>
    <rPh sb="4" eb="6">
      <t>レンシュウ</t>
    </rPh>
    <phoneticPr fontId="2"/>
  </si>
  <si>
    <t>1 penalty</t>
    <phoneticPr fontId="2"/>
  </si>
  <si>
    <t>8日前 秦野84</t>
    <rPh sb="1" eb="3">
      <t>ニチマエ</t>
    </rPh>
    <rPh sb="4" eb="6">
      <t>ハタノ</t>
    </rPh>
    <phoneticPr fontId="2"/>
  </si>
  <si>
    <t>16日前練習</t>
    <rPh sb="2" eb="3">
      <t>ニチ</t>
    </rPh>
    <rPh sb="3" eb="4">
      <t>マエ</t>
    </rPh>
    <rPh sb="4" eb="6">
      <t>レンシュウ</t>
    </rPh>
    <phoneticPr fontId="2"/>
  </si>
  <si>
    <t>2 bunker OB</t>
    <phoneticPr fontId="2"/>
  </si>
  <si>
    <t>1日前 練習</t>
    <rPh sb="1" eb="3">
      <t>ニチマエ</t>
    </rPh>
    <rPh sb="4" eb="6">
      <t>レンシュウ</t>
    </rPh>
    <phoneticPr fontId="2"/>
  </si>
  <si>
    <t>2日前 レイクス 84</t>
    <rPh sb="1" eb="3">
      <t>ニチマエ</t>
    </rPh>
    <phoneticPr fontId="2"/>
  </si>
  <si>
    <t xml:space="preserve">スルー </t>
    <phoneticPr fontId="2"/>
  </si>
  <si>
    <t>スルー　Hole10はPin奥次第で5iも利用</t>
    <rPh sb="14" eb="15">
      <t>オク</t>
    </rPh>
    <rPh sb="15" eb="17">
      <t>シダイ</t>
    </rPh>
    <rPh sb="21" eb="23">
      <t>リヨウ</t>
    </rPh>
    <phoneticPr fontId="2"/>
  </si>
  <si>
    <t>スルー 前日カナダから帰宅</t>
    <rPh sb="4" eb="6">
      <t>ゼンジツ</t>
    </rPh>
    <rPh sb="11" eb="13">
      <t>キタク</t>
    </rPh>
    <phoneticPr fontId="2"/>
  </si>
  <si>
    <t>スルー 最多バーディタイ ３ 初前回良かったラウンドの次回もまあまあだった回</t>
    <rPh sb="4" eb="6">
      <t>サイタ</t>
    </rPh>
    <rPh sb="15" eb="16">
      <t>ハツ</t>
    </rPh>
    <rPh sb="16" eb="18">
      <t>ゼンカイ</t>
    </rPh>
    <rPh sb="18" eb="19">
      <t>ヨ</t>
    </rPh>
    <rPh sb="27" eb="28">
      <t>ツギ</t>
    </rPh>
    <rPh sb="28" eb="29">
      <t>カイ</t>
    </rPh>
    <rPh sb="37" eb="38">
      <t>カイ</t>
    </rPh>
    <phoneticPr fontId="2"/>
  </si>
  <si>
    <t>スルー 最多ＧＯ13</t>
    <rPh sb="4" eb="6">
      <t>サイタ</t>
    </rPh>
    <phoneticPr fontId="2"/>
  </si>
  <si>
    <t>スルー 4は競技ティー 5U風なしでもちょうどよかった。</t>
    <rPh sb="6" eb="8">
      <t>キョウギ</t>
    </rPh>
    <rPh sb="14" eb="15">
      <t>カゼ</t>
    </rPh>
    <phoneticPr fontId="2"/>
  </si>
  <si>
    <t>スルー 4,14は競技ティー</t>
    <rPh sb="9" eb="11">
      <t>キョウギ</t>
    </rPh>
    <phoneticPr fontId="2"/>
  </si>
  <si>
    <t>スルー 1WはR9</t>
    <phoneticPr fontId="2"/>
  </si>
  <si>
    <t>スルー</t>
    <phoneticPr fontId="2"/>
  </si>
  <si>
    <t>スルー バイク凍える U5はTayler23.5</t>
    <rPh sb="7" eb="8">
      <t>コゴ</t>
    </rPh>
    <phoneticPr fontId="2"/>
  </si>
  <si>
    <t>スルー</t>
    <phoneticPr fontId="3"/>
  </si>
  <si>
    <t>スルー 最多パータイ 10</t>
    <rPh sb="4" eb="6">
      <t>サイタ</t>
    </rPh>
    <phoneticPr fontId="3"/>
  </si>
  <si>
    <t>スルー ベストスコア</t>
    <phoneticPr fontId="3"/>
  </si>
  <si>
    <t>スルー バイク Hole1はDrを使用10％OBまでなら許容範囲</t>
    <rPh sb="17" eb="19">
      <t>シヨウ</t>
    </rPh>
    <rPh sb="28" eb="30">
      <t>キョヨウ</t>
    </rPh>
    <rPh sb="30" eb="32">
      <t>ハンイ</t>
    </rPh>
    <phoneticPr fontId="2"/>
  </si>
  <si>
    <t>チョロ</t>
    <phoneticPr fontId="2"/>
  </si>
  <si>
    <t>2 bunker 2nd U 左Bush</t>
    <rPh sb="15" eb="16">
      <t>ヒダリ</t>
    </rPh>
    <phoneticPr fontId="2"/>
  </si>
  <si>
    <t>スルー バイク 14=GON-PATT+36</t>
    <phoneticPr fontId="2"/>
  </si>
  <si>
    <t>2日前 相模野90</t>
    <rPh sb="1" eb="3">
      <t>ニチマエ</t>
    </rPh>
    <rPh sb="4" eb="7">
      <t>サガミノ</t>
    </rPh>
    <phoneticPr fontId="2"/>
  </si>
  <si>
    <t>2nd ラフ 6I150</t>
    <phoneticPr fontId="2"/>
  </si>
  <si>
    <t>スルー  最多GO13タイ 2OBボギー INはオールパーオンGON(14はＯＢ Birdie)</t>
    <rPh sb="5" eb="7">
      <t>サイタ</t>
    </rPh>
    <phoneticPr fontId="2"/>
  </si>
  <si>
    <t>0 bunker</t>
  </si>
  <si>
    <t>15日前 練習</t>
    <rPh sb="2" eb="4">
      <t>ニチマエ</t>
    </rPh>
    <rPh sb="5" eb="7">
      <t>レンシュウ</t>
    </rPh>
    <phoneticPr fontId="2"/>
  </si>
  <si>
    <t>2nd OBR</t>
    <phoneticPr fontId="2"/>
  </si>
  <si>
    <t>14日前練習</t>
    <rPh sb="2" eb="3">
      <t>ニチ</t>
    </rPh>
    <rPh sb="3" eb="4">
      <t>マエ</t>
    </rPh>
    <rPh sb="4" eb="6">
      <t>レンシュウ</t>
    </rPh>
    <phoneticPr fontId="2"/>
  </si>
  <si>
    <t>6日前 秦野87</t>
    <rPh sb="1" eb="3">
      <t>ニチマエ</t>
    </rPh>
    <rPh sb="4" eb="6">
      <t>ハタノ</t>
    </rPh>
    <phoneticPr fontId="2"/>
  </si>
  <si>
    <t>1日前 秦野91</t>
    <rPh sb="1" eb="3">
      <t>ニチマエ</t>
    </rPh>
    <rPh sb="4" eb="6">
      <t>ハタノ</t>
    </rPh>
    <phoneticPr fontId="2"/>
  </si>
  <si>
    <t>p</t>
  </si>
  <si>
    <t>1 App</t>
  </si>
  <si>
    <t>2 OB シャンクＯＢ</t>
  </si>
  <si>
    <t>P</t>
  </si>
  <si>
    <t>2nd トップ</t>
  </si>
  <si>
    <t>2app　2nd over左</t>
  </si>
  <si>
    <t>2app　2nd over左</t>
    <phoneticPr fontId="2"/>
  </si>
  <si>
    <t>2Approach</t>
  </si>
  <si>
    <t>スルー 雨 風激しい</t>
    <rPh sb="4" eb="5">
      <t>アメ</t>
    </rPh>
    <rPh sb="6" eb="7">
      <t>カゼ</t>
    </rPh>
    <rPh sb="7" eb="8">
      <t>ハゲ</t>
    </rPh>
    <phoneticPr fontId="2"/>
  </si>
  <si>
    <t>L</t>
  </si>
  <si>
    <t>1bunker</t>
  </si>
  <si>
    <t>2bunker</t>
  </si>
  <si>
    <t>2 OB</t>
  </si>
  <si>
    <t>1 penalty</t>
  </si>
  <si>
    <t>7日前 相模野89</t>
    <rPh sb="1" eb="3">
      <t>ニチマエ</t>
    </rPh>
    <rPh sb="4" eb="7">
      <t>サガミノ</t>
    </rPh>
    <phoneticPr fontId="2"/>
  </si>
  <si>
    <t>31日前 練習</t>
    <rPh sb="2" eb="4">
      <t>ニチマエ</t>
    </rPh>
    <rPh sb="5" eb="7">
      <t>レンシュウ</t>
    </rPh>
    <phoneticPr fontId="2"/>
  </si>
  <si>
    <t>HOLE</t>
    <phoneticPr fontId="2"/>
  </si>
  <si>
    <t>Champ</t>
    <phoneticPr fontId="2"/>
  </si>
  <si>
    <t>PAR</t>
    <phoneticPr fontId="2"/>
  </si>
  <si>
    <t>GO番手</t>
    <rPh sb="2" eb="4">
      <t>バンテ</t>
    </rPh>
    <phoneticPr fontId="2"/>
  </si>
  <si>
    <t>T番手</t>
    <rPh sb="1" eb="3">
      <t>バンテ</t>
    </rPh>
    <phoneticPr fontId="2"/>
  </si>
  <si>
    <t>歩数-打</t>
    <rPh sb="0" eb="2">
      <t>ホスウ</t>
    </rPh>
    <rPh sb="3" eb="4">
      <t>ダ</t>
    </rPh>
    <phoneticPr fontId="2"/>
  </si>
  <si>
    <t>Par基準</t>
    <rPh sb="3" eb="5">
      <t>キジュン</t>
    </rPh>
    <phoneticPr fontId="2"/>
  </si>
  <si>
    <t>13日前練習</t>
    <rPh sb="2" eb="3">
      <t>ニチ</t>
    </rPh>
    <rPh sb="3" eb="4">
      <t>マエ</t>
    </rPh>
    <rPh sb="4" eb="6">
      <t>レンシュウ</t>
    </rPh>
    <phoneticPr fontId="2"/>
  </si>
  <si>
    <t>B</t>
  </si>
  <si>
    <t xml:space="preserve"> </t>
    <phoneticPr fontId="2"/>
  </si>
  <si>
    <t>1 Bunker 1 ROB 2nd</t>
  </si>
  <si>
    <t>1 Bunker 1 ROB 2nd</t>
    <phoneticPr fontId="2"/>
  </si>
  <si>
    <t xml:space="preserve">Bunker </t>
  </si>
  <si>
    <t>10日前 相模野89</t>
    <rPh sb="2" eb="4">
      <t>ニチマエ</t>
    </rPh>
    <rPh sb="5" eb="8">
      <t>サガミノ</t>
    </rPh>
    <phoneticPr fontId="2"/>
  </si>
  <si>
    <t>F↑</t>
    <phoneticPr fontId="2"/>
  </si>
  <si>
    <t>4日前練習 50球八王子</t>
    <rPh sb="1" eb="2">
      <t>ニチ</t>
    </rPh>
    <rPh sb="2" eb="3">
      <t>マエ</t>
    </rPh>
    <rPh sb="3" eb="5">
      <t>レンシュウ</t>
    </rPh>
    <rPh sb="8" eb="9">
      <t>キュウ</t>
    </rPh>
    <rPh sb="9" eb="12">
      <t>ハチオウジ</t>
    </rPh>
    <phoneticPr fontId="2"/>
  </si>
  <si>
    <t>気温 天候 風最高のコンディション</t>
    <rPh sb="0" eb="2">
      <t>キオン</t>
    </rPh>
    <rPh sb="3" eb="5">
      <t>テンコウ</t>
    </rPh>
    <rPh sb="6" eb="7">
      <t>カゼ</t>
    </rPh>
    <rPh sb="7" eb="9">
      <t>サイコウ</t>
    </rPh>
    <phoneticPr fontId="2"/>
  </si>
  <si>
    <t>クラブ選手権 最多パー13 最多GO14 最多パーオン13 Extra47で128 Out Best Score 125が下 22位 連日でスタミナ切れ</t>
    <rPh sb="3" eb="6">
      <t>センシュケン</t>
    </rPh>
    <rPh sb="7" eb="9">
      <t>サイタ</t>
    </rPh>
    <rPh sb="14" eb="16">
      <t>サイタ</t>
    </rPh>
    <rPh sb="21" eb="23">
      <t>サイタ</t>
    </rPh>
    <rPh sb="61" eb="62">
      <t>シタ</t>
    </rPh>
    <rPh sb="65" eb="66">
      <t>イ</t>
    </rPh>
    <rPh sb="67" eb="69">
      <t>レンジツ</t>
    </rPh>
    <rPh sb="74" eb="75">
      <t>ギ</t>
    </rPh>
    <phoneticPr fontId="2"/>
  </si>
  <si>
    <t>1日前 秦野90</t>
    <rPh sb="1" eb="3">
      <t>ニチマエ</t>
    </rPh>
    <rPh sb="4" eb="6">
      <t>ハタノ</t>
    </rPh>
    <phoneticPr fontId="2"/>
  </si>
  <si>
    <t>47日前 練習</t>
    <rPh sb="2" eb="4">
      <t>ニチマエ</t>
    </rPh>
    <rPh sb="5" eb="7">
      <t>レンシュウ</t>
    </rPh>
    <phoneticPr fontId="2"/>
  </si>
  <si>
    <t>s</t>
    <phoneticPr fontId="2"/>
  </si>
  <si>
    <t>最小パット数29 1チップイン</t>
    <rPh sb="0" eb="2">
      <t>サイショウ</t>
    </rPh>
    <rPh sb="5" eb="6">
      <t>スウ</t>
    </rPh>
    <phoneticPr fontId="2"/>
  </si>
  <si>
    <t>6i</t>
    <phoneticPr fontId="2"/>
  </si>
  <si>
    <t>↓</t>
    <phoneticPr fontId="2"/>
  </si>
  <si>
    <t>P</t>
    <phoneticPr fontId="2"/>
  </si>
  <si>
    <t>D</t>
    <phoneticPr fontId="2"/>
  </si>
  <si>
    <t>U</t>
    <phoneticPr fontId="2"/>
  </si>
  <si>
    <t>I</t>
    <phoneticPr fontId="2"/>
  </si>
  <si>
    <t>2nd</t>
    <phoneticPr fontId="2"/>
  </si>
  <si>
    <t>Penalty要因</t>
    <rPh sb="7" eb="9">
      <t>ヨウイン</t>
    </rPh>
    <phoneticPr fontId="2"/>
  </si>
  <si>
    <t>11平日月例 BS B5Dr初投入</t>
    <rPh sb="2" eb="4">
      <t>ヘイジツ</t>
    </rPh>
    <rPh sb="4" eb="6">
      <t>ゲツレイ</t>
    </rPh>
    <rPh sb="14" eb="15">
      <t>ハツ</t>
    </rPh>
    <rPh sb="15" eb="17">
      <t>トウニュウ</t>
    </rPh>
    <phoneticPr fontId="2"/>
  </si>
  <si>
    <t>4u</t>
  </si>
  <si>
    <t>5U</t>
  </si>
  <si>
    <t>5u</t>
  </si>
  <si>
    <t>b</t>
    <phoneticPr fontId="2"/>
  </si>
  <si>
    <t>3日前 足柄森林84</t>
    <rPh sb="1" eb="3">
      <t>ニチマエ</t>
    </rPh>
    <rPh sb="4" eb="6">
      <t>アシガラ</t>
    </rPh>
    <rPh sb="6" eb="8">
      <t>シンリン</t>
    </rPh>
    <phoneticPr fontId="2"/>
  </si>
  <si>
    <t>3日前練習</t>
    <rPh sb="1" eb="2">
      <t>ニチ</t>
    </rPh>
    <rPh sb="2" eb="3">
      <t>マエ</t>
    </rPh>
    <rPh sb="3" eb="5">
      <t>レンシュウ</t>
    </rPh>
    <phoneticPr fontId="2"/>
  </si>
  <si>
    <t>7日前練習</t>
    <rPh sb="1" eb="2">
      <t>ニチ</t>
    </rPh>
    <rPh sb="2" eb="3">
      <t>マエ</t>
    </rPh>
    <rPh sb="3" eb="5">
      <t>レンシュウ</t>
    </rPh>
    <phoneticPr fontId="2"/>
  </si>
  <si>
    <t>4日前 秦野93</t>
    <rPh sb="1" eb="3">
      <t>ニチマエ</t>
    </rPh>
    <rPh sb="4" eb="6">
      <t>ハタノ</t>
    </rPh>
    <phoneticPr fontId="2"/>
  </si>
  <si>
    <t>最多バーディ タイ 3</t>
    <rPh sb="0" eb="2">
      <t>サイタ</t>
    </rPh>
    <phoneticPr fontId="2"/>
  </si>
  <si>
    <t>4W</t>
  </si>
  <si>
    <t>1penalty</t>
  </si>
  <si>
    <t>1 bunker</t>
  </si>
  <si>
    <t>MJ7-BS B3初投入 4W</t>
    <rPh sb="9" eb="10">
      <t>ハツ</t>
    </rPh>
    <rPh sb="10" eb="12">
      <t>トウニュウ</t>
    </rPh>
    <phoneticPr fontId="2"/>
  </si>
  <si>
    <t>3日前 85</t>
    <rPh sb="1" eb="3">
      <t>ニチマエ</t>
    </rPh>
    <phoneticPr fontId="2"/>
  </si>
  <si>
    <t>1 Penalty</t>
  </si>
  <si>
    <t>Bunker</t>
  </si>
  <si>
    <t>４日前 練習</t>
    <rPh sb="1" eb="3">
      <t>ニチマエ</t>
    </rPh>
    <rPh sb="4" eb="6">
      <t>レンシュウ</t>
    </rPh>
    <phoneticPr fontId="2"/>
  </si>
  <si>
    <t>５日前練習</t>
    <rPh sb="1" eb="2">
      <t>ニチ</t>
    </rPh>
    <rPh sb="2" eb="3">
      <t>マエ</t>
    </rPh>
    <rPh sb="3" eb="5">
      <t>レンシュウ</t>
    </rPh>
    <phoneticPr fontId="2"/>
  </si>
  <si>
    <t>2 LOB 1 bunker</t>
  </si>
  <si>
    <t>s</t>
    <phoneticPr fontId="2"/>
  </si>
  <si>
    <t>BS B5Dr不調</t>
    <rPh sb="7" eb="9">
      <t>フチョウ</t>
    </rPh>
    <phoneticPr fontId="2"/>
  </si>
  <si>
    <t>体調不良胃腸炎</t>
    <phoneticPr fontId="2"/>
  </si>
  <si>
    <t>1日前 相模野87</t>
    <rPh sb="1" eb="3">
      <t>ニチマエ</t>
    </rPh>
    <rPh sb="4" eb="7">
      <t>サガミノ</t>
    </rPh>
    <phoneticPr fontId="2"/>
  </si>
  <si>
    <t>Dr R9 Ahina投入 2OB</t>
    <rPh sb="11" eb="13">
      <t>トウニュウ</t>
    </rPh>
    <phoneticPr fontId="2"/>
  </si>
  <si>
    <t>7日前 91</t>
    <rPh sb="1" eb="3">
      <t>ニチマエ</t>
    </rPh>
    <phoneticPr fontId="2"/>
  </si>
  <si>
    <t>1日前 練習 中山</t>
    <rPh sb="1" eb="3">
      <t>ニチマエ</t>
    </rPh>
    <rPh sb="4" eb="6">
      <t>レンシュウ</t>
    </rPh>
    <rPh sb="7" eb="9">
      <t>ナカヤマ</t>
    </rPh>
    <phoneticPr fontId="2"/>
  </si>
  <si>
    <t>Driver</t>
    <phoneticPr fontId="2"/>
  </si>
  <si>
    <t>DOB1,2,5</t>
    <phoneticPr fontId="2"/>
  </si>
  <si>
    <t>DOB 6,8,9</t>
    <phoneticPr fontId="2"/>
  </si>
  <si>
    <t>DOB 11,12,13</t>
    <phoneticPr fontId="2"/>
  </si>
  <si>
    <t>DOB14</t>
    <phoneticPr fontId="2"/>
  </si>
  <si>
    <t>DOB 15,16,18</t>
    <phoneticPr fontId="2"/>
  </si>
  <si>
    <t>OBTotal</t>
    <phoneticPr fontId="2"/>
  </si>
  <si>
    <t>使用ドライバー</t>
    <rPh sb="0" eb="2">
      <t>シヨウ</t>
    </rPh>
    <phoneticPr fontId="2"/>
  </si>
  <si>
    <t>R9</t>
    <phoneticPr fontId="2"/>
  </si>
  <si>
    <t>Ahina</t>
    <phoneticPr fontId="2"/>
  </si>
  <si>
    <t>シャフト</t>
    <phoneticPr fontId="2"/>
  </si>
  <si>
    <t>B5</t>
    <phoneticPr fontId="2"/>
  </si>
  <si>
    <t>MD7</t>
    <phoneticPr fontId="2"/>
  </si>
  <si>
    <t>B3</t>
    <phoneticPr fontId="2"/>
  </si>
  <si>
    <t>TD11</t>
    <phoneticPr fontId="2"/>
  </si>
  <si>
    <t>R</t>
    <phoneticPr fontId="2"/>
  </si>
  <si>
    <t>SR</t>
    <phoneticPr fontId="2"/>
  </si>
  <si>
    <t>OB率</t>
    <rPh sb="2" eb="3">
      <t>リツ</t>
    </rPh>
    <phoneticPr fontId="2"/>
  </si>
  <si>
    <t>R9</t>
    <phoneticPr fontId="2"/>
  </si>
  <si>
    <t>R</t>
    <phoneticPr fontId="2"/>
  </si>
  <si>
    <t>SR</t>
    <phoneticPr fontId="2"/>
  </si>
  <si>
    <t>3W</t>
  </si>
  <si>
    <t>1,2,5</t>
    <phoneticPr fontId="2"/>
  </si>
  <si>
    <t>6,8,9</t>
    <phoneticPr fontId="2"/>
  </si>
  <si>
    <t>11,12,13</t>
    <phoneticPr fontId="2"/>
  </si>
  <si>
    <t>15,16,18</t>
    <phoneticPr fontId="2"/>
  </si>
  <si>
    <t>LOB</t>
    <phoneticPr fontId="2"/>
  </si>
  <si>
    <t>525と比べ＃6 #13のOBが増えているが、525の時は、Driver使っていない。
525と比べ＃12のひっかけOBが３つある。
525と比べ＃15 ＃16 ＃18のOBは激減。</t>
    <rPh sb="4" eb="5">
      <t>クラ</t>
    </rPh>
    <rPh sb="16" eb="17">
      <t>フ</t>
    </rPh>
    <rPh sb="27" eb="28">
      <t>トキ</t>
    </rPh>
    <rPh sb="36" eb="37">
      <t>ツカ</t>
    </rPh>
    <rPh sb="48" eb="49">
      <t>クラ</t>
    </rPh>
    <rPh sb="71" eb="72">
      <t>クラ</t>
    </rPh>
    <rPh sb="88" eb="90">
      <t>ゲキゲン</t>
    </rPh>
    <phoneticPr fontId="2"/>
  </si>
  <si>
    <t>R9</t>
    <phoneticPr fontId="2"/>
  </si>
  <si>
    <t>Ahina</t>
    <phoneticPr fontId="2"/>
  </si>
  <si>
    <t>NoOB NoPenalty NoBunker</t>
    <phoneticPr fontId="2"/>
  </si>
  <si>
    <t>13日前 秦野88</t>
    <rPh sb="2" eb="4">
      <t>ニチマエ</t>
    </rPh>
    <rPh sb="5" eb="7">
      <t>ハタノ</t>
    </rPh>
    <phoneticPr fontId="2"/>
  </si>
  <si>
    <t>0日前練習Albatros</t>
    <rPh sb="1" eb="2">
      <t>ニチ</t>
    </rPh>
    <rPh sb="2" eb="3">
      <t>マエ</t>
    </rPh>
    <rPh sb="3" eb="5">
      <t>レンシュウ</t>
    </rPh>
    <phoneticPr fontId="2"/>
  </si>
  <si>
    <t>1W</t>
    <phoneticPr fontId="2"/>
  </si>
  <si>
    <t>1Bunker</t>
  </si>
  <si>
    <t>2nd OBx3</t>
    <phoneticPr fontId="2"/>
  </si>
  <si>
    <t>0日前練習 Albatross</t>
    <rPh sb="1" eb="2">
      <t>ニチ</t>
    </rPh>
    <rPh sb="2" eb="3">
      <t>マエ</t>
    </rPh>
    <rPh sb="3" eb="5">
      <t>レンシュウ</t>
    </rPh>
    <phoneticPr fontId="2"/>
  </si>
  <si>
    <t>20日前 東京カントリ89</t>
    <rPh sb="2" eb="4">
      <t>ニチマエ</t>
    </rPh>
    <rPh sb="5" eb="7">
      <t>トウキョウ</t>
    </rPh>
    <phoneticPr fontId="2"/>
  </si>
  <si>
    <t>R9とAhina好調</t>
    <rPh sb="8" eb="10">
      <t>コウチョウ</t>
    </rPh>
    <phoneticPr fontId="2"/>
  </si>
  <si>
    <t>R9</t>
  </si>
  <si>
    <t>2日前 練習 スポーツマン</t>
    <rPh sb="1" eb="3">
      <t>ニチマエ</t>
    </rPh>
    <rPh sb="4" eb="6">
      <t>レンシュウ</t>
    </rPh>
    <phoneticPr fontId="2"/>
  </si>
  <si>
    <t>18日前 秦野95</t>
    <rPh sb="2" eb="4">
      <t>ニチマエ</t>
    </rPh>
    <rPh sb="5" eb="7">
      <t>ハダノ</t>
    </rPh>
    <phoneticPr fontId="2"/>
  </si>
  <si>
    <t>月例 89 6位</t>
    <rPh sb="0" eb="2">
      <t>ゲツレイ</t>
    </rPh>
    <rPh sb="7" eb="8">
      <t>イ</t>
    </rPh>
    <phoneticPr fontId="2"/>
  </si>
  <si>
    <t>9i</t>
  </si>
  <si>
    <t>R9</t>
    <phoneticPr fontId="2"/>
  </si>
  <si>
    <t>Ahina</t>
    <phoneticPr fontId="2"/>
  </si>
  <si>
    <t>7日前 秦野79</t>
    <rPh sb="1" eb="3">
      <t>ニチマエ</t>
    </rPh>
    <rPh sb="4" eb="6">
      <t>ハタノ</t>
    </rPh>
    <phoneticPr fontId="2"/>
  </si>
  <si>
    <t>20日前 東京カントリ88</t>
    <rPh sb="2" eb="4">
      <t>ニチマエ</t>
    </rPh>
    <rPh sb="5" eb="7">
      <t>トウキョウ</t>
    </rPh>
    <phoneticPr fontId="2"/>
  </si>
  <si>
    <t>1日前練習 Albatross</t>
    <rPh sb="1" eb="2">
      <t>ニチ</t>
    </rPh>
    <rPh sb="2" eb="3">
      <t>マエ</t>
    </rPh>
    <rPh sb="3" eb="5">
      <t>レンシュウ</t>
    </rPh>
    <phoneticPr fontId="2"/>
  </si>
  <si>
    <t>Dr PrGr投入</t>
    <rPh sb="7" eb="9">
      <t>トウニュウ</t>
    </rPh>
    <phoneticPr fontId="2"/>
  </si>
  <si>
    <t>PGR</t>
    <phoneticPr fontId="2"/>
  </si>
  <si>
    <t>PGR</t>
    <phoneticPr fontId="2"/>
  </si>
  <si>
    <t>GGS</t>
    <phoneticPr fontId="2"/>
  </si>
  <si>
    <t>コロナ明け 午後スルー</t>
    <rPh sb="3" eb="4">
      <t>ア</t>
    </rPh>
    <rPh sb="6" eb="8">
      <t>ゴゴ</t>
    </rPh>
    <phoneticPr fontId="2"/>
  </si>
  <si>
    <t>6I</t>
  </si>
  <si>
    <t>65日前 秦野89</t>
    <rPh sb="2" eb="4">
      <t>ニチマエ</t>
    </rPh>
    <rPh sb="5" eb="7">
      <t>ハダノ</t>
    </rPh>
    <phoneticPr fontId="2"/>
  </si>
  <si>
    <t>PGR</t>
    <phoneticPr fontId="2"/>
  </si>
  <si>
    <t>7日前 秦野78</t>
    <rPh sb="1" eb="3">
      <t>ニチマエ</t>
    </rPh>
    <rPh sb="4" eb="6">
      <t>ハタノ</t>
    </rPh>
    <phoneticPr fontId="2"/>
  </si>
  <si>
    <t>1日前練習Albatros</t>
    <rPh sb="1" eb="2">
      <t>ニチ</t>
    </rPh>
    <rPh sb="2" eb="3">
      <t>マエ</t>
    </rPh>
    <rPh sb="3" eb="5">
      <t>レンシュウ</t>
    </rPh>
    <phoneticPr fontId="2"/>
  </si>
  <si>
    <t>Bunker</t>
    <phoneticPr fontId="2"/>
  </si>
  <si>
    <t>1 penalty</t>
    <phoneticPr fontId="2"/>
  </si>
  <si>
    <t>1</t>
    <phoneticPr fontId="2"/>
  </si>
  <si>
    <t>2</t>
    <phoneticPr fontId="2"/>
  </si>
  <si>
    <t>3</t>
    <phoneticPr fontId="2"/>
  </si>
  <si>
    <t>4</t>
    <phoneticPr fontId="2"/>
  </si>
  <si>
    <t>5</t>
    <phoneticPr fontId="2"/>
  </si>
  <si>
    <t>6</t>
    <phoneticPr fontId="2"/>
  </si>
  <si>
    <t>7</t>
    <phoneticPr fontId="2"/>
  </si>
  <si>
    <t>スルー。ほぼ競技と同じTeeing位置。3pattが8はワーストでは？</t>
    <rPh sb="6" eb="8">
      <t>キョウギ</t>
    </rPh>
    <rPh sb="9" eb="10">
      <t>オナ</t>
    </rPh>
    <rPh sb="17" eb="19">
      <t>イチ</t>
    </rPh>
    <phoneticPr fontId="2"/>
  </si>
  <si>
    <t>スルー。Dr PrGr ドライバー不調か</t>
    <rPh sb="17" eb="19">
      <t>フチョウ</t>
    </rPh>
    <phoneticPr fontId="2"/>
  </si>
  <si>
    <t>7日前 秦野91</t>
    <rPh sb="1" eb="3">
      <t>ニチマエ</t>
    </rPh>
    <rPh sb="4" eb="6">
      <t>ハタノ</t>
    </rPh>
    <phoneticPr fontId="2"/>
  </si>
  <si>
    <t>2日前練習 ハンズゴルフ</t>
    <rPh sb="1" eb="2">
      <t>ニチ</t>
    </rPh>
    <rPh sb="2" eb="3">
      <t>マエ</t>
    </rPh>
    <rPh sb="3" eb="5">
      <t>レンシュウ</t>
    </rPh>
    <phoneticPr fontId="2"/>
  </si>
  <si>
    <t>12日前 秦野86</t>
    <rPh sb="2" eb="4">
      <t>ニチマエ</t>
    </rPh>
    <rPh sb="5" eb="7">
      <t>ハダノ</t>
    </rPh>
    <phoneticPr fontId="2"/>
  </si>
  <si>
    <t>2日前 練習 ハンズゴルフ</t>
    <rPh sb="1" eb="3">
      <t>ニチマエ</t>
    </rPh>
    <rPh sb="4" eb="6">
      <t>レンシュウ</t>
    </rPh>
    <phoneticPr fontId="2"/>
  </si>
  <si>
    <t>スルー。後半課題 Driver課題</t>
    <rPh sb="4" eb="6">
      <t>コウハン</t>
    </rPh>
    <rPh sb="6" eb="8">
      <t>カダイ</t>
    </rPh>
    <rPh sb="15" eb="17">
      <t>カダイ</t>
    </rPh>
    <phoneticPr fontId="2"/>
  </si>
  <si>
    <t>スルー。18番バーディ。すべてのホールで、バーディとった。</t>
    <rPh sb="6" eb="7">
      <t>バン</t>
    </rPh>
    <phoneticPr fontId="2"/>
  </si>
  <si>
    <t>4日前 横浜85</t>
    <rPh sb="1" eb="3">
      <t>ニチマエ</t>
    </rPh>
    <rPh sb="4" eb="6">
      <t>ヨコハマ</t>
    </rPh>
    <phoneticPr fontId="2"/>
  </si>
  <si>
    <t>1日前練習スポーツマン</t>
    <rPh sb="1" eb="2">
      <t>ニチ</t>
    </rPh>
    <rPh sb="2" eb="3">
      <t>マエ</t>
    </rPh>
    <rPh sb="3" eb="5">
      <t>レンシュウ</t>
    </rPh>
    <phoneticPr fontId="2"/>
  </si>
  <si>
    <t>s</t>
    <phoneticPr fontId="2"/>
  </si>
  <si>
    <t>2nd ROB</t>
  </si>
  <si>
    <t>スルー。ほぼ出だし除く競技ティーから。レーザ電池切れで携帯せず。</t>
  </si>
  <si>
    <t>1日前 秦野80</t>
  </si>
  <si>
    <t>2日前練習 スポーツマン</t>
  </si>
  <si>
    <t>PGR</t>
  </si>
  <si>
    <t>GGS</t>
  </si>
  <si>
    <t>使用方法</t>
  </si>
  <si>
    <t>サマリ、行を追加する。</t>
  </si>
  <si>
    <t>サマリ、日付などを修正</t>
  </si>
  <si>
    <t>FASTWD、スコア登録</t>
  </si>
  <si>
    <t>ボタンをおし、修正する</t>
  </si>
  <si>
    <t>Par</t>
  </si>
  <si>
    <t>Boggy</t>
  </si>
  <si>
    <t>DB</t>
  </si>
  <si>
    <t>結果を番号で入れると、矢印に変換。</t>
  </si>
  <si>
    <t>Triple</t>
    <phoneticPr fontId="2"/>
  </si>
  <si>
    <t>スルー。初ノーダボ</t>
    <rPh sb="4" eb="5">
      <t>ハツ</t>
    </rPh>
    <phoneticPr fontId="2"/>
  </si>
  <si>
    <t>6日前 秦野88</t>
    <rPh sb="1" eb="3">
      <t>ニチマエ</t>
    </rPh>
    <rPh sb="4" eb="6">
      <t>ハダノ</t>
    </rPh>
    <phoneticPr fontId="2"/>
  </si>
  <si>
    <t>1日前 秦野85白</t>
    <rPh sb="8" eb="9">
      <t>シロ</t>
    </rPh>
    <phoneticPr fontId="2"/>
  </si>
  <si>
    <t>スルー。10番空振り。最多バーディ 3タイ</t>
    <rPh sb="6" eb="7">
      <t>バン</t>
    </rPh>
    <rPh sb="7" eb="9">
      <t>カラブ</t>
    </rPh>
    <rPh sb="11" eb="13">
      <t>サイタ</t>
    </rPh>
    <phoneticPr fontId="2"/>
  </si>
  <si>
    <t>4日前練習スポーツマン</t>
    <rPh sb="1" eb="2">
      <t>ニチ</t>
    </rPh>
    <rPh sb="2" eb="3">
      <t>マエ</t>
    </rPh>
    <rPh sb="3" eb="5">
      <t>レンシュウ</t>
    </rPh>
    <phoneticPr fontId="2"/>
  </si>
  <si>
    <t>1日前 秦野79</t>
  </si>
  <si>
    <t>1日前練習 スポーツマン</t>
  </si>
  <si>
    <t>スルー。競技ティーから。</t>
    <phoneticPr fontId="2"/>
  </si>
  <si>
    <t>s</t>
    <phoneticPr fontId="2"/>
  </si>
  <si>
    <t>月例 1位 ベスグロ。ベストスコアの更新　PrGr5500</t>
    <rPh sb="0" eb="2">
      <t>ゲツレイ</t>
    </rPh>
    <rPh sb="4" eb="5">
      <t>イ</t>
    </rPh>
    <rPh sb="18" eb="20">
      <t>コウシン</t>
    </rPh>
    <phoneticPr fontId="2"/>
  </si>
  <si>
    <t>2日前 秦野87</t>
    <rPh sb="1" eb="3">
      <t>ニチマエ</t>
    </rPh>
    <rPh sb="4" eb="6">
      <t>ハダノ</t>
    </rPh>
    <phoneticPr fontId="2"/>
  </si>
  <si>
    <t>0日前 練習 アルバトロス</t>
    <rPh sb="1" eb="3">
      <t>ニチマエ</t>
    </rPh>
    <rPh sb="4" eb="6">
      <t>レンシュウ</t>
    </rPh>
    <phoneticPr fontId="2"/>
  </si>
  <si>
    <t>1日前 秦野84白</t>
    <rPh sb="8" eb="9">
      <t>シロ</t>
    </rPh>
    <phoneticPr fontId="2"/>
  </si>
  <si>
    <t>3日前練習スポーツマン</t>
    <rPh sb="1" eb="2">
      <t>ニチ</t>
    </rPh>
    <rPh sb="2" eb="3">
      <t>マエ</t>
    </rPh>
    <rPh sb="3" eb="5">
      <t>レンシュウ</t>
    </rPh>
    <phoneticPr fontId="2"/>
  </si>
  <si>
    <t>1日前 秦野78</t>
  </si>
  <si>
    <t>0日前練習 スポーツマン</t>
  </si>
  <si>
    <t>スルー。Best更新 PrGr5500</t>
    <rPh sb="8" eb="10">
      <t>コウシン</t>
    </rPh>
    <phoneticPr fontId="2"/>
  </si>
  <si>
    <t>スルー。Best更新後も反動小さかった。</t>
    <rPh sb="8" eb="10">
      <t>コウシン</t>
    </rPh>
    <rPh sb="10" eb="11">
      <t>ゴ</t>
    </rPh>
    <rPh sb="12" eb="14">
      <t>ハンドウ</t>
    </rPh>
    <rPh sb="14" eb="15">
      <t>チイ</t>
    </rPh>
    <phoneticPr fontId="2"/>
  </si>
  <si>
    <t>#14で乱したがいいラウンドだった</t>
    <rPh sb="4" eb="5">
      <t>ミダ</t>
    </rPh>
    <phoneticPr fontId="2"/>
  </si>
  <si>
    <t>15日前 程ヶ谷86</t>
    <rPh sb="2" eb="4">
      <t>ニチマエ</t>
    </rPh>
    <rPh sb="5" eb="8">
      <t>ホドガヤ</t>
    </rPh>
    <phoneticPr fontId="2"/>
  </si>
  <si>
    <t>1日前 練習 スポーツマン</t>
    <rPh sb="1" eb="3">
      <t>ニチマエ</t>
    </rPh>
    <rPh sb="4" eb="6">
      <t>レンシュウ</t>
    </rPh>
    <phoneticPr fontId="2"/>
  </si>
  <si>
    <t>7日前 相模野91</t>
    <rPh sb="4" eb="7">
      <t>サガミノ</t>
    </rPh>
    <phoneticPr fontId="2"/>
  </si>
  <si>
    <t>スルー。バースデー無料</t>
    <rPh sb="9" eb="11">
      <t>ムリョウ</t>
    </rPh>
    <phoneticPr fontId="2"/>
  </si>
  <si>
    <t xml:space="preserve">2019年 HC9.0(11) HC8.8(6) HC9.5(1) </t>
    <rPh sb="4" eb="5">
      <t>ネン</t>
    </rPh>
    <phoneticPr fontId="2"/>
  </si>
  <si>
    <t>1番回らなった。コンペの記録を流用。</t>
    <rPh sb="1" eb="2">
      <t>バン</t>
    </rPh>
    <rPh sb="2" eb="3">
      <t>マワ</t>
    </rPh>
    <rPh sb="12" eb="14">
      <t>キロク</t>
    </rPh>
    <rPh sb="15" eb="17">
      <t>リュウヨウ</t>
    </rPh>
    <phoneticPr fontId="2"/>
  </si>
  <si>
    <t>7日前 富士屋89</t>
    <rPh sb="4" eb="6">
      <t>フジ</t>
    </rPh>
    <rPh sb="6" eb="7">
      <t>ヤ</t>
    </rPh>
    <phoneticPr fontId="2"/>
  </si>
  <si>
    <t>15日前 程ヶ谷85</t>
    <rPh sb="2" eb="4">
      <t>ニチマエ</t>
    </rPh>
    <rPh sb="5" eb="8">
      <t>ホドガヤ</t>
    </rPh>
    <phoneticPr fontId="2"/>
  </si>
  <si>
    <t>0日前 練習 スポーツマン</t>
    <rPh sb="1" eb="3">
      <t>ニチマエ</t>
    </rPh>
    <rPh sb="4" eb="6">
      <t>レンシュウ</t>
    </rPh>
    <phoneticPr fontId="2"/>
  </si>
  <si>
    <t>lostball</t>
  </si>
  <si>
    <t>1penalty Bunker</t>
  </si>
  <si>
    <t>20年最多OBシャンクトップ多かった。#14は2ndラフ6iやめる</t>
    <rPh sb="2" eb="5">
      <t>ネンサイタ</t>
    </rPh>
    <rPh sb="14" eb="15">
      <t>オオ</t>
    </rPh>
    <phoneticPr fontId="2"/>
  </si>
  <si>
    <t>パターカバー紛失</t>
    <rPh sb="6" eb="8">
      <t>フンシツ</t>
    </rPh>
    <phoneticPr fontId="2"/>
  </si>
  <si>
    <t>#4等、意図通り フック スライス打てた</t>
    <rPh sb="2" eb="3">
      <t>ナド</t>
    </rPh>
    <rPh sb="4" eb="7">
      <t>イトドオ</t>
    </rPh>
    <rPh sb="17" eb="18">
      <t>ウ</t>
    </rPh>
    <phoneticPr fontId="2"/>
  </si>
  <si>
    <t>s</t>
  </si>
  <si>
    <t>スルー。競技ティーから。</t>
  </si>
  <si>
    <t>2nd OBx3</t>
  </si>
  <si>
    <t>NoOB NoPenalty NoBunker</t>
  </si>
  <si>
    <t>体調不良胃腸炎</t>
  </si>
  <si>
    <t>b</t>
  </si>
  <si>
    <t>F↑</t>
  </si>
  <si>
    <t>2nd OBR</t>
  </si>
  <si>
    <t>U</t>
  </si>
  <si>
    <t>2nd ラフ 6I150</t>
  </si>
  <si>
    <t>スルー バイク 14=GON-PATT+36</t>
  </si>
  <si>
    <t>2 bunker OB</t>
  </si>
  <si>
    <t xml:space="preserve">スルー </t>
  </si>
  <si>
    <t>Approach</t>
  </si>
  <si>
    <t>バンカー</t>
  </si>
  <si>
    <t>スルー 1WはR9</t>
  </si>
  <si>
    <t>アプローチダメ</t>
  </si>
  <si>
    <t>atp110 act130</t>
  </si>
  <si>
    <t>appはトップ</t>
  </si>
  <si>
    <t>2OB</t>
  </si>
  <si>
    <t>スルー</t>
  </si>
  <si>
    <t>1ROB</t>
  </si>
  <si>
    <t>U5</t>
  </si>
  <si>
    <t>チョロ</t>
  </si>
  <si>
    <t>1ROB 6I</t>
  </si>
  <si>
    <t>1WH</t>
  </si>
  <si>
    <t>OBR</t>
  </si>
  <si>
    <t>OB↑</t>
  </si>
  <si>
    <t>DW</t>
  </si>
  <si>
    <t>Pen.1 B1</t>
  </si>
  <si>
    <t>OBL</t>
  </si>
  <si>
    <t>1OB-1</t>
  </si>
  <si>
    <t>スルー ベストスコア</t>
  </si>
  <si>
    <t>〇</t>
  </si>
  <si>
    <t>U2</t>
  </si>
  <si>
    <t>1OB 1B</t>
  </si>
  <si>
    <t>1P</t>
  </si>
  <si>
    <t>5W</t>
  </si>
  <si>
    <t>1OB 1</t>
  </si>
  <si>
    <t>スルー大晦日5000円。DriverOB2ドロー多い</t>
    <rPh sb="3" eb="6">
      <t>オオミソカ</t>
    </rPh>
    <rPh sb="10" eb="11">
      <t>エン</t>
    </rPh>
    <rPh sb="24" eb="25">
      <t>オオ</t>
    </rPh>
    <phoneticPr fontId="2"/>
  </si>
  <si>
    <t>お先にパッとやめる。アイアンフルショットしない ハーフショットに心がけた。月例は5位 net 75.7なので、1.2（2打足りない)</t>
    <rPh sb="1" eb="2">
      <t>サキ</t>
    </rPh>
    <rPh sb="32" eb="33">
      <t>ココロ</t>
    </rPh>
    <rPh sb="37" eb="39">
      <t>ゲツレイ</t>
    </rPh>
    <rPh sb="41" eb="42">
      <t>クライ</t>
    </rPh>
    <rPh sb="60" eb="62">
      <t>ダタ</t>
    </rPh>
    <phoneticPr fontId="2"/>
  </si>
  <si>
    <t>1 OB</t>
  </si>
  <si>
    <t>YonexPatter導入。まずまず。</t>
    <rPh sb="11" eb="13">
      <t>ドウニュウ</t>
    </rPh>
    <phoneticPr fontId="2"/>
  </si>
  <si>
    <t>YonexPatter不発</t>
    <rPh sb="11" eb="13">
      <t>フハツ</t>
    </rPh>
    <phoneticPr fontId="2"/>
  </si>
  <si>
    <t>Tera-You Youtube パター 距離感充てるゲーム良かった</t>
    <rPh sb="21" eb="25">
      <t>キョリカンア</t>
    </rPh>
    <rPh sb="30" eb="31">
      <t>ヨ</t>
    </rPh>
    <phoneticPr fontId="2"/>
  </si>
  <si>
    <t>WH</t>
  </si>
  <si>
    <t>月例入賞圏外。月例は5位=net 76.7なので、6打足りない。</t>
    <rPh sb="0" eb="2">
      <t>ゲツレイ</t>
    </rPh>
    <rPh sb="2" eb="4">
      <t>ニュウショウ</t>
    </rPh>
    <rPh sb="4" eb="6">
      <t>ケンガイ</t>
    </rPh>
    <rPh sb="7" eb="9">
      <t>ゲツレイ</t>
    </rPh>
    <rPh sb="11" eb="12">
      <t>クライ</t>
    </rPh>
    <rPh sb="26" eb="28">
      <t>ダタ</t>
    </rPh>
    <phoneticPr fontId="2"/>
  </si>
  <si>
    <t>3番4番でシャンク2発</t>
    <rPh sb="1" eb="2">
      <t>バン</t>
    </rPh>
    <rPh sb="3" eb="4">
      <t>バン</t>
    </rPh>
    <rPh sb="10" eb="11">
      <t>ハツ</t>
    </rPh>
    <phoneticPr fontId="2"/>
  </si>
  <si>
    <t>Pat</t>
  </si>
  <si>
    <t>s</t>
    <phoneticPr fontId="2"/>
  </si>
  <si>
    <t>スルー。5,7番でシャンク2発。</t>
    <rPh sb="7" eb="8">
      <t>バン</t>
    </rPh>
    <rPh sb="14" eb="15">
      <t>ハツ</t>
    </rPh>
    <phoneticPr fontId="2"/>
  </si>
  <si>
    <t>スルー。11，17番でシャンク2発</t>
    <rPh sb="9" eb="10">
      <t>バン</t>
    </rPh>
    <rPh sb="16" eb="17">
      <t>ハツ</t>
    </rPh>
    <phoneticPr fontId="2"/>
  </si>
  <si>
    <t>c</t>
  </si>
  <si>
    <t>2021/5/1現在</t>
    <rPh sb="8" eb="10">
      <t>ゲンザイ</t>
    </rPh>
    <phoneticPr fontId="2"/>
  </si>
  <si>
    <t>3U</t>
    <phoneticPr fontId="2"/>
  </si>
  <si>
    <t>WH</t>
    <phoneticPr fontId="2"/>
  </si>
  <si>
    <t>C</t>
  </si>
  <si>
    <t>木</t>
  </si>
  <si>
    <t>33パット InitialPatt or Appがよかった。8ラウンド連続バーディ。A月例ベスグロ85で難しいセッティング、</t>
    <rPh sb="35" eb="37">
      <t>レンゾク</t>
    </rPh>
    <rPh sb="43" eb="45">
      <t>ゲツレイ</t>
    </rPh>
    <rPh sb="52" eb="53">
      <t>ムズカ</t>
    </rPh>
    <phoneticPr fontId="2"/>
  </si>
  <si>
    <t>2打目シャンクOB６Ｉラフから</t>
    <rPh sb="1" eb="2">
      <t>ダ</t>
    </rPh>
    <rPh sb="2" eb="3">
      <t>メ</t>
    </rPh>
    <phoneticPr fontId="2"/>
  </si>
  <si>
    <t>1B</t>
  </si>
  <si>
    <t>1B</t>
    <phoneticPr fontId="2"/>
  </si>
  <si>
    <t>WH</t>
    <phoneticPr fontId="2"/>
  </si>
  <si>
    <t>8連続バーディ途切れ。理事長杯決勝難しくない設定。5位ぐらいの成績か。</t>
    <rPh sb="1" eb="3">
      <t>レンゾク</t>
    </rPh>
    <rPh sb="7" eb="9">
      <t>トギ</t>
    </rPh>
    <rPh sb="11" eb="14">
      <t>リジチョウ</t>
    </rPh>
    <rPh sb="14" eb="15">
      <t>ハイ</t>
    </rPh>
    <rPh sb="15" eb="17">
      <t>ケッショウ</t>
    </rPh>
    <rPh sb="17" eb="18">
      <t>ムズカ</t>
    </rPh>
    <rPh sb="22" eb="24">
      <t>セッテイ</t>
    </rPh>
    <rPh sb="26" eb="27">
      <t>イ</t>
    </rPh>
    <rPh sb="31" eb="33">
      <t>セイセキ</t>
    </rPh>
    <phoneticPr fontId="2"/>
  </si>
  <si>
    <t>とくになし</t>
    <phoneticPr fontId="2"/>
  </si>
  <si>
    <t>#13は右の木の左を狙う。3Uドローでないがストレート出る。A月例ベスグロ83</t>
    <rPh sb="4" eb="5">
      <t>ミギ</t>
    </rPh>
    <rPh sb="6" eb="7">
      <t>キ</t>
    </rPh>
    <rPh sb="8" eb="9">
      <t>ヒダリ</t>
    </rPh>
    <rPh sb="10" eb="11">
      <t>ネラ</t>
    </rPh>
    <rPh sb="27" eb="28">
      <t>デ</t>
    </rPh>
    <rPh sb="31" eb="33">
      <t>ゲツレイ</t>
    </rPh>
    <phoneticPr fontId="2"/>
  </si>
  <si>
    <t>s</t>
    <phoneticPr fontId="2"/>
  </si>
  <si>
    <t>#6は右側はげ木からドロー。雨上がり。#4は169を6Iで。#14はDr4U9でParOn。</t>
    <rPh sb="3" eb="5">
      <t>ミギガワ</t>
    </rPh>
    <rPh sb="7" eb="8">
      <t>キ</t>
    </rPh>
    <rPh sb="14" eb="16">
      <t>アメア</t>
    </rPh>
    <phoneticPr fontId="2"/>
  </si>
  <si>
    <t>雨 カッパ着て1ラウンド。2ndミスショットは少なかった。A月例 Pin位置は最も厳しめ。</t>
    <rPh sb="0" eb="1">
      <t>アメ</t>
    </rPh>
    <rPh sb="5" eb="6">
      <t>キ</t>
    </rPh>
    <rPh sb="23" eb="24">
      <t>スク</t>
    </rPh>
    <rPh sb="30" eb="32">
      <t>ゲツレイ</t>
    </rPh>
    <rPh sb="36" eb="38">
      <t>イチ</t>
    </rPh>
    <rPh sb="39" eb="40">
      <t>モット</t>
    </rPh>
    <rPh sb="41" eb="42">
      <t>キビ</t>
    </rPh>
    <phoneticPr fontId="2"/>
  </si>
  <si>
    <t>#8がけ崩れのため、短い。7月4日も。バーディ3最多タイ。#52ndベアグランドOB。</t>
    <rPh sb="4" eb="5">
      <t>クズ</t>
    </rPh>
    <rPh sb="10" eb="11">
      <t>ミジカ</t>
    </rPh>
    <rPh sb="14" eb="15">
      <t>ガツ</t>
    </rPh>
    <rPh sb="16" eb="17">
      <t>ニチ</t>
    </rPh>
    <rPh sb="24" eb="26">
      <t>サイタ</t>
    </rPh>
    <phoneticPr fontId="2"/>
  </si>
  <si>
    <t>とくになし</t>
  </si>
  <si>
    <t>OutBestタイ37。スクラッチ予選Best16は81なので、入賞できたかも。#17はCenterより奥なら7i。</t>
    <rPh sb="17" eb="19">
      <t>ヨセン</t>
    </rPh>
    <rPh sb="32" eb="34">
      <t>ニュウショウ</t>
    </rPh>
    <rPh sb="52" eb="53">
      <t>オク</t>
    </rPh>
    <phoneticPr fontId="2"/>
  </si>
  <si>
    <t>130 Bunker</t>
  </si>
  <si>
    <t>100 Bunker 2nd OB</t>
  </si>
  <si>
    <t>雨 1時間スタート待たされ、じっくりパタ練後</t>
    <rPh sb="0" eb="1">
      <t>アメ</t>
    </rPh>
    <rPh sb="3" eb="5">
      <t>ジカン</t>
    </rPh>
    <rPh sb="9" eb="10">
      <t>マ</t>
    </rPh>
    <rPh sb="20" eb="21">
      <t>ネリ</t>
    </rPh>
    <rPh sb="21" eb="22">
      <t>ゴ</t>
    </rPh>
    <phoneticPr fontId="2"/>
  </si>
  <si>
    <t>3rd OB</t>
  </si>
  <si>
    <t>月例入賞圏外。雨 月例は5位=net 76.7なので、8打足りない。チッパー＃４で使用も寄せられず。</t>
    <rPh sb="0" eb="2">
      <t>ゲツレイ</t>
    </rPh>
    <rPh sb="2" eb="4">
      <t>ニュウショウ</t>
    </rPh>
    <rPh sb="4" eb="6">
      <t>ケンガイ</t>
    </rPh>
    <rPh sb="7" eb="8">
      <t>アメ</t>
    </rPh>
    <rPh sb="9" eb="11">
      <t>ゲツレイ</t>
    </rPh>
    <rPh sb="13" eb="14">
      <t>クライ</t>
    </rPh>
    <rPh sb="28" eb="30">
      <t>ダタ</t>
    </rPh>
    <rPh sb="41" eb="43">
      <t>シヨウ</t>
    </rPh>
    <rPh sb="44" eb="45">
      <t>ヨ</t>
    </rPh>
    <phoneticPr fontId="2"/>
  </si>
  <si>
    <t>雨 シャンクOB3発。1時間スタート待たされ、じっくりパタ練後2回やってパター改善なし。＃１＃３３U使用。結果良い。＃１７想定よりも大きいクラブ</t>
    <rPh sb="0" eb="1">
      <t>アメ</t>
    </rPh>
    <rPh sb="9" eb="10">
      <t>パツ</t>
    </rPh>
    <rPh sb="12" eb="14">
      <t>ジカン</t>
    </rPh>
    <rPh sb="18" eb="19">
      <t>マ</t>
    </rPh>
    <rPh sb="32" eb="33">
      <t>カイ</t>
    </rPh>
    <rPh sb="39" eb="41">
      <t>カイゼン</t>
    </rPh>
    <rPh sb="50" eb="52">
      <t>シヨウ</t>
    </rPh>
    <rPh sb="53" eb="56">
      <t>ケッカヨ</t>
    </rPh>
    <rPh sb="61" eb="63">
      <t>ソウテイ</t>
    </rPh>
    <rPh sb="66" eb="67">
      <t>オオ</t>
    </rPh>
    <phoneticPr fontId="2"/>
  </si>
  <si>
    <t>Hazard</t>
  </si>
  <si>
    <t>102+9.6</t>
  </si>
  <si>
    <t>97+10.4</t>
  </si>
  <si>
    <t>110+15</t>
  </si>
  <si>
    <t>177-24</t>
  </si>
  <si>
    <t>139-17</t>
  </si>
  <si>
    <t>Bunker 142+10</t>
  </si>
  <si>
    <t>93.5+0.8</t>
  </si>
  <si>
    <t>101+11</t>
  </si>
  <si>
    <t>119+7.2</t>
  </si>
  <si>
    <t>154+1</t>
  </si>
  <si>
    <t>96+10</t>
  </si>
  <si>
    <t>118-17</t>
  </si>
  <si>
    <t>110+9</t>
  </si>
  <si>
    <t>127+7.6</t>
  </si>
  <si>
    <t>Bunker 107</t>
  </si>
  <si>
    <t>138-15</t>
  </si>
  <si>
    <t>105+10</t>
  </si>
  <si>
    <t>初4バーディもパター忘れてレンタル。</t>
    <rPh sb="0" eb="1">
      <t>ハツ</t>
    </rPh>
    <rPh sb="10" eb="11">
      <t>ワス</t>
    </rPh>
    <phoneticPr fontId="2"/>
  </si>
  <si>
    <t>172+4.8</t>
  </si>
  <si>
    <t>117+13</t>
  </si>
  <si>
    <t>132+7</t>
  </si>
  <si>
    <t>152+9.6</t>
  </si>
  <si>
    <t>3rd OB 110+7</t>
  </si>
  <si>
    <t>112+6.8</t>
  </si>
  <si>
    <t>160-15</t>
  </si>
  <si>
    <t>94+13</t>
  </si>
  <si>
    <t>102+8</t>
  </si>
  <si>
    <t>103+10</t>
  </si>
  <si>
    <t>76+13</t>
  </si>
  <si>
    <t>170-25</t>
  </si>
  <si>
    <t>73.5-9.6</t>
  </si>
  <si>
    <t>109+3</t>
  </si>
  <si>
    <t>160+20</t>
  </si>
  <si>
    <t>101+8.6</t>
  </si>
  <si>
    <t>初2連続70台。14番3rdOBも1パットでBoggyでしのぐ。Par3すべてボギー以上。Pinを狙わず、右からねらう。(ひっかけ防止)</t>
    <rPh sb="0" eb="1">
      <t>ハツ</t>
    </rPh>
    <rPh sb="2" eb="4">
      <t>レンゾク</t>
    </rPh>
    <rPh sb="6" eb="7">
      <t>ダイ</t>
    </rPh>
    <rPh sb="10" eb="11">
      <t>バン</t>
    </rPh>
    <rPh sb="42" eb="44">
      <t>イジョウ</t>
    </rPh>
    <rPh sb="49" eb="50">
      <t>ネラ</t>
    </rPh>
    <rPh sb="53" eb="54">
      <t>ミギ</t>
    </rPh>
    <rPh sb="65" eb="67">
      <t>ボウシ</t>
    </rPh>
    <phoneticPr fontId="2"/>
  </si>
  <si>
    <t>お山</t>
    <rPh sb="1" eb="2">
      <t>ヤマ</t>
    </rPh>
    <phoneticPr fontId="2"/>
  </si>
  <si>
    <t>125+10</t>
  </si>
  <si>
    <t>100+9.4</t>
  </si>
  <si>
    <t>115+18</t>
  </si>
  <si>
    <t>172-26</t>
  </si>
  <si>
    <t>162+7</t>
  </si>
  <si>
    <t>91+9</t>
  </si>
  <si>
    <t>145-9</t>
  </si>
  <si>
    <t>123+10</t>
  </si>
  <si>
    <t>87+4</t>
  </si>
  <si>
    <t>169-16</t>
  </si>
  <si>
    <t>92--8</t>
  </si>
  <si>
    <t>#7#17のショートはひっかけを意識してターゲットを右に置いたのがよかった。月例 5位 Gross 74.5 で入賞できず。</t>
    <rPh sb="16" eb="18">
      <t>イシキ</t>
    </rPh>
    <rPh sb="26" eb="27">
      <t>ミギ</t>
    </rPh>
    <rPh sb="28" eb="29">
      <t>オ</t>
    </rPh>
    <rPh sb="38" eb="40">
      <t>ゲツレイ</t>
    </rPh>
    <rPh sb="42" eb="43">
      <t>イ</t>
    </rPh>
    <rPh sb="56" eb="58">
      <t>ニュウショウ</t>
    </rPh>
    <phoneticPr fontId="2"/>
  </si>
  <si>
    <t>110+8</t>
  </si>
  <si>
    <t>92+13</t>
  </si>
  <si>
    <t>93+14</t>
  </si>
  <si>
    <t>175-28</t>
  </si>
  <si>
    <t>100-10</t>
  </si>
  <si>
    <t>100+5</t>
  </si>
  <si>
    <t>118+7</t>
  </si>
  <si>
    <t>118+7全然足りない</t>
  </si>
  <si>
    <t>118-9大きい</t>
  </si>
  <si>
    <t>118＋9</t>
  </si>
  <si>
    <t>137-15</t>
  </si>
  <si>
    <t>90+5</t>
  </si>
  <si>
    <t>ベストスコアタイ。6番2nd３W投入で15本使用。(3Wは、いいショット)</t>
    <rPh sb="10" eb="11">
      <t>バン</t>
    </rPh>
    <rPh sb="16" eb="18">
      <t>トウニュウ</t>
    </rPh>
    <rPh sb="21" eb="22">
      <t>ホン</t>
    </rPh>
    <rPh sb="22" eb="24">
      <t>シヨウ</t>
    </rPh>
    <phoneticPr fontId="2"/>
  </si>
  <si>
    <t>4連続84以下達成。コロナワクチン副反応明け。</t>
    <rPh sb="1" eb="3">
      <t>レンゾク</t>
    </rPh>
    <rPh sb="5" eb="7">
      <t>イカ</t>
    </rPh>
    <rPh sb="7" eb="9">
      <t>タッセイ</t>
    </rPh>
    <rPh sb="17" eb="21">
      <t>フクハンノウア</t>
    </rPh>
    <phoneticPr fontId="2"/>
  </si>
  <si>
    <t>2021/09/20現在</t>
    <rPh sb="10" eb="12">
      <t>ゲンザイ</t>
    </rPh>
    <phoneticPr fontId="2"/>
  </si>
  <si>
    <t>159+5 Bunker BunkerOver 1.5mPatt外し</t>
  </si>
  <si>
    <t>123+13ベアグランド飛ばなかった つぎのAppもミス</t>
  </si>
  <si>
    <t>3パット多し 7回。月例S同日開催入賞するには、6打足りない。</t>
    <rPh sb="4" eb="5">
      <t>オオ</t>
    </rPh>
    <rPh sb="8" eb="9">
      <t>カイ</t>
    </rPh>
    <rPh sb="10" eb="12">
      <t>ゲツレイ</t>
    </rPh>
    <rPh sb="13" eb="17">
      <t>ドウジツカイサイ</t>
    </rPh>
    <rPh sb="17" eb="19">
      <t>ニュウショウ</t>
    </rPh>
    <rPh sb="25" eb="27">
      <t>ダタ</t>
    </rPh>
    <phoneticPr fontId="2"/>
  </si>
  <si>
    <t>スル― 6:14Start 11:30上がり。6番8番はツーオン狙い。</t>
    <rPh sb="19" eb="20">
      <t>ア</t>
    </rPh>
    <rPh sb="24" eb="25">
      <t>バン</t>
    </rPh>
    <rPh sb="26" eb="27">
      <t>バン</t>
    </rPh>
    <rPh sb="32" eb="33">
      <t>ネラ</t>
    </rPh>
    <phoneticPr fontId="2"/>
  </si>
  <si>
    <t xml:space="preserve">wh + </t>
  </si>
  <si>
    <t>33patt優秀。In Best更新</t>
    <rPh sb="6" eb="8">
      <t>ユウシュウ</t>
    </rPh>
    <rPh sb="16" eb="18">
      <t>コウシン</t>
    </rPh>
    <phoneticPr fontId="2"/>
  </si>
  <si>
    <t>連続84以下は4でストップ。2か月ぶりプレーになってしまった。Birthday。#3は2nd 番手54も使うべき。</t>
    <rPh sb="0" eb="2">
      <t>レンゾク</t>
    </rPh>
    <rPh sb="4" eb="6">
      <t>イカ</t>
    </rPh>
    <rPh sb="16" eb="17">
      <t>ゲツ</t>
    </rPh>
    <rPh sb="47" eb="49">
      <t>バンテ</t>
    </rPh>
    <rPh sb="52" eb="53">
      <t>ツカ</t>
    </rPh>
    <phoneticPr fontId="2"/>
  </si>
  <si>
    <t>Bunker 135</t>
  </si>
  <si>
    <t>Bunker 153</t>
  </si>
  <si>
    <t>Bunker 70</t>
  </si>
  <si>
    <t>Bunker 60</t>
  </si>
  <si>
    <t>スコアがIn Outまったく目標通り。</t>
    <rPh sb="14" eb="17">
      <t>モクヒョウドオ</t>
    </rPh>
    <phoneticPr fontId="2"/>
  </si>
  <si>
    <t>Bunker WH 155</t>
  </si>
  <si>
    <t>Bunker 190</t>
  </si>
  <si>
    <t>ROB 70</t>
  </si>
  <si>
    <t>2nd 2ROB 134</t>
  </si>
  <si>
    <t>雪。バーディ7連続でストップ</t>
    <rPh sb="0" eb="1">
      <t>ユキ</t>
    </rPh>
    <rPh sb="7" eb="9">
      <t>レンゾク</t>
    </rPh>
    <phoneticPr fontId="2"/>
  </si>
  <si>
    <t>170 WH</t>
  </si>
  <si>
    <t>110 WH</t>
  </si>
  <si>
    <t>s</t>
    <phoneticPr fontId="2"/>
  </si>
  <si>
    <t>Worst Driver不調。グリーンハーフまで凍っていた。シャンクはない。</t>
    <rPh sb="12" eb="14">
      <t>フチョウ</t>
    </rPh>
    <rPh sb="24" eb="25">
      <t>コオ</t>
    </rPh>
    <phoneticPr fontId="2"/>
  </si>
  <si>
    <t>8番初の2on ３Uで。</t>
    <rPh sb="1" eb="3">
      <t>バンハツ</t>
    </rPh>
    <phoneticPr fontId="2"/>
  </si>
  <si>
    <t xml:space="preserve">Bunker *2 </t>
  </si>
  <si>
    <t>Birdie数(前Score)</t>
    <rPh sb="6" eb="7">
      <t>スウ</t>
    </rPh>
    <rPh sb="8" eb="9">
      <t>マエ</t>
    </rPh>
    <phoneticPr fontId="3"/>
  </si>
  <si>
    <t xml:space="preserve">#17 Teeing #2 #3 #6 シャンク </t>
    <phoneticPr fontId="2"/>
  </si>
  <si>
    <t>雨 前半８番(17)から調子よくなってきた。シャンクなし。</t>
    <rPh sb="0" eb="1">
      <t>アメ</t>
    </rPh>
    <rPh sb="2" eb="4">
      <t>ゼンハン</t>
    </rPh>
    <rPh sb="5" eb="6">
      <t>バン</t>
    </rPh>
    <rPh sb="12" eb="14">
      <t>チョウシ</t>
    </rPh>
    <phoneticPr fontId="2"/>
  </si>
  <si>
    <t>2nd OB</t>
  </si>
  <si>
    <t>コロナ明け、ディポットは取り分けた。シャンクなし。</t>
    <rPh sb="3" eb="4">
      <t>ア</t>
    </rPh>
    <rPh sb="12" eb="13">
      <t>ト</t>
    </rPh>
    <rPh sb="14" eb="15">
      <t>ワ</t>
    </rPh>
    <phoneticPr fontId="2"/>
  </si>
  <si>
    <t>noOB noPenalty NoBirdie, Patt Short多い。</t>
    <rPh sb="35" eb="36">
      <t>オオ</t>
    </rPh>
    <phoneticPr fontId="2"/>
  </si>
  <si>
    <t xml:space="preserve">#17 Teeing #2 #3 #6 シャンク </t>
  </si>
  <si>
    <t>ROBx2</t>
  </si>
  <si>
    <t>Patt不調。2連続OBは#4 ３Uで。3W好調。#17,8I130(直)いい距離。#46Iシャンク気味。GWで作成App使用。GPSYard合わない。#13は、+5でよいかも。</t>
    <rPh sb="4" eb="6">
      <t>フチョウ</t>
    </rPh>
    <rPh sb="8" eb="10">
      <t>レンゾク</t>
    </rPh>
    <rPh sb="22" eb="24">
      <t>コウチョウ</t>
    </rPh>
    <rPh sb="35" eb="36">
      <t>チョク</t>
    </rPh>
    <rPh sb="39" eb="41">
      <t>キョリ</t>
    </rPh>
    <rPh sb="50" eb="52">
      <t>ギミ</t>
    </rPh>
    <rPh sb="56" eb="58">
      <t>サクセイ</t>
    </rPh>
    <rPh sb="61" eb="63">
      <t>シヨウ</t>
    </rPh>
    <rPh sb="71" eb="72">
      <t>ア</t>
    </rPh>
    <phoneticPr fontId="2"/>
  </si>
  <si>
    <t>途中一時雨。3パット4回は、長い距離も残っていたからか。</t>
    <rPh sb="0" eb="5">
      <t>トチュウイチジアメ</t>
    </rPh>
    <rPh sb="11" eb="12">
      <t>カイ</t>
    </rPh>
    <rPh sb="14" eb="15">
      <t>ナガ</t>
    </rPh>
    <rPh sb="16" eb="18">
      <t>キョリ</t>
    </rPh>
    <rPh sb="19" eb="20">
      <t>ノコ</t>
    </rPh>
    <phoneticPr fontId="2"/>
  </si>
  <si>
    <t>#1,OB未カウントであれば、すべてParOn。とにかくPatt不調2pattのworst残り１#16、３Patt残り8yard#15</t>
    <rPh sb="5" eb="6">
      <t>ミ</t>
    </rPh>
    <rPh sb="32" eb="34">
      <t>フチョウ</t>
    </rPh>
    <rPh sb="45" eb="46">
      <t>ノコ</t>
    </rPh>
    <rPh sb="57" eb="58">
      <t>ノコ</t>
    </rPh>
    <phoneticPr fontId="2"/>
  </si>
  <si>
    <t>月例入賞圏外。5位は72.2であと0.8ポイント足らず。アプローチがよいせいか29パット</t>
    <rPh sb="0" eb="6">
      <t>ゲツレイニュウショウケンガイ</t>
    </rPh>
    <rPh sb="8" eb="9">
      <t>イ</t>
    </rPh>
    <rPh sb="24" eb="25">
      <t>タ</t>
    </rPh>
    <phoneticPr fontId="2"/>
  </si>
  <si>
    <t>1 WH</t>
  </si>
  <si>
    <t>木にあたってロスト Bunker</t>
  </si>
  <si>
    <t>#8 LOBだが、３Wで初2オン。女子プロ見学次の日。</t>
    <rPh sb="12" eb="13">
      <t>ハツ</t>
    </rPh>
    <rPh sb="17" eb="19">
      <t>ジョシ</t>
    </rPh>
    <rPh sb="21" eb="24">
      <t>ケンガクツギ</t>
    </rPh>
    <rPh sb="25" eb="26">
      <t>ヒ</t>
    </rPh>
    <phoneticPr fontId="2"/>
  </si>
  <si>
    <t>#13</t>
    <phoneticPr fontId="2"/>
  </si>
  <si>
    <t>2022/07/06現在</t>
    <rPh sb="10" eb="12">
      <t>ゲンザイ</t>
    </rPh>
    <phoneticPr fontId="2"/>
  </si>
  <si>
    <t>Par以下率Wst</t>
    <rPh sb="3" eb="5">
      <t>イカ</t>
    </rPh>
    <rPh sb="5" eb="6">
      <t>リツ</t>
    </rPh>
    <phoneticPr fontId="2"/>
  </si>
  <si>
    <t>2OB #14 2nd距離感注意。右についたら、短めで行く。</t>
    <rPh sb="11" eb="16">
      <t>キョリカンチュウイ</t>
    </rPh>
    <rPh sb="17" eb="18">
      <t>ミギ</t>
    </rPh>
    <rPh sb="24" eb="25">
      <t>ミジカ</t>
    </rPh>
    <rPh sb="27" eb="28">
      <t>イ</t>
    </rPh>
    <phoneticPr fontId="2"/>
  </si>
  <si>
    <t>#14除く 全てのLongで3Wを使用しナイスショット。パターもよかった</t>
    <rPh sb="3" eb="4">
      <t>ノゾ</t>
    </rPh>
    <rPh sb="6" eb="7">
      <t>スベ</t>
    </rPh>
    <rPh sb="17" eb="19">
      <t>シヨウ</t>
    </rPh>
    <phoneticPr fontId="2"/>
  </si>
  <si>
    <t>3U</t>
    <phoneticPr fontId="2"/>
  </si>
  <si>
    <t>Bunker, unplayable</t>
  </si>
  <si>
    <t>bunker</t>
  </si>
  <si>
    <t>後半雨。距離計の精度に疑問あり。#6 3W unplayable, 誤球も。</t>
    <rPh sb="0" eb="3">
      <t>コウハンアメ</t>
    </rPh>
    <rPh sb="4" eb="7">
      <t>キョリケイ</t>
    </rPh>
    <rPh sb="8" eb="10">
      <t>セイド</t>
    </rPh>
    <rPh sb="11" eb="13">
      <t>ギモン</t>
    </rPh>
    <rPh sb="34" eb="36">
      <t>ゴキュウ</t>
    </rPh>
    <phoneticPr fontId="2"/>
  </si>
  <si>
    <t>#5 1WのROB 風の強い#4は5Uでドンピシャ 3patt3回</t>
    <rPh sb="10" eb="11">
      <t>カゼ</t>
    </rPh>
    <rPh sb="12" eb="13">
      <t>ツヨ</t>
    </rPh>
    <rPh sb="32" eb="33">
      <t>カイ</t>
    </rPh>
    <phoneticPr fontId="2"/>
  </si>
  <si>
    <t>戸塚プレー4日後 雨後 グリーン遅く簡単に感じる。 秦野ベストタイ Inハーフベスト更新 初ハーフアンダー 今季初ノー3パット。#4,思いっきり４Uは突き抜けてOB</t>
    <rPh sb="0" eb="2">
      <t>トツカ</t>
    </rPh>
    <rPh sb="6" eb="8">
      <t>ニチゴ</t>
    </rPh>
    <rPh sb="9" eb="11">
      <t>ウゴ</t>
    </rPh>
    <rPh sb="16" eb="17">
      <t>オソ</t>
    </rPh>
    <rPh sb="18" eb="20">
      <t>カンタン</t>
    </rPh>
    <rPh sb="21" eb="22">
      <t>カン</t>
    </rPh>
    <rPh sb="26" eb="28">
      <t>ハタノ</t>
    </rPh>
    <rPh sb="42" eb="44">
      <t>コウシン</t>
    </rPh>
    <rPh sb="45" eb="46">
      <t>ハツ</t>
    </rPh>
    <rPh sb="54" eb="56">
      <t>コンキ</t>
    </rPh>
    <rPh sb="56" eb="57">
      <t>ハツ</t>
    </rPh>
    <rPh sb="67" eb="68">
      <t>オモ</t>
    </rPh>
    <rPh sb="75" eb="76">
      <t>ツ</t>
    </rPh>
    <rPh sb="77" eb="78">
      <t>ヌ</t>
    </rPh>
    <phoneticPr fontId="2"/>
  </si>
  <si>
    <t>#1は3U使用。距離を稼ぐ。#5 3連続Birdie。＃14 右についたら9Iでちょうどよかった。#4シャンクOB</t>
    <rPh sb="5" eb="7">
      <t>シヨウ</t>
    </rPh>
    <rPh sb="8" eb="10">
      <t>キョリ</t>
    </rPh>
    <rPh sb="11" eb="12">
      <t>カセ</t>
    </rPh>
    <rPh sb="18" eb="20">
      <t>レンゾク</t>
    </rPh>
    <rPh sb="31" eb="32">
      <t>ミギ</t>
    </rPh>
    <phoneticPr fontId="2"/>
  </si>
  <si>
    <t>前日勝田76。アイアンの好調続く。＃１は左OB後 バーディ</t>
    <rPh sb="0" eb="2">
      <t>ゼンジツ</t>
    </rPh>
    <rPh sb="2" eb="4">
      <t>カツタ</t>
    </rPh>
    <rPh sb="12" eb="15">
      <t>コウチョウツヅ</t>
    </rPh>
    <rPh sb="20" eb="21">
      <t>ヒダリ</t>
    </rPh>
    <rPh sb="23" eb="24">
      <t>ゴ</t>
    </rPh>
    <phoneticPr fontId="2"/>
  </si>
  <si>
    <t>s</t>
    <phoneticPr fontId="2"/>
  </si>
  <si>
    <t>#14 138yに対して7Iは大きい。#9 2ndシャンク。#6は、2nd 3W左OB疑ったが、あり距離を稼ぐ。#1 チップインバーディ。＃８は２OnOverしパー</t>
    <rPh sb="9" eb="10">
      <t>タイ</t>
    </rPh>
    <rPh sb="15" eb="16">
      <t>オオ</t>
    </rPh>
    <rPh sb="40" eb="41">
      <t>ヒダリ</t>
    </rPh>
    <rPh sb="43" eb="44">
      <t>ウタガ</t>
    </rPh>
    <rPh sb="50" eb="52">
      <t>キョリ</t>
    </rPh>
    <rPh sb="53" eb="54">
      <t>カセ</t>
    </rPh>
    <phoneticPr fontId="2"/>
  </si>
  <si>
    <t>s</t>
    <phoneticPr fontId="2"/>
  </si>
  <si>
    <t>Driver OB3発。#16,#5,#8。3Util #6。シャンクなし</t>
    <rPh sb="10" eb="11">
      <t>ハツ</t>
    </rPh>
    <phoneticPr fontId="2"/>
  </si>
  <si>
    <t>グリーン早い。９月中頃からコース様子違うか。#4 5iシャンク。</t>
    <rPh sb="4" eb="5">
      <t>ハヤ</t>
    </rPh>
    <phoneticPr fontId="2"/>
  </si>
  <si>
    <t>2nd 3U 3OB</t>
  </si>
  <si>
    <t>２回目にしてクラブ選手権予選突破９位。ExtraはOut37 Birdie(2)ハーフベストタイ。#4,8,14は全て奥。#4,10は５Uでちょうどよい。</t>
    <rPh sb="1" eb="3">
      <t>カイメ</t>
    </rPh>
    <rPh sb="9" eb="16">
      <t>センシュケンヨセントッパ</t>
    </rPh>
    <rPh sb="17" eb="18">
      <t>イ</t>
    </rPh>
    <rPh sb="57" eb="58">
      <t>スベ</t>
    </rPh>
    <rPh sb="59" eb="60">
      <t>オク</t>
    </rPh>
    <phoneticPr fontId="2"/>
  </si>
  <si>
    <t>マッチプレースコア表</t>
    <rPh sb="9" eb="10">
      <t>ヒョウ</t>
    </rPh>
    <phoneticPr fontId="2"/>
  </si>
  <si>
    <t>１回戦</t>
    <rPh sb="1" eb="3">
      <t>カイセン</t>
    </rPh>
    <phoneticPr fontId="2"/>
  </si>
  <si>
    <t>２回戦</t>
    <rPh sb="1" eb="3">
      <t>カイセン</t>
    </rPh>
    <phoneticPr fontId="2"/>
  </si>
  <si>
    <t>山之上</t>
    <rPh sb="0" eb="3">
      <t>ヤマノウエ</t>
    </rPh>
    <phoneticPr fontId="2"/>
  </si>
  <si>
    <t>〇</t>
    <phoneticPr fontId="2"/>
  </si>
  <si>
    <t>ー</t>
  </si>
  <si>
    <t>ー</t>
    <phoneticPr fontId="2"/>
  </si>
  <si>
    <t>X</t>
  </si>
  <si>
    <t>X</t>
    <phoneticPr fontId="2"/>
  </si>
  <si>
    <t>1up</t>
    <phoneticPr fontId="2"/>
  </si>
  <si>
    <t>even</t>
    <phoneticPr fontId="2"/>
  </si>
  <si>
    <t>1down</t>
    <phoneticPr fontId="2"/>
  </si>
  <si>
    <t>藤井義</t>
    <rPh sb="0" eb="2">
      <t>フジイ</t>
    </rPh>
    <rPh sb="2" eb="3">
      <t>ヨシ</t>
    </rPh>
    <phoneticPr fontId="2"/>
  </si>
  <si>
    <t>準決勝</t>
    <rPh sb="0" eb="3">
      <t>ジュンケッショウ</t>
    </rPh>
    <phoneticPr fontId="2"/>
  </si>
  <si>
    <t>teeing position</t>
    <phoneticPr fontId="2"/>
  </si>
  <si>
    <t>green position</t>
    <phoneticPr fontId="2"/>
  </si>
  <si>
    <t>ordinary いつもと同じバックティー</t>
    <rPh sb="13" eb="14">
      <t>オナ</t>
    </rPh>
    <phoneticPr fontId="2"/>
  </si>
  <si>
    <t>special いつもより遠いバックティー</t>
    <rPh sb="13" eb="14">
      <t>トオ</t>
    </rPh>
    <phoneticPr fontId="2"/>
  </si>
  <si>
    <t>o</t>
  </si>
  <si>
    <t>o</t>
    <phoneticPr fontId="2"/>
  </si>
  <si>
    <t>s</t>
    <phoneticPr fontId="2"/>
  </si>
  <si>
    <t>対戦者/同伴者</t>
    <rPh sb="0" eb="3">
      <t>タイセンシャ</t>
    </rPh>
    <rPh sb="4" eb="7">
      <t>ドウハンシャ</t>
    </rPh>
    <phoneticPr fontId="2"/>
  </si>
  <si>
    <t>予選</t>
    <rPh sb="0" eb="2">
      <t>ヨセン</t>
    </rPh>
    <phoneticPr fontId="2"/>
  </si>
  <si>
    <t>山之上 岩崎 伊藤</t>
    <rPh sb="0" eb="3">
      <t>ヤマノウエ</t>
    </rPh>
    <rPh sb="4" eb="6">
      <t>イワサキ</t>
    </rPh>
    <rPh sb="7" eb="9">
      <t>イトウ</t>
    </rPh>
    <phoneticPr fontId="2"/>
  </si>
  <si>
    <t>5up</t>
    <phoneticPr fontId="2"/>
  </si>
  <si>
    <t>2up</t>
    <phoneticPr fontId="2"/>
  </si>
  <si>
    <t>3up</t>
    <phoneticPr fontId="2"/>
  </si>
  <si>
    <t>加藤章</t>
    <rPh sb="0" eb="2">
      <t>カトウ</t>
    </rPh>
    <rPh sb="2" eb="3">
      <t>ショウ</t>
    </rPh>
    <phoneticPr fontId="2"/>
  </si>
  <si>
    <t>クラブ選手権ふりかえり</t>
    <rPh sb="3" eb="6">
      <t>センシュケン</t>
    </rPh>
    <phoneticPr fontId="2"/>
  </si>
  <si>
    <t>5U 194y打ち下ろし 距離感あった。5/6すべてパー</t>
    <rPh sb="7" eb="8">
      <t>ウ</t>
    </rPh>
    <rPh sb="9" eb="10">
      <t>オ</t>
    </rPh>
    <rPh sb="13" eb="16">
      <t>キョリカン</t>
    </rPh>
    <phoneticPr fontId="2"/>
  </si>
  <si>
    <t>反省</t>
    <rPh sb="0" eb="2">
      <t>ハンセイ</t>
    </rPh>
    <phoneticPr fontId="2"/>
  </si>
  <si>
    <t>ホール</t>
    <phoneticPr fontId="2"/>
  </si>
  <si>
    <t>コメント</t>
    <phoneticPr fontId="2"/>
  </si>
  <si>
    <t>良かった点Keep</t>
    <rPh sb="0" eb="1">
      <t>ヨ</t>
    </rPh>
    <rPh sb="4" eb="5">
      <t>テン</t>
    </rPh>
    <phoneticPr fontId="2"/>
  </si>
  <si>
    <t>DWではなく、5Uで打った結果4/5パー。勝負はDW、守りは５Uでよいかも。</t>
    <rPh sb="10" eb="11">
      <t>ウ</t>
    </rPh>
    <rPh sb="13" eb="15">
      <t>ケッカ</t>
    </rPh>
    <rPh sb="21" eb="23">
      <t>ショウブ</t>
    </rPh>
    <rPh sb="27" eb="28">
      <t>マモ</t>
    </rPh>
    <phoneticPr fontId="2"/>
  </si>
  <si>
    <t>予選、2nd OBは3U。極力使わない。</t>
    <rPh sb="0" eb="2">
      <t>ヨセン</t>
    </rPh>
    <rPh sb="13" eb="16">
      <t>キョクリョクツカ</t>
    </rPh>
    <phoneticPr fontId="2"/>
  </si>
  <si>
    <t>Teeing 3Uでも十分勝機あり。マッチプレー1回戦 FWだったので 2nd 3W使い距離稼ぐ、バンカー手前まで。</t>
    <rPh sb="25" eb="27">
      <t>カイセン</t>
    </rPh>
    <rPh sb="42" eb="43">
      <t>ツカ</t>
    </rPh>
    <rPh sb="44" eb="47">
      <t>キョリカセ</t>
    </rPh>
    <rPh sb="53" eb="55">
      <t>テマエ</t>
    </rPh>
    <phoneticPr fontId="2"/>
  </si>
  <si>
    <t>ルール 埋まった後の処置、Dropしたとき転がっている途中で拾ってしまった。本当に無罰か確認。</t>
    <rPh sb="4" eb="5">
      <t>ウ</t>
    </rPh>
    <rPh sb="8" eb="9">
      <t>アト</t>
    </rPh>
    <rPh sb="10" eb="12">
      <t>ショチ</t>
    </rPh>
    <rPh sb="21" eb="22">
      <t>コロ</t>
    </rPh>
    <rPh sb="27" eb="29">
      <t>トチュウ</t>
    </rPh>
    <rPh sb="30" eb="31">
      <t>ヒロ</t>
    </rPh>
    <rPh sb="38" eb="40">
      <t>ホントウ</t>
    </rPh>
    <phoneticPr fontId="2"/>
  </si>
  <si>
    <t>ルール 意図せず、足に当たり止まり、それが1クラブエリア内の場合、そこからプレーか確認。</t>
    <rPh sb="4" eb="6">
      <t>イト</t>
    </rPh>
    <rPh sb="9" eb="10">
      <t>アシ</t>
    </rPh>
    <rPh sb="11" eb="12">
      <t>ア</t>
    </rPh>
    <rPh sb="14" eb="15">
      <t>ト</t>
    </rPh>
    <rPh sb="28" eb="29">
      <t>ナイ</t>
    </rPh>
    <rPh sb="30" eb="32">
      <t>バアイ</t>
    </rPh>
    <rPh sb="41" eb="43">
      <t>カクニン</t>
    </rPh>
    <phoneticPr fontId="2"/>
  </si>
  <si>
    <t>初めてのTeeingグラウンドだったもう少し左FWを狙ってもよいかも。すべて右のラフ方面だった。（ひっかけより安全だが）</t>
    <rPh sb="0" eb="1">
      <t>ハジ</t>
    </rPh>
    <rPh sb="20" eb="21">
      <t>スコ</t>
    </rPh>
    <rPh sb="22" eb="23">
      <t>ヒダリ</t>
    </rPh>
    <rPh sb="26" eb="27">
      <t>ネラ</t>
    </rPh>
    <rPh sb="38" eb="39">
      <t>ミギ</t>
    </rPh>
    <rPh sb="42" eb="44">
      <t>ホウメン</t>
    </rPh>
    <rPh sb="55" eb="57">
      <t>アンゼン</t>
    </rPh>
    <phoneticPr fontId="2"/>
  </si>
  <si>
    <t>パーとれず ボギー3 ホールの負け2回。</t>
    <rPh sb="15" eb="16">
      <t>マ</t>
    </rPh>
    <rPh sb="18" eb="19">
      <t>カイ</t>
    </rPh>
    <phoneticPr fontId="2"/>
  </si>
  <si>
    <t>DWを持ってもバンカー手前が第二打になり、二打目のねらい目難しいので、練習してみる。</t>
    <rPh sb="3" eb="4">
      <t>モ</t>
    </rPh>
    <rPh sb="11" eb="13">
      <t>テマエ</t>
    </rPh>
    <rPh sb="14" eb="17">
      <t>ダイニダ</t>
    </rPh>
    <rPh sb="21" eb="24">
      <t>ニダメ</t>
    </rPh>
    <rPh sb="28" eb="30">
      <t>メムズカ</t>
    </rPh>
    <rPh sb="35" eb="37">
      <t>レンシュウ</t>
    </rPh>
    <phoneticPr fontId="2"/>
  </si>
  <si>
    <t>ルール確認する</t>
    <rPh sb="3" eb="5">
      <t>カクニン</t>
    </rPh>
    <phoneticPr fontId="2"/>
  </si>
  <si>
    <t>ルール 修理地はプレースではなくDrop</t>
    <rPh sb="4" eb="6">
      <t>シュウリ</t>
    </rPh>
    <rPh sb="6" eb="7">
      <t>チ</t>
    </rPh>
    <phoneticPr fontId="2"/>
  </si>
  <si>
    <t>結果がシリーズを通して好調4/5パー以上。Teeingがいつもより後ろだが気負うことなく振れたのがよかったか。</t>
    <rPh sb="0" eb="2">
      <t>ケッカ</t>
    </rPh>
    <rPh sb="8" eb="9">
      <t>トオ</t>
    </rPh>
    <rPh sb="11" eb="13">
      <t>コウチョウ</t>
    </rPh>
    <rPh sb="18" eb="20">
      <t>イジョウ</t>
    </rPh>
    <rPh sb="33" eb="34">
      <t>ウシ</t>
    </rPh>
    <rPh sb="37" eb="39">
      <t>キオ</t>
    </rPh>
    <rPh sb="44" eb="45">
      <t>フ</t>
    </rPh>
    <phoneticPr fontId="2"/>
  </si>
  <si>
    <t>過去苦手だったが、DWでOBにならなく、アドバンテージ。5/5パー以上、3マッチプレー全てで勝ち。</t>
    <rPh sb="0" eb="4">
      <t>カコニガテ</t>
    </rPh>
    <rPh sb="33" eb="35">
      <t>イジョウ</t>
    </rPh>
    <rPh sb="43" eb="44">
      <t>スベ</t>
    </rPh>
    <rPh sb="46" eb="47">
      <t>カ</t>
    </rPh>
    <phoneticPr fontId="2"/>
  </si>
  <si>
    <t>Drを握ってもOBにならなかった。苦手ホールだが、1/4でホールの負け。うまく耐えた。</t>
    <rPh sb="3" eb="4">
      <t>ニギ</t>
    </rPh>
    <rPh sb="17" eb="19">
      <t>ニガテ</t>
    </rPh>
    <rPh sb="33" eb="34">
      <t>マ</t>
    </rPh>
    <rPh sb="39" eb="40">
      <t>タ</t>
    </rPh>
    <phoneticPr fontId="2"/>
  </si>
  <si>
    <t>苦手だが、シリーズを通して1番手大きい３Uを使用。OB トラブルなし。5/6パーは素晴らしい。</t>
    <rPh sb="0" eb="2">
      <t>ニガテ</t>
    </rPh>
    <rPh sb="10" eb="11">
      <t>トオ</t>
    </rPh>
    <rPh sb="14" eb="17">
      <t>バンテオオ</t>
    </rPh>
    <rPh sb="22" eb="24">
      <t>シヨウ</t>
    </rPh>
    <rPh sb="41" eb="43">
      <t>スバ</t>
    </rPh>
    <phoneticPr fontId="2"/>
  </si>
  <si>
    <t>大きめの5Uを使用。Pin手前でもいい距離で戦えた。</t>
    <rPh sb="0" eb="1">
      <t>オオ</t>
    </rPh>
    <rPh sb="7" eb="9">
      <t>シヨウ</t>
    </rPh>
    <rPh sb="13" eb="15">
      <t>テマエ</t>
    </rPh>
    <rPh sb="19" eb="21">
      <t>キョリ</t>
    </rPh>
    <rPh sb="22" eb="23">
      <t>タタカ</t>
    </rPh>
    <phoneticPr fontId="2"/>
  </si>
  <si>
    <t>得意ホールなのに、バーディ取れず。</t>
    <rPh sb="0" eb="2">
      <t>トクイ</t>
    </rPh>
    <rPh sb="13" eb="14">
      <t>ト</t>
    </rPh>
    <phoneticPr fontId="2"/>
  </si>
  <si>
    <t>９Iのひっかけ　・ショートパット</t>
    <phoneticPr fontId="2"/>
  </si>
  <si>
    <t>シリーズほぼグリーンに乗ってない。ひっかけ</t>
    <rPh sb="11" eb="12">
      <t>ノ</t>
    </rPh>
    <phoneticPr fontId="2"/>
  </si>
  <si>
    <t>アイアンのひっかけ確認</t>
    <rPh sb="9" eb="11">
      <t>カクニン</t>
    </rPh>
    <phoneticPr fontId="2"/>
  </si>
  <si>
    <t>シリーズ ダボもあるが、マッチプレーは相手OBをみて3回連続 5Uを使い、4on2pattボギーを確実にとるプレーができた</t>
    <rPh sb="19" eb="21">
      <t>アイテ</t>
    </rPh>
    <rPh sb="27" eb="30">
      <t>カイレンゾク</t>
    </rPh>
    <rPh sb="34" eb="35">
      <t>ツカ</t>
    </rPh>
    <rPh sb="49" eb="51">
      <t>カクジツ</t>
    </rPh>
    <phoneticPr fontId="2"/>
  </si>
  <si>
    <t>FWKeepと１On。確実に運べている。</t>
    <rPh sb="11" eb="13">
      <t>カクジツ</t>
    </rPh>
    <rPh sb="14" eb="15">
      <t>ハコ</t>
    </rPh>
    <phoneticPr fontId="2"/>
  </si>
  <si>
    <t>苦手だがパー2/2。おくめ6I</t>
    <rPh sb="0" eb="2">
      <t>ニガテ</t>
    </rPh>
    <phoneticPr fontId="2"/>
  </si>
  <si>
    <t>初回OB2/2。</t>
    <rPh sb="0" eb="2">
      <t>ショカイ</t>
    </rPh>
    <phoneticPr fontId="2"/>
  </si>
  <si>
    <t>1W OB</t>
    <phoneticPr fontId="2"/>
  </si>
  <si>
    <t>6番2ndは3U以上使わない。</t>
    <rPh sb="1" eb="2">
      <t>バン</t>
    </rPh>
    <rPh sb="8" eb="11">
      <t>イジョウツカ</t>
    </rPh>
    <phoneticPr fontId="2"/>
  </si>
  <si>
    <t>9iラフからうまくよせた</t>
    <phoneticPr fontId="2"/>
  </si>
  <si>
    <t>7I</t>
  </si>
  <si>
    <t>2021年 HC7.1(1) HC5.0(11)</t>
    <rPh sb="4" eb="5">
      <t>ネン</t>
    </rPh>
    <phoneticPr fontId="2"/>
  </si>
  <si>
    <t>Driver起因DB以上3.ミズノアイアンに変更。3パット0。</t>
    <rPh sb="6" eb="8">
      <t>キイン</t>
    </rPh>
    <rPh sb="10" eb="12">
      <t>イジョウ</t>
    </rPh>
    <rPh sb="22" eb="24">
      <t>ヘンコウ</t>
    </rPh>
    <phoneticPr fontId="2"/>
  </si>
  <si>
    <t xml:space="preserve"> r-yard:138</t>
  </si>
  <si>
    <t xml:space="preserve"> r-yard:146</t>
  </si>
  <si>
    <t xml:space="preserve"> r-yard:94</t>
  </si>
  <si>
    <t xml:space="preserve"> r-yard:115</t>
  </si>
  <si>
    <t xml:space="preserve"> r-yard:91</t>
  </si>
  <si>
    <t>Bunker r-yard:116</t>
  </si>
  <si>
    <t xml:space="preserve"> r-yard:164</t>
  </si>
  <si>
    <t xml:space="preserve"> r-yard:118</t>
  </si>
  <si>
    <t xml:space="preserve"> r-yard:</t>
  </si>
  <si>
    <t xml:space="preserve"> r-yard:150</t>
  </si>
  <si>
    <t xml:space="preserve"> r-yard:50</t>
  </si>
  <si>
    <t xml:space="preserve"> r-yard:119</t>
  </si>
  <si>
    <t xml:space="preserve"> r-yard:87</t>
  </si>
  <si>
    <t xml:space="preserve"> r-yard:68</t>
  </si>
  <si>
    <t xml:space="preserve"> r-yard:170</t>
  </si>
  <si>
    <t xml:space="preserve"> r-yard:132</t>
  </si>
  <si>
    <t xml:space="preserve"> r-yard:83</t>
  </si>
  <si>
    <t xml:space="preserve"> r-yard:80</t>
  </si>
  <si>
    <t xml:space="preserve"> r-yard:89</t>
  </si>
  <si>
    <t xml:space="preserve"> r-yard:161</t>
  </si>
  <si>
    <t xml:space="preserve"> r-yard:65</t>
  </si>
  <si>
    <t xml:space="preserve"> r-yard:90</t>
  </si>
  <si>
    <t xml:space="preserve"> r-yard:110</t>
  </si>
  <si>
    <t xml:space="preserve"> r-yard:8</t>
  </si>
  <si>
    <t xml:space="preserve"> r-yard:100</t>
  </si>
  <si>
    <t>LOB r-yard:100</t>
  </si>
  <si>
    <t xml:space="preserve"> r-yard:105</t>
  </si>
  <si>
    <t>Rlost r-yard:200</t>
  </si>
  <si>
    <t>2OB r-yard:132</t>
  </si>
  <si>
    <t xml:space="preserve"> r-yard:113</t>
  </si>
  <si>
    <t>MizunoIronsで.#15 54シャンク１発　#17 9Iシャンク二発 ボールの位置注意足りないか。</t>
    <rPh sb="24" eb="25">
      <t>パツ</t>
    </rPh>
    <rPh sb="36" eb="38">
      <t>ニハツ</t>
    </rPh>
    <rPh sb="43" eb="45">
      <t>イチ</t>
    </rPh>
    <rPh sb="45" eb="48">
      <t>チュウイタ</t>
    </rPh>
    <phoneticPr fontId="2"/>
  </si>
  <si>
    <t>3か月ぶりの秦野 シャンク一発 DriverOB3発</t>
    <rPh sb="2" eb="3">
      <t>ゲツ</t>
    </rPh>
    <rPh sb="6" eb="8">
      <t>ハタノ</t>
    </rPh>
    <rPh sb="13" eb="15">
      <t>イッパツ</t>
    </rPh>
    <rPh sb="25" eb="26">
      <t>ハツ</t>
    </rPh>
    <phoneticPr fontId="2"/>
  </si>
  <si>
    <t xml:space="preserve"> r-yard:70</t>
  </si>
  <si>
    <t>Bunker r-yard:174</t>
  </si>
  <si>
    <t xml:space="preserve"> r-yard:103</t>
  </si>
  <si>
    <t xml:space="preserve"> r-yard:128</t>
  </si>
  <si>
    <t>1OB r-yard:</t>
  </si>
  <si>
    <t>2OB r-yard:60</t>
  </si>
  <si>
    <t xml:space="preserve"> r-yard:121</t>
  </si>
  <si>
    <t xml:space="preserve"> r-yard:154</t>
  </si>
  <si>
    <t>2nd ROB r-yard:70</t>
  </si>
  <si>
    <t xml:space="preserve"> r-yard:40</t>
  </si>
  <si>
    <t xml:space="preserve"> r-yard:117</t>
  </si>
  <si>
    <t xml:space="preserve"> r-yard:166</t>
  </si>
  <si>
    <t xml:space="preserve"> r-yard:134</t>
  </si>
  <si>
    <t xml:space="preserve"> r-yard:125</t>
  </si>
  <si>
    <t xml:space="preserve"> r-yard:112</t>
  </si>
  <si>
    <t xml:space="preserve"> r-yard:144</t>
  </si>
  <si>
    <t xml:space="preserve"> r-yard:107</t>
  </si>
  <si>
    <t xml:space="preserve"> r-yard:99</t>
  </si>
  <si>
    <t>MizunoIronsで競技参加。雨だったが、集中力途切れず後半調子よかった。</t>
    <rPh sb="12" eb="14">
      <t>キョウギ</t>
    </rPh>
    <rPh sb="14" eb="16">
      <t>サンカ</t>
    </rPh>
    <rPh sb="17" eb="18">
      <t>アメ</t>
    </rPh>
    <rPh sb="23" eb="28">
      <t>シュウチュウリョクトギ</t>
    </rPh>
    <rPh sb="30" eb="32">
      <t>コウハン</t>
    </rPh>
    <rPh sb="32" eb="34">
      <t>チョウシ</t>
    </rPh>
    <phoneticPr fontId="2"/>
  </si>
  <si>
    <t xml:space="preserve"> r-yard:120</t>
  </si>
  <si>
    <t xml:space="preserve"> r-yard:130</t>
  </si>
  <si>
    <t xml:space="preserve"> r-yard:96</t>
  </si>
  <si>
    <t xml:space="preserve"> r-yard:92</t>
  </si>
  <si>
    <t xml:space="preserve"> r-yard:160</t>
  </si>
  <si>
    <t xml:space="preserve"> r-yard:98</t>
  </si>
  <si>
    <t>B r-yard:164</t>
  </si>
  <si>
    <t xml:space="preserve"> r-yard:200</t>
  </si>
  <si>
    <t xml:space="preserve"> r-yard:145</t>
  </si>
  <si>
    <t>32patt。後半Mizunoアイアンの距離感が合った。</t>
    <rPh sb="7" eb="9">
      <t>コウハン</t>
    </rPh>
    <rPh sb="20" eb="23">
      <t>キョリカン</t>
    </rPh>
    <rPh sb="24" eb="25">
      <t>ア</t>
    </rPh>
    <phoneticPr fontId="2"/>
  </si>
  <si>
    <t xml:space="preserve"> r-yard:74</t>
  </si>
  <si>
    <t xml:space="preserve"> r-yard:124</t>
  </si>
  <si>
    <t>B r-yard:130</t>
  </si>
  <si>
    <t>B r-yard:127</t>
  </si>
  <si>
    <t>B r-yard:194</t>
  </si>
  <si>
    <t>Titlistに変更 毎日練習</t>
    <rPh sb="8" eb="10">
      <t>ヘンコウ</t>
    </rPh>
    <rPh sb="11" eb="15">
      <t>マイニチレンシュウ</t>
    </rPh>
    <phoneticPr fontId="2"/>
  </si>
  <si>
    <t xml:space="preserve"> r-yard:61</t>
  </si>
  <si>
    <t xml:space="preserve"> r-yard:171</t>
  </si>
  <si>
    <t xml:space="preserve"> r-yard:64</t>
  </si>
  <si>
    <t xml:space="preserve"> r-yard:180</t>
  </si>
  <si>
    <t xml:space="preserve"> r-yard:116</t>
  </si>
  <si>
    <t>B r-yard:116</t>
  </si>
  <si>
    <t>2OB 2nd 3W 6I r-yard:120</t>
  </si>
  <si>
    <t xml:space="preserve"> r-yard:131</t>
  </si>
  <si>
    <t xml:space="preserve"> r-yard:168</t>
  </si>
  <si>
    <t>3u</t>
  </si>
  <si>
    <t xml:space="preserve"> r-yard:109</t>
  </si>
  <si>
    <t xml:space="preserve"> r-yard:135</t>
  </si>
  <si>
    <t xml:space="preserve"> r-yard:81</t>
  </si>
  <si>
    <t xml:space="preserve"> r-yard:84</t>
  </si>
  <si>
    <t xml:space="preserve"> r-yard:97</t>
  </si>
  <si>
    <t xml:space="preserve"> r-yard:172</t>
  </si>
  <si>
    <t xml:space="preserve"> r-yard:95</t>
  </si>
  <si>
    <t>B r-yard:154</t>
  </si>
  <si>
    <t xml:space="preserve"> r-yard:82</t>
  </si>
  <si>
    <t>今年初ノーOB Penalty</t>
    <rPh sb="0" eb="3">
      <t>コトシハツ</t>
    </rPh>
    <phoneticPr fontId="2"/>
  </si>
  <si>
    <t>5w</t>
  </si>
  <si>
    <t xml:space="preserve"> r-yard:88</t>
  </si>
  <si>
    <t>2レンちゃん1日目、パターグリップ交換初秦野 左に行く？2ドライバーOBは二つともLOB</t>
    <rPh sb="7" eb="9">
      <t>ニチメ</t>
    </rPh>
    <rPh sb="17" eb="19">
      <t>コウカン</t>
    </rPh>
    <rPh sb="19" eb="20">
      <t>ハツ</t>
    </rPh>
    <rPh sb="20" eb="22">
      <t>ハタノ</t>
    </rPh>
    <rPh sb="23" eb="24">
      <t>ヒダリ</t>
    </rPh>
    <rPh sb="25" eb="26">
      <t>イ</t>
    </rPh>
    <rPh sb="37" eb="38">
      <t>フタ</t>
    </rPh>
    <phoneticPr fontId="2"/>
  </si>
  <si>
    <t>5U</t>
    <phoneticPr fontId="2"/>
  </si>
  <si>
    <t>2レンちゃんもスコア変わらず。</t>
    <rPh sb="10" eb="11">
      <t>カ</t>
    </rPh>
    <phoneticPr fontId="2"/>
  </si>
  <si>
    <t>WH r-yard:160</t>
  </si>
  <si>
    <t>B r-yard:120</t>
  </si>
  <si>
    <t xml:space="preserve"> r-yard:106</t>
  </si>
  <si>
    <t>B r-yard:84</t>
  </si>
  <si>
    <t xml:space="preserve"> r-yard:54</t>
  </si>
  <si>
    <t xml:space="preserve"> r-yard:165</t>
  </si>
  <si>
    <t>WH B r-yard:132</t>
  </si>
  <si>
    <t>1w</t>
  </si>
  <si>
    <t>B r-yard:134</t>
  </si>
  <si>
    <t>LOST r-yard:54</t>
  </si>
  <si>
    <t xml:space="preserve"> r-yard:51</t>
  </si>
  <si>
    <t>B r-yard:132</t>
  </si>
  <si>
    <t>ROB B r-yard:108</t>
  </si>
  <si>
    <t>2nd OB r-yard:110</t>
  </si>
  <si>
    <t>スクラッチ選手権前でラフ長い。グリーン設定も難しい。#5ラフでロスト。#9_DWROB、#13巣とり、#14gon OB,#18_2nd 3U ROB</t>
    <rPh sb="5" eb="9">
      <t>センシュケンマエ</t>
    </rPh>
    <rPh sb="12" eb="13">
      <t>ナガ</t>
    </rPh>
    <rPh sb="19" eb="21">
      <t>セッテイ</t>
    </rPh>
    <rPh sb="22" eb="23">
      <t>ムズカ</t>
    </rPh>
    <rPh sb="47" eb="48">
      <t>ス</t>
    </rPh>
    <phoneticPr fontId="2"/>
  </si>
  <si>
    <t>23年初の70台。素直に喜びたい。パット練習長めにできた。</t>
    <rPh sb="2" eb="4">
      <t>ネンハツ</t>
    </rPh>
    <rPh sb="7" eb="8">
      <t>ダイ</t>
    </rPh>
    <rPh sb="9" eb="11">
      <t>スナオ</t>
    </rPh>
    <rPh sb="12" eb="13">
      <t>ヨロコ</t>
    </rPh>
    <rPh sb="20" eb="22">
      <t>レンシュウ</t>
    </rPh>
    <rPh sb="22" eb="23">
      <t>ナガ</t>
    </rPh>
    <phoneticPr fontId="2"/>
  </si>
  <si>
    <t>B r-yard:160</t>
  </si>
  <si>
    <t xml:space="preserve"> r-yard:101</t>
  </si>
  <si>
    <t xml:space="preserve"> r-yard:102</t>
  </si>
  <si>
    <t xml:space="preserve"> r-yard:20</t>
  </si>
  <si>
    <t xml:space="preserve"> r-yard:69</t>
  </si>
  <si>
    <t xml:space="preserve"> r-yard:152</t>
  </si>
  <si>
    <t xml:space="preserve"> r-yard:140</t>
  </si>
  <si>
    <t xml:space="preserve"> r-yard:72</t>
  </si>
  <si>
    <t xml:space="preserve"> r-yard:141</t>
  </si>
  <si>
    <t xml:space="preserve"> r-yard:60</t>
  </si>
  <si>
    <t>WH r-yard:151</t>
  </si>
  <si>
    <t>B r-yard:214</t>
  </si>
  <si>
    <t>23年初のノーダボ。スルーでなく十分なパット練習とハーフの休養。</t>
    <rPh sb="2" eb="4">
      <t>ネンハツ</t>
    </rPh>
    <rPh sb="16" eb="18">
      <t>ジュウブン</t>
    </rPh>
    <rPh sb="22" eb="24">
      <t>レンシュウ</t>
    </rPh>
    <rPh sb="29" eb="31">
      <t>キュウヨウ</t>
    </rPh>
    <phoneticPr fontId="2"/>
  </si>
  <si>
    <t>B r-yard:170</t>
  </si>
  <si>
    <t>B r-yard:121</t>
  </si>
  <si>
    <t xml:space="preserve"> r-yard:210</t>
  </si>
  <si>
    <t xml:space="preserve"> r-yard:142</t>
  </si>
  <si>
    <t xml:space="preserve"> r-yard:85</t>
  </si>
  <si>
    <t>B r-yard:144</t>
  </si>
  <si>
    <t>B r-yard:90</t>
  </si>
  <si>
    <t>OutBestハーフ36。平日Driver振らなかったらやはり調子が悪かったか。逆に3UはOBなし。</t>
    <rPh sb="13" eb="15">
      <t>ヘイジツ</t>
    </rPh>
    <rPh sb="21" eb="22">
      <t>フ</t>
    </rPh>
    <rPh sb="31" eb="33">
      <t>チョウシ</t>
    </rPh>
    <rPh sb="34" eb="35">
      <t>ワル</t>
    </rPh>
    <rPh sb="40" eb="41">
      <t>ギャク</t>
    </rPh>
    <phoneticPr fontId="2"/>
  </si>
  <si>
    <t>B r-yard:110</t>
  </si>
  <si>
    <t xml:space="preserve"> r-yard:86</t>
  </si>
  <si>
    <t>B r-yard:106</t>
  </si>
  <si>
    <t xml:space="preserve"> r-yard:108</t>
  </si>
  <si>
    <t xml:space="preserve"> r-yard:78</t>
  </si>
  <si>
    <t xml:space="preserve"> r-yard:126</t>
  </si>
  <si>
    <t xml:space="preserve"> r-yard:137</t>
  </si>
  <si>
    <t xml:space="preserve"> r-yard:176</t>
  </si>
  <si>
    <t>B r-yard:100</t>
  </si>
  <si>
    <t xml:space="preserve"> r-yard:62</t>
  </si>
  <si>
    <t>B r-yard:118</t>
  </si>
  <si>
    <t xml:space="preserve"> r-yard:173</t>
  </si>
  <si>
    <t>Lost r-yard:142</t>
  </si>
  <si>
    <t>#14 OB Dr2発。#17 7i 右ロストで、3打め。8連続８５未満。</t>
    <rPh sb="10" eb="11">
      <t>ハツ</t>
    </rPh>
    <rPh sb="19" eb="20">
      <t>ミギ</t>
    </rPh>
    <rPh sb="26" eb="27">
      <t>ダ</t>
    </rPh>
    <rPh sb="30" eb="32">
      <t>レンゾク</t>
    </rPh>
    <rPh sb="34" eb="36">
      <t>ミマン</t>
    </rPh>
    <phoneticPr fontId="2"/>
  </si>
  <si>
    <t>2OB r-yard:113</t>
  </si>
  <si>
    <t xml:space="preserve"> r-yard:163</t>
  </si>
  <si>
    <t>B r-yard:163</t>
  </si>
  <si>
    <t xml:space="preserve"> r-yard:157</t>
  </si>
  <si>
    <t xml:space="preserve"> r-yard:190</t>
  </si>
  <si>
    <t>旅行後でノー練習、6#3Wでイーグルチャンス。雨宮さん緊張の中できてスコアもよかった。</t>
    <rPh sb="0" eb="3">
      <t>リョコウゴ</t>
    </rPh>
    <rPh sb="6" eb="8">
      <t>レンシュウ</t>
    </rPh>
    <rPh sb="23" eb="25">
      <t>アメミヤ</t>
    </rPh>
    <rPh sb="27" eb="29">
      <t>キンチョウ</t>
    </rPh>
    <rPh sb="30" eb="31">
      <t>ナカ</t>
    </rPh>
    <phoneticPr fontId="2"/>
  </si>
  <si>
    <t>月例6位入賞まで一打足りず。3パット6回/9Boggy中。連ちゃん、スコア崩れなかったが、クラチャン1.5Rは集中続かない。レディース選手権,ノーOB,ノーDB</t>
    <rPh sb="0" eb="2">
      <t>ゲツレイ</t>
    </rPh>
    <rPh sb="3" eb="4">
      <t>イ</t>
    </rPh>
    <rPh sb="4" eb="6">
      <t>ニュウショウ</t>
    </rPh>
    <rPh sb="8" eb="11">
      <t>イチダタ</t>
    </rPh>
    <rPh sb="19" eb="20">
      <t>カイ</t>
    </rPh>
    <rPh sb="27" eb="28">
      <t>チュウ</t>
    </rPh>
    <rPh sb="29" eb="30">
      <t>レン</t>
    </rPh>
    <rPh sb="37" eb="38">
      <t>クズ</t>
    </rPh>
    <rPh sb="55" eb="57">
      <t>シュウチュウ</t>
    </rPh>
    <rPh sb="57" eb="58">
      <t>ツヅ</t>
    </rPh>
    <rPh sb="67" eb="70">
      <t>センシュケン</t>
    </rPh>
    <phoneticPr fontId="2"/>
  </si>
  <si>
    <t>前週雨でキャンセル：右足固定すると、ドライバーでもフックが出ることに気づく。titlistに変更 5iは抜いてMizuno6i Utilityを5Uにしフローは万全か。</t>
    <rPh sb="0" eb="3">
      <t>マエシュウアメ</t>
    </rPh>
    <rPh sb="10" eb="14">
      <t>ミギアシコテイ</t>
    </rPh>
    <rPh sb="29" eb="30">
      <t>デ</t>
    </rPh>
    <rPh sb="34" eb="35">
      <t>キ</t>
    </rPh>
    <rPh sb="46" eb="48">
      <t>ヘンコウ</t>
    </rPh>
    <rPh sb="52" eb="53">
      <t>ヌ</t>
    </rPh>
    <rPh sb="80" eb="82">
      <t>バンゼン</t>
    </rPh>
    <phoneticPr fontId="2"/>
  </si>
  <si>
    <t xml:space="preserve">前週雨でキャンセル：女子プロ見た次の回。#17 6i LOB, #3 3u LOB, #5 3u ROB, #9 1w wh </t>
    <rPh sb="0" eb="1">
      <t>マエ</t>
    </rPh>
    <rPh sb="1" eb="2">
      <t>シュウ</t>
    </rPh>
    <rPh sb="2" eb="3">
      <t>アメ</t>
    </rPh>
    <rPh sb="10" eb="12">
      <t>ジョシ</t>
    </rPh>
    <rPh sb="14" eb="15">
      <t>ミ</t>
    </rPh>
    <rPh sb="16" eb="17">
      <t>ツギ</t>
    </rPh>
    <rPh sb="18" eb="19">
      <t>カイ</t>
    </rPh>
    <phoneticPr fontId="2"/>
  </si>
  <si>
    <t>苦手ホールだが、マッチプレー2勝</t>
    <rPh sb="0" eb="2">
      <t>ニガテ</t>
    </rPh>
    <rPh sb="15" eb="16">
      <t>カチ</t>
    </rPh>
    <phoneticPr fontId="2"/>
  </si>
  <si>
    <t xml:space="preserve"> r-yard:111</t>
  </si>
  <si>
    <t>B r-yard:40</t>
  </si>
  <si>
    <t xml:space="preserve"> r-yard:114</t>
  </si>
  <si>
    <t>ベストスコアの更新 R9 Ahina、初の70台</t>
    <rPh sb="7" eb="9">
      <t>コウシン</t>
    </rPh>
    <rPh sb="19" eb="20">
      <t>ハツ</t>
    </rPh>
    <rPh sb="23" eb="24">
      <t>ダイ</t>
    </rPh>
    <phoneticPr fontId="2"/>
  </si>
  <si>
    <t>Driver調子はいまいち。#12_1WヒールLOB、午前中は高速で合わせるのでやっと。30分みっちりパット練習後半16パット</t>
    <rPh sb="6" eb="8">
      <t>チョウシ</t>
    </rPh>
    <rPh sb="27" eb="30">
      <t>ゴゼンチュウ</t>
    </rPh>
    <rPh sb="31" eb="33">
      <t>コウソク</t>
    </rPh>
    <rPh sb="34" eb="35">
      <t>ア</t>
    </rPh>
    <rPh sb="46" eb="47">
      <t>フン</t>
    </rPh>
    <rPh sb="54" eb="56">
      <t>レンシュウ</t>
    </rPh>
    <rPh sb="56" eb="58">
      <t>コウハン</t>
    </rPh>
    <phoneticPr fontId="2"/>
  </si>
  <si>
    <t>B r-yard:138</t>
  </si>
  <si>
    <t xml:space="preserve"> r-yard:77</t>
  </si>
  <si>
    <t>小雨 ノー3パット #5はGreen1番、118ｙPでPinハイから、-12と読んでよいか。午前中7I車に置き忘れ。13# 2nd Bunkerから6Iは、7Iだったらと悔やまれる。</t>
    <rPh sb="0" eb="2">
      <t>コサメ</t>
    </rPh>
    <rPh sb="19" eb="20">
      <t>バン</t>
    </rPh>
    <rPh sb="39" eb="40">
      <t>ヨ</t>
    </rPh>
    <rPh sb="46" eb="49">
      <t>ゴゼンチュウ</t>
    </rPh>
    <rPh sb="51" eb="52">
      <t>クルマ</t>
    </rPh>
    <rPh sb="53" eb="54">
      <t>オ</t>
    </rPh>
    <rPh sb="55" eb="56">
      <t>ワス</t>
    </rPh>
    <rPh sb="85" eb="86">
      <t>ク</t>
    </rPh>
    <phoneticPr fontId="2"/>
  </si>
  <si>
    <t>22年</t>
    <rPh sb="2" eb="3">
      <t>ネン</t>
    </rPh>
    <phoneticPr fontId="2"/>
  </si>
  <si>
    <t>23年</t>
    <rPh sb="2" eb="3">
      <t>ネン</t>
    </rPh>
    <phoneticPr fontId="2"/>
  </si>
  <si>
    <t>小雨 ノー3パット #1は一打目3Uを右左OB。</t>
    <rPh sb="0" eb="2">
      <t>コサメ</t>
    </rPh>
    <rPh sb="13" eb="16">
      <t>イチダメ</t>
    </rPh>
    <rPh sb="19" eb="21">
      <t>ミギヒダリ</t>
    </rPh>
    <phoneticPr fontId="2"/>
  </si>
  <si>
    <t>#17左OB.ラフ深い。左のフックは、ゆっくり振るで回避できるが、アイアン含め全体的な影響を及ぼすか。</t>
    <rPh sb="3" eb="4">
      <t>ヒダリ</t>
    </rPh>
    <rPh sb="9" eb="10">
      <t>フカ</t>
    </rPh>
    <rPh sb="12" eb="13">
      <t>ヒダリ</t>
    </rPh>
    <rPh sb="23" eb="24">
      <t>フ</t>
    </rPh>
    <rPh sb="26" eb="28">
      <t>カイヒ</t>
    </rPh>
    <rPh sb="37" eb="38">
      <t>フク</t>
    </rPh>
    <rPh sb="39" eb="42">
      <t>ゼンタイテキ</t>
    </rPh>
    <rPh sb="43" eb="45">
      <t>エイキョウ</t>
    </rPh>
    <rPh sb="46" eb="47">
      <t>オヨ</t>
    </rPh>
    <phoneticPr fontId="2"/>
  </si>
  <si>
    <t>アイアンのセットアップを浮かすを実施。#2DrOB２回。シャンクOB１回。4バーディは今年初</t>
    <rPh sb="12" eb="13">
      <t>ウ</t>
    </rPh>
    <rPh sb="16" eb="18">
      <t>ジッシ</t>
    </rPh>
    <rPh sb="26" eb="27">
      <t>カイ</t>
    </rPh>
    <rPh sb="35" eb="36">
      <t>カイ</t>
    </rPh>
    <rPh sb="43" eb="46">
      <t>コトシハツ</t>
    </rPh>
    <phoneticPr fontId="2"/>
  </si>
  <si>
    <r>
      <rPr>
        <sz val="11"/>
        <color rgb="FFFF0000"/>
        <rFont val="Meiryo UI"/>
        <family val="3"/>
        <charset val="128"/>
      </rPr>
      <t>Driver握らないところはすべて3U</t>
    </r>
    <r>
      <rPr>
        <sz val="11"/>
        <rFont val="Meiryo UI"/>
        <family val="3"/>
        <charset val="128"/>
      </rPr>
      <t>。NoOBNoPenalty</t>
    </r>
    <rPh sb="6" eb="7">
      <t>ニギ</t>
    </rPh>
    <phoneticPr fontId="2"/>
  </si>
  <si>
    <r>
      <rPr>
        <sz val="11"/>
        <color rgb="FFFF0000"/>
        <rFont val="Meiryo UI"/>
        <family val="3"/>
        <charset val="128"/>
      </rPr>
      <t>#6 2nd 短い場合はアイアンしか使わない</t>
    </r>
    <r>
      <rPr>
        <sz val="11"/>
        <color theme="1"/>
        <rFont val="Meiryo UI"/>
        <family val="2"/>
        <charset val="128"/>
      </rPr>
      <t>。#14 3rdは一番手大きく。疲れのせいか、連日行ってもいいスコアは出ない</t>
    </r>
    <rPh sb="7" eb="8">
      <t>ミジカ</t>
    </rPh>
    <rPh sb="9" eb="11">
      <t>バアイ</t>
    </rPh>
    <rPh sb="18" eb="19">
      <t>ツカ</t>
    </rPh>
    <rPh sb="31" eb="35">
      <t>イチバンテオオ</t>
    </rPh>
    <rPh sb="38" eb="39">
      <t>ツカ</t>
    </rPh>
    <rPh sb="45" eb="47">
      <t>レンジツ</t>
    </rPh>
    <rPh sb="47" eb="48">
      <t>オコナ</t>
    </rPh>
    <rPh sb="57" eb="58">
      <t>デ</t>
    </rPh>
    <phoneticPr fontId="2"/>
  </si>
  <si>
    <t>クラブ選手権準決勝。前の週2ラウンド決勝1、2回戦。1RはEvenでExtra9で3x</t>
    <rPh sb="3" eb="6">
      <t>センシュケン</t>
    </rPh>
    <rPh sb="6" eb="9">
      <t>ジュンケッショウ</t>
    </rPh>
    <phoneticPr fontId="2"/>
  </si>
  <si>
    <t xml:space="preserve"> r-yard:195</t>
  </si>
  <si>
    <t xml:space="preserve"> r-yard:127</t>
  </si>
  <si>
    <t>B r-yard:152</t>
  </si>
  <si>
    <t>平尾 西 冨澤</t>
    <rPh sb="0" eb="2">
      <t>ヒラオ</t>
    </rPh>
    <rPh sb="3" eb="4">
      <t>ニシ</t>
    </rPh>
    <rPh sb="5" eb="7">
      <t>トミザワ</t>
    </rPh>
    <phoneticPr fontId="2"/>
  </si>
  <si>
    <t>クラブ選手権18位2打足りず。Extraは40の126。ニアレストポイント決めるときに使うクラブは次に使用するクラブであること。</t>
    <rPh sb="3" eb="6">
      <t>センシュケン</t>
    </rPh>
    <rPh sb="8" eb="9">
      <t>イ</t>
    </rPh>
    <rPh sb="10" eb="12">
      <t>ダタ</t>
    </rPh>
    <rPh sb="37" eb="38">
      <t>キ</t>
    </rPh>
    <rPh sb="43" eb="44">
      <t>ツカ</t>
    </rPh>
    <rPh sb="49" eb="50">
      <t>ツギ</t>
    </rPh>
    <rPh sb="51" eb="53">
      <t>シヨウ</t>
    </rPh>
    <phoneticPr fontId="2"/>
  </si>
  <si>
    <r>
      <t>2022年 HC5.0(1) HC</t>
    </r>
    <r>
      <rPr>
        <sz val="11"/>
        <color rgb="FFFF0000"/>
        <rFont val="Meiryo UI"/>
        <family val="3"/>
        <charset val="128"/>
      </rPr>
      <t>4.6</t>
    </r>
    <r>
      <rPr>
        <sz val="11"/>
        <rFont val="Meiryo UI"/>
        <family val="3"/>
        <charset val="128"/>
      </rPr>
      <t>(11) クラブ選手権124 予選通過後のマッチプレー2回含まず</t>
    </r>
    <rPh sb="4" eb="5">
      <t>ネン</t>
    </rPh>
    <rPh sb="28" eb="31">
      <t>センシュケン</t>
    </rPh>
    <rPh sb="35" eb="40">
      <t>ヨセンツウカゴ</t>
    </rPh>
    <rPh sb="48" eb="50">
      <t>カイフク</t>
    </rPh>
    <phoneticPr fontId="2"/>
  </si>
  <si>
    <t>2020年 HC9.0(1) HC7.0(9) 7.1(11) クラブ選手権128</t>
    <rPh sb="4" eb="5">
      <t>ネン</t>
    </rPh>
    <rPh sb="35" eb="38">
      <t>センシュケン</t>
    </rPh>
    <phoneticPr fontId="2"/>
  </si>
  <si>
    <t>ドライバー#12 1OB、Noシャンク 8I 15hole忘れ。平日スルー:4/20 92 4/29 102 5/12 84は入力していない。</t>
    <rPh sb="29" eb="30">
      <t>ワス</t>
    </rPh>
    <rPh sb="32" eb="34">
      <t>ヘイジツ</t>
    </rPh>
    <rPh sb="63" eb="65">
      <t>ニュウリョク</t>
    </rPh>
    <phoneticPr fontId="2"/>
  </si>
  <si>
    <t xml:space="preserve"> r-yard:156</t>
  </si>
  <si>
    <t>月例 1位 入賞は2年3か月ぶり。ベスグロは75で取れず。#9番手ミス125を９I 8Iが正解か。例年と変わらない寒さ。シニア選手権</t>
    <rPh sb="6" eb="8">
      <t>ニュウショウ</t>
    </rPh>
    <rPh sb="10" eb="11">
      <t>ネン</t>
    </rPh>
    <rPh sb="13" eb="14">
      <t>ゲツ</t>
    </rPh>
    <rPh sb="31" eb="33">
      <t>バンテ</t>
    </rPh>
    <rPh sb="45" eb="47">
      <t>セイカイ</t>
    </rPh>
    <rPh sb="49" eb="51">
      <t>レイネン</t>
    </rPh>
    <rPh sb="52" eb="53">
      <t>カ</t>
    </rPh>
    <rPh sb="57" eb="58">
      <t>サム</t>
    </rPh>
    <rPh sb="63" eb="66">
      <t>センシュケン</t>
    </rPh>
    <phoneticPr fontId="2"/>
  </si>
  <si>
    <t xml:space="preserve"> r-yard:75</t>
  </si>
  <si>
    <t xml:space="preserve"> r-yard:67</t>
  </si>
  <si>
    <t>2nd OB 6I r-yard:80</t>
  </si>
  <si>
    <t>解析結果#5はDriverで攻める。OBが1/10なら、選択としてはOKか。3patt以上が7個もある。Patt課題か。12はボール探しきれなかったが、その後見つかったので、ボギーとした。</t>
    <rPh sb="0" eb="4">
      <t>カイセキケッカ</t>
    </rPh>
    <rPh sb="14" eb="15">
      <t>セ</t>
    </rPh>
    <rPh sb="28" eb="30">
      <t>センタク</t>
    </rPh>
    <rPh sb="43" eb="45">
      <t>イジョウ</t>
    </rPh>
    <rPh sb="47" eb="48">
      <t>コ</t>
    </rPh>
    <rPh sb="56" eb="58">
      <t>カダイ</t>
    </rPh>
    <rPh sb="66" eb="67">
      <t>サガ</t>
    </rPh>
    <rPh sb="78" eb="80">
      <t>ゴミ</t>
    </rPh>
    <phoneticPr fontId="2"/>
  </si>
  <si>
    <t xml:space="preserve"> r-yard:164</t>
    <phoneticPr fontId="2"/>
  </si>
  <si>
    <t xml:space="preserve"> r-yard:167</t>
  </si>
  <si>
    <t>Bunker r-yard:100</t>
  </si>
  <si>
    <t>2024年 HC4.8(1)</t>
    <rPh sb="4" eb="5">
      <t>ネン</t>
    </rPh>
    <phoneticPr fontId="2"/>
  </si>
  <si>
    <t>#5はDriverか200y以上のクラブで攻める。パター変更も3パット多し。ハンディキャップは２年間のベスト５枚でカウントされる模様。</t>
    <rPh sb="14" eb="16">
      <t>イジョウ</t>
    </rPh>
    <rPh sb="21" eb="22">
      <t>セ</t>
    </rPh>
    <rPh sb="28" eb="30">
      <t>ヘンコウ</t>
    </rPh>
    <rPh sb="35" eb="36">
      <t>オオ</t>
    </rPh>
    <rPh sb="48" eb="50">
      <t>ネンカン</t>
    </rPh>
    <rPh sb="55" eb="56">
      <t>マイ</t>
    </rPh>
    <rPh sb="64" eb="66">
      <t>モヨウ</t>
    </rPh>
    <phoneticPr fontId="2"/>
  </si>
  <si>
    <t>2023年 HC4.6(1) クラブ選手権126 HC4.8(11) +3回の３１回</t>
    <rPh sb="4" eb="5">
      <t>ネン</t>
    </rPh>
    <rPh sb="18" eb="21">
      <t>センシュケン</t>
    </rPh>
    <rPh sb="37" eb="38">
      <t>カイ</t>
    </rPh>
    <rPh sb="41" eb="42">
      <t>カイ</t>
    </rPh>
    <phoneticPr fontId="2"/>
  </si>
  <si>
    <t xml:space="preserve"> r-yard:143</t>
  </si>
  <si>
    <t>Bunker r-yard:80</t>
  </si>
  <si>
    <t>Bunker r-yard:92</t>
  </si>
  <si>
    <t>3パット多し ６回。目下パターが課題か。#5は2打目54でなく50を使う。</t>
    <rPh sb="4" eb="5">
      <t>オオ</t>
    </rPh>
    <rPh sb="8" eb="9">
      <t>カイ</t>
    </rPh>
    <rPh sb="10" eb="12">
      <t>モッカ</t>
    </rPh>
    <rPh sb="16" eb="18">
      <t>カダイ</t>
    </rPh>
    <rPh sb="24" eb="26">
      <t>ダメ</t>
    </rPh>
    <rPh sb="34" eb="35">
      <t>ツカ</t>
    </rPh>
    <phoneticPr fontId="2"/>
  </si>
  <si>
    <t xml:space="preserve"> r-yard:34</t>
  </si>
  <si>
    <t xml:space="preserve"> r-yard:123</t>
  </si>
  <si>
    <t>#10ちょろ ＃1右OB</t>
    <rPh sb="9" eb="10">
      <t>ミギ</t>
    </rPh>
    <phoneticPr fontId="2"/>
  </si>
  <si>
    <t>B r-yard:150</t>
  </si>
  <si>
    <t xml:space="preserve"> r-yard:122</t>
  </si>
  <si>
    <t xml:space="preserve"> r-yard:30</t>
  </si>
  <si>
    <t>100Yard以内３打を６回はワースト記録か。グリーン周りに課題。</t>
    <rPh sb="7" eb="9">
      <t>イナイ</t>
    </rPh>
    <rPh sb="10" eb="11">
      <t>ダ</t>
    </rPh>
    <rPh sb="13" eb="14">
      <t>カイ</t>
    </rPh>
    <rPh sb="19" eb="21">
      <t>キロク</t>
    </rPh>
    <rPh sb="27" eb="28">
      <t>マワ</t>
    </rPh>
    <rPh sb="30" eb="32">
      <t>カダイ</t>
    </rPh>
    <phoneticPr fontId="2"/>
  </si>
  <si>
    <t>1p r-yard:128</t>
  </si>
  <si>
    <t xml:space="preserve"> r-yard:177</t>
  </si>
  <si>
    <t xml:space="preserve"> r-yard:93</t>
  </si>
  <si>
    <t>B r-yard:142</t>
  </si>
  <si>
    <t>Driverひっかけがひどい。Patterは始めのパットがPin2以上の場合丸をつける。</t>
    <rPh sb="22" eb="23">
      <t>ハジ</t>
    </rPh>
    <rPh sb="33" eb="35">
      <t>イジョウ</t>
    </rPh>
    <rPh sb="36" eb="39">
      <t>バアイマル</t>
    </rPh>
    <phoneticPr fontId="2"/>
  </si>
  <si>
    <t>B r-yard:190</t>
  </si>
  <si>
    <t xml:space="preserve"> r-yard:15</t>
  </si>
  <si>
    <t>風強く、直前の雨のためライは難しかった。#1と#7でOB</t>
    <rPh sb="0" eb="1">
      <t>カゼ</t>
    </rPh>
    <rPh sb="1" eb="2">
      <t>ツヨ</t>
    </rPh>
    <rPh sb="4" eb="6">
      <t>チョクゼン</t>
    </rPh>
    <rPh sb="7" eb="8">
      <t>アメ</t>
    </rPh>
    <rPh sb="14" eb="15">
      <t>ムズカ</t>
    </rPh>
    <phoneticPr fontId="2"/>
  </si>
  <si>
    <t xml:space="preserve"> r-yard:162</t>
  </si>
  <si>
    <t xml:space="preserve"> r-yard:158</t>
  </si>
  <si>
    <t>B r-yard:107</t>
  </si>
  <si>
    <t>B r-yard:95</t>
  </si>
  <si>
    <t>#16ひっかけOB。#1は４Uでハーフショット◎。#13はDrも引っかからずバンカー</t>
    <rPh sb="32" eb="33">
      <t>ヒ</t>
    </rPh>
    <phoneticPr fontId="2"/>
  </si>
  <si>
    <t xml:space="preserve"> r-yard:133</t>
  </si>
  <si>
    <t>2nd OB r-yard:20</t>
  </si>
  <si>
    <t xml:space="preserve"> r-yard:155</t>
  </si>
  <si>
    <t>コンディション厳しかったようだ。#8 3rd木にあたりOB不運、#12 ３Uも左OB、＃15 Dr OB。</t>
    <rPh sb="7" eb="8">
      <t>キビ</t>
    </rPh>
    <rPh sb="22" eb="23">
      <t>キ</t>
    </rPh>
    <rPh sb="29" eb="31">
      <t>フウン</t>
    </rPh>
    <rPh sb="39" eb="40">
      <t>ヒダリ</t>
    </rPh>
    <phoneticPr fontId="2"/>
  </si>
  <si>
    <t>Dw</t>
  </si>
  <si>
    <t xml:space="preserve"> r-yard:56</t>
  </si>
  <si>
    <t xml:space="preserve"> r-yard:153</t>
  </si>
  <si>
    <t xml:space="preserve"> r-yard:151</t>
  </si>
  <si>
    <t>1st 2OB r-yard:200</t>
  </si>
  <si>
    <t xml:space="preserve"> r-yard:147</t>
  </si>
  <si>
    <t>1打目のDB要因が増えてきた。2ndに行かないのは１打目要因が多いせいではないか。</t>
    <rPh sb="1" eb="3">
      <t>ダメ</t>
    </rPh>
    <rPh sb="6" eb="8">
      <t>ヨウイン</t>
    </rPh>
    <rPh sb="9" eb="10">
      <t>フ</t>
    </rPh>
    <rPh sb="19" eb="20">
      <t>イ</t>
    </rPh>
    <rPh sb="26" eb="28">
      <t>ダメ</t>
    </rPh>
    <rPh sb="28" eb="30">
      <t>ヨウイン</t>
    </rPh>
    <rPh sb="31" eb="32">
      <t>オオ</t>
    </rPh>
    <phoneticPr fontId="2"/>
  </si>
  <si>
    <t>1WH r-yard:140</t>
  </si>
  <si>
    <t>16分前に到着練習なしだとパター距離感全く合わず。加えて、寝不足。</t>
    <rPh sb="2" eb="4">
      <t>フンマエ</t>
    </rPh>
    <rPh sb="5" eb="9">
      <t>トウチャクレンシュウ</t>
    </rPh>
    <rPh sb="16" eb="20">
      <t>キョリカンマッタ</t>
    </rPh>
    <rPh sb="21" eb="22">
      <t>ア</t>
    </rPh>
    <rPh sb="25" eb="26">
      <t>クワ</t>
    </rPh>
    <rPh sb="29" eb="32">
      <t>ネブソク</t>
    </rPh>
    <phoneticPr fontId="2"/>
  </si>
  <si>
    <t>B r-yard:88</t>
  </si>
  <si>
    <t>島崎さん高見澤さんと。緊張感のあるゴルフ。パットはまずまずか。4時起き準備万端だった。</t>
    <rPh sb="0" eb="2">
      <t>シマサキ</t>
    </rPh>
    <rPh sb="4" eb="7">
      <t>タカミザワ</t>
    </rPh>
    <rPh sb="11" eb="14">
      <t>キンチョウカン</t>
    </rPh>
    <rPh sb="32" eb="34">
      <t>ジオ</t>
    </rPh>
    <rPh sb="35" eb="39">
      <t>ジュンビバンタン</t>
    </rPh>
    <phoneticPr fontId="2"/>
  </si>
  <si>
    <t>2nd LOB x2 r-yard:138</t>
  </si>
  <si>
    <t>#8 バンカー手前のラフは8番で木にあたる</t>
    <rPh sb="7" eb="9">
      <t>テマエ</t>
    </rPh>
    <rPh sb="14" eb="15">
      <t>バン</t>
    </rPh>
    <rPh sb="16" eb="17">
      <t>キ</t>
    </rPh>
    <phoneticPr fontId="2"/>
  </si>
  <si>
    <t>Bunker r-yard:135</t>
  </si>
  <si>
    <t>2nd ROB r-yard:138</t>
  </si>
  <si>
    <t>#8 バンカー手前は7Iがちょうどよいか。</t>
    <rPh sb="7" eb="9">
      <t>テマエ</t>
    </rPh>
    <phoneticPr fontId="2"/>
  </si>
  <si>
    <t>2nd lost r-yard:109</t>
  </si>
  <si>
    <t>WH r-yard:200</t>
  </si>
  <si>
    <t>2nd OB r-yard:112</t>
  </si>
  <si>
    <t>B r-yard:147</t>
  </si>
  <si>
    <t>Bunker r-yard:128</t>
  </si>
  <si>
    <t>#6　基本に戻るべき ３U 5Iで3打目勝負 後のホールのメンタル続かない</t>
    <rPh sb="3" eb="5">
      <t>キホン</t>
    </rPh>
    <rPh sb="6" eb="7">
      <t>モド</t>
    </rPh>
    <rPh sb="18" eb="22">
      <t>ダメショウブ</t>
    </rPh>
    <rPh sb="23" eb="24">
      <t>アト</t>
    </rPh>
    <rPh sb="33" eb="34">
      <t>ツヅ</t>
    </rPh>
    <phoneticPr fontId="2"/>
  </si>
  <si>
    <t>B r-yard:125</t>
  </si>
  <si>
    <t>Bunker r-yard:120</t>
  </si>
  <si>
    <t>5I</t>
  </si>
  <si>
    <t>R</t>
  </si>
  <si>
    <t>1 Unplayable r-yard:70</t>
  </si>
  <si>
    <t xml:space="preserve"> r-yard:179</t>
  </si>
  <si>
    <t>調子はスコアほど悪くない、謙虚に進める。</t>
    <rPh sb="0" eb="2">
      <t>チョウシ</t>
    </rPh>
    <rPh sb="8" eb="9">
      <t>ワル</t>
    </rPh>
    <rPh sb="13" eb="15">
      <t>ケンキョ</t>
    </rPh>
    <rPh sb="16" eb="17">
      <t>スス</t>
    </rPh>
    <phoneticPr fontId="2"/>
  </si>
  <si>
    <t>４バーディもDB多いか。</t>
    <rPh sb="8" eb="9">
      <t>オオ</t>
    </rPh>
    <phoneticPr fontId="2"/>
  </si>
  <si>
    <t xml:space="preserve"> r-yard:174</t>
  </si>
  <si>
    <t>B r-yard:179</t>
  </si>
  <si>
    <t>嵯峨さん 橋本さん 藤平さんと2バーディ、#1は5I</t>
    <rPh sb="0" eb="2">
      <t>サガ</t>
    </rPh>
    <rPh sb="5" eb="7">
      <t>ハシモト</t>
    </rPh>
    <rPh sb="10" eb="12">
      <t>フジヒラ</t>
    </rPh>
    <phoneticPr fontId="2"/>
  </si>
  <si>
    <t>Bunker r-yard:60</t>
  </si>
  <si>
    <t xml:space="preserve"> r-yard:139</t>
  </si>
  <si>
    <t>Bunker r-yard:169</t>
  </si>
  <si>
    <t xml:space="preserve"> r-yard:52</t>
  </si>
  <si>
    <t>#1を5Iにすると、#3のTeeingが初めになりイメージがわかないかも</t>
    <phoneticPr fontId="2"/>
  </si>
  <si>
    <t>B r-yard:96</t>
  </si>
  <si>
    <t>LOB*2 r-yard:135</t>
  </si>
  <si>
    <t>グリーン変換表</t>
    <rPh sb="4" eb="7">
      <t>ヘンカンヒョウ</t>
    </rPh>
    <phoneticPr fontId="2"/>
  </si>
  <si>
    <t>1a</t>
    <phoneticPr fontId="2"/>
  </si>
  <si>
    <t>2a</t>
    <phoneticPr fontId="2"/>
  </si>
  <si>
    <t>3a</t>
    <phoneticPr fontId="2"/>
  </si>
  <si>
    <t>4a</t>
    <phoneticPr fontId="2"/>
  </si>
  <si>
    <t>5a</t>
    <phoneticPr fontId="2"/>
  </si>
  <si>
    <t>aは7番ホール手前</t>
    <rPh sb="3" eb="4">
      <t>バン</t>
    </rPh>
    <rPh sb="7" eb="9">
      <t>テマエ</t>
    </rPh>
    <phoneticPr fontId="2"/>
  </si>
  <si>
    <t>月例 12位 まずまずだが、9番の2OBと17番のOBは要改善。パターはよい。</t>
    <rPh sb="5" eb="6">
      <t>イ</t>
    </rPh>
    <rPh sb="15" eb="16">
      <t>バン</t>
    </rPh>
    <rPh sb="23" eb="24">
      <t>バン</t>
    </rPh>
    <rPh sb="28" eb="31">
      <t>ヨウカイゼン</t>
    </rPh>
    <phoneticPr fontId="2"/>
  </si>
  <si>
    <t>6b</t>
    <phoneticPr fontId="2"/>
  </si>
  <si>
    <t>2024/9/8 月例,レディース選手権決勝</t>
    <rPh sb="9" eb="11">
      <t>ゲツレイ</t>
    </rPh>
    <rPh sb="17" eb="20">
      <t>センシュケン</t>
    </rPh>
    <rPh sb="20" eb="22">
      <t>ケッショウ</t>
    </rPh>
    <phoneticPr fontId="2"/>
  </si>
  <si>
    <t xml:space="preserve"> r-yard:169</t>
  </si>
  <si>
    <t xml:space="preserve"> r-yard:159</t>
  </si>
  <si>
    <t xml:space="preserve"> r-yard:149</t>
  </si>
  <si>
    <t>#1を5Iにすると、#3のTeeingが初めになりイメージがわかないかも</t>
  </si>
  <si>
    <t>7b</t>
    <phoneticPr fontId="2"/>
  </si>
  <si>
    <t>#1を5Iはシャンクもボギー。Dr#5,#18 OB, 3U#12,#6ひっかけOB</t>
    <phoneticPr fontId="2"/>
  </si>
  <si>
    <t>月例 22位 1か月ぶり 病気明けもあり体力も落ち パットに課題。１８番５WROB、１６番はクラブがないのでPもシャンクよらずだった。</t>
    <rPh sb="0" eb="2">
      <t>ゲツレイ</t>
    </rPh>
    <rPh sb="5" eb="6">
      <t>イ</t>
    </rPh>
    <rPh sb="9" eb="10">
      <t>ゲツ</t>
    </rPh>
    <rPh sb="13" eb="16">
      <t>ビョウキア</t>
    </rPh>
    <rPh sb="20" eb="22">
      <t>タイリョク</t>
    </rPh>
    <rPh sb="23" eb="24">
      <t>オ</t>
    </rPh>
    <rPh sb="30" eb="32">
      <t>カダイ</t>
    </rPh>
    <rPh sb="35" eb="36">
      <t>バン</t>
    </rPh>
    <rPh sb="44" eb="45">
      <t>バン</t>
    </rPh>
    <phoneticPr fontId="2"/>
  </si>
  <si>
    <t>#1を5Iはシャンクもボギー。Dr#5,#18 OB, 3U#12,#6ひっかけOB</t>
  </si>
  <si>
    <t>8b</t>
    <phoneticPr fontId="2"/>
  </si>
  <si>
    <t>風強い。#1 5Iは短い番手で、力んでシャンクしがち</t>
    <rPh sb="0" eb="2">
      <t>カゼツヨ</t>
    </rPh>
    <rPh sb="10" eb="11">
      <t>ミジカ</t>
    </rPh>
    <rPh sb="12" eb="14">
      <t>バンテ</t>
    </rPh>
    <rPh sb="16" eb="17">
      <t>リキ</t>
    </rPh>
    <phoneticPr fontId="2"/>
  </si>
  <si>
    <t>３U</t>
  </si>
  <si>
    <t>３U</t>
    <phoneticPr fontId="2"/>
  </si>
  <si>
    <t>クラブ選手権意識した。番手#3 102 P=&gt;50, #8 115 P=&gt;9, #12 162 8=&gt;7</t>
    <rPh sb="3" eb="6">
      <t>センシュケン</t>
    </rPh>
    <rPh sb="6" eb="8">
      <t>イシキ</t>
    </rPh>
    <rPh sb="11" eb="13">
      <t>バンテ</t>
    </rPh>
    <phoneticPr fontId="2"/>
  </si>
  <si>
    <t>4回目クラブ選手権予選突破5位。ExtraはOut40 Birdie(1) Pattが異次元に入りまくり。</t>
    <rPh sb="1" eb="3">
      <t>カイメ</t>
    </rPh>
    <rPh sb="6" eb="13">
      <t>センシュケンヨセントッパ</t>
    </rPh>
    <rPh sb="14" eb="15">
      <t>イ</t>
    </rPh>
    <rPh sb="43" eb="46">
      <t>イジゲン</t>
    </rPh>
    <rPh sb="47" eb="48">
      <t>ハイ</t>
    </rPh>
    <phoneticPr fontId="2"/>
  </si>
  <si>
    <t>9b</t>
    <phoneticPr fontId="2"/>
  </si>
  <si>
    <t>2024/10/6 クラブ選手権 Outは優しく Inは難しく</t>
    <rPh sb="13" eb="16">
      <t>センシュケン</t>
    </rPh>
    <rPh sb="21" eb="22">
      <t>ヤサ</t>
    </rPh>
    <rPh sb="28" eb="29">
      <t>ムズカ</t>
    </rPh>
    <phoneticPr fontId="2"/>
  </si>
  <si>
    <t>B</t>
    <phoneticPr fontId="2"/>
  </si>
  <si>
    <t xml:space="preserve"> r-yard:197</t>
  </si>
  <si>
    <t>24年</t>
    <rPh sb="2" eb="3">
      <t>ネン</t>
    </rPh>
    <phoneticPr fontId="2"/>
  </si>
  <si>
    <t>森 渡部 小庄司</t>
    <rPh sb="0" eb="1">
      <t>モリ</t>
    </rPh>
    <rPh sb="2" eb="4">
      <t>ワタベ</t>
    </rPh>
    <rPh sb="5" eb="8">
      <t>コショウジ</t>
    </rPh>
    <phoneticPr fontId="2"/>
  </si>
  <si>
    <t>プリファードライ</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</si>
</sst>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_);[Red]\(0\)"/>
    <numFmt numFmtId="177" formatCode="0.0"/>
    <numFmt numFmtId="178" formatCode="m/d/yy;@"/>
    <numFmt numFmtId="179" formatCode="yy"/>
    <numFmt numFmtId="180" formatCode="m/d"/>
    <numFmt numFmtId="181" formatCode="0_ "/>
  </numFmts>
  <fonts count="104">
    <font>
      <sz val="11"/>
      <color theme="1"/>
      <name val="Meiryo UI"/>
      <family val="2"/>
      <charset val="128"/>
    </font>
    <font>
      <b/>
      <sz val="11"/>
      <color rgb="FF3F3F3F"/>
      <name val="Meiryo UI"/>
      <family val="2"/>
      <charset val="128"/>
    </font>
    <font>
      <sz val="6"/>
      <name val="Meiryo UI"/>
      <family val="2"/>
      <charset val="128"/>
    </font>
    <font>
      <sz val="6"/>
      <name val="游ゴシック"/>
      <family val="2"/>
      <charset val="128"/>
      <scheme val="minor"/>
    </font>
    <font>
      <sz val="11"/>
      <name val="游ゴシック"/>
      <family val="2"/>
      <charset val="128"/>
      <scheme val="minor"/>
    </font>
    <font>
      <sz val="9"/>
      <color theme="1"/>
      <name val="Meiryo UI"/>
      <family val="2"/>
      <charset val="128"/>
    </font>
    <font>
      <b/>
      <sz val="8"/>
      <color rgb="FF3F3F3F"/>
      <name val="Meiryo UI"/>
      <family val="2"/>
      <charset val="128"/>
    </font>
    <font>
      <b/>
      <sz val="8"/>
      <color rgb="FF3F3F3F"/>
      <name val="Meiryo UI"/>
      <family val="3"/>
      <charset val="128"/>
    </font>
    <font>
      <sz val="9"/>
      <color theme="1"/>
      <name val="Meiryo UI"/>
      <family val="3"/>
      <charset val="128"/>
    </font>
    <font>
      <sz val="11"/>
      <name val="Meiryo UI"/>
      <family val="3"/>
      <charset val="128"/>
    </font>
    <font>
      <sz val="8"/>
      <color theme="1"/>
      <name val="Meiryo UI"/>
      <family val="2"/>
      <charset val="128"/>
    </font>
    <font>
      <sz val="11"/>
      <color theme="1"/>
      <name val="游ゴシック"/>
      <family val="2"/>
      <charset val="128"/>
      <scheme val="minor"/>
    </font>
    <font>
      <b/>
      <sz val="11"/>
      <color theme="1"/>
      <name val="Meiryo UI"/>
      <family val="3"/>
      <charset val="128"/>
    </font>
    <font>
      <b/>
      <sz val="9"/>
      <color theme="1"/>
      <name val="Meiryo UI"/>
      <family val="3"/>
      <charset val="128"/>
    </font>
    <font>
      <sz val="9"/>
      <name val="Meiryo UI"/>
      <family val="3"/>
      <charset val="128"/>
    </font>
    <font>
      <b/>
      <sz val="9"/>
      <color theme="0"/>
      <name val="HGP創英角ｺﾞｼｯｸUB"/>
      <family val="3"/>
      <charset val="128"/>
    </font>
    <font>
      <sz val="11"/>
      <color theme="0"/>
      <name val="HGP創英角ｺﾞｼｯｸUB"/>
      <family val="3"/>
      <charset val="128"/>
    </font>
    <font>
      <sz val="14"/>
      <name val="Meiryo UI"/>
      <family val="3"/>
      <charset val="128"/>
    </font>
    <font>
      <sz val="9"/>
      <color theme="0" tint="-0.34998626667073579"/>
      <name val="Meiryo UI"/>
      <family val="2"/>
      <charset val="128"/>
    </font>
    <font>
      <sz val="18"/>
      <color theme="1"/>
      <name val="HGP創英角ﾎﾟｯﾌﾟ体"/>
      <family val="3"/>
      <charset val="128"/>
    </font>
    <font>
      <sz val="12"/>
      <color theme="1"/>
      <name val="HGP創英角ﾎﾟｯﾌﾟ体"/>
      <family val="3"/>
      <charset val="128"/>
    </font>
    <font>
      <u/>
      <sz val="9"/>
      <color theme="1"/>
      <name val="Meiryo UI"/>
      <family val="3"/>
      <charset val="128"/>
    </font>
    <font>
      <sz val="11"/>
      <color rgb="FF0000FF"/>
      <name val="Meiryo UI"/>
      <family val="3"/>
      <charset val="128"/>
    </font>
    <font>
      <sz val="9"/>
      <color theme="8"/>
      <name val="Meiryo UI"/>
      <family val="2"/>
      <charset val="128"/>
    </font>
    <font>
      <u/>
      <sz val="11"/>
      <color theme="1"/>
      <name val="Meiryo UI"/>
      <family val="2"/>
      <charset val="128"/>
    </font>
    <font>
      <b/>
      <sz val="6"/>
      <color rgb="FF3F3F3F"/>
      <name val="Meiryo UI"/>
      <family val="3"/>
      <charset val="128"/>
    </font>
    <font>
      <sz val="11"/>
      <color theme="0" tint="-0.499984740745262"/>
      <name val="Meiryo UI"/>
      <family val="2"/>
      <charset val="128"/>
    </font>
    <font>
      <sz val="11"/>
      <color theme="0" tint="-0.499984740745262"/>
      <name val="Meiryo UI"/>
      <family val="3"/>
      <charset val="128"/>
    </font>
    <font>
      <sz val="14"/>
      <color rgb="FF0070C0"/>
      <name val="Meiryo UI"/>
      <family val="3"/>
      <charset val="128"/>
    </font>
    <font>
      <sz val="11"/>
      <name val="游ゴシック"/>
      <family val="3"/>
      <charset val="128"/>
      <scheme val="minor"/>
    </font>
    <font>
      <sz val="11"/>
      <color rgb="FFFF0000"/>
      <name val="Meiryo UI"/>
      <family val="2"/>
      <charset val="128"/>
    </font>
    <font>
      <sz val="11"/>
      <name val="Meiryo UI"/>
      <family val="2"/>
      <charset val="128"/>
    </font>
    <font>
      <sz val="9"/>
      <color rgb="FF0000FF"/>
      <name val="Meiryo UI"/>
      <family val="3"/>
      <charset val="128"/>
    </font>
    <font>
      <sz val="8"/>
      <color rgb="FF0000FF"/>
      <name val="Meiryo UI"/>
      <family val="3"/>
      <charset val="128"/>
    </font>
    <font>
      <b/>
      <sz val="11"/>
      <color rgb="FF0000FF"/>
      <name val="Meiryo UI"/>
      <family val="3"/>
      <charset val="128"/>
    </font>
    <font>
      <b/>
      <sz val="9"/>
      <color rgb="FF0000FF"/>
      <name val="Meiryo UI"/>
      <family val="3"/>
      <charset val="128"/>
    </font>
    <font>
      <b/>
      <sz val="8"/>
      <color rgb="FF0000FF"/>
      <name val="Meiryo UI"/>
      <family val="3"/>
      <charset val="128"/>
    </font>
    <font>
      <sz val="11"/>
      <color rgb="FF0000FF"/>
      <name val="Meiryo UI"/>
      <family val="2"/>
      <charset val="128"/>
    </font>
    <font>
      <sz val="14"/>
      <color rgb="FF0000FF"/>
      <name val="Meiryo UI"/>
      <family val="3"/>
      <charset val="128"/>
    </font>
    <font>
      <sz val="10"/>
      <color rgb="FF0000FF"/>
      <name val="Meiryo UI"/>
      <family val="3"/>
      <charset val="128"/>
    </font>
    <font>
      <sz val="11"/>
      <color rgb="FFFE0000"/>
      <name val="Meiryo UI"/>
      <family val="2"/>
      <charset val="128"/>
    </font>
    <font>
      <b/>
      <sz val="11"/>
      <name val="HGP創英角ｺﾞｼｯｸUB"/>
      <family val="3"/>
      <charset val="128"/>
    </font>
    <font>
      <sz val="11"/>
      <color rgb="FF00FF00"/>
      <name val="Meiryo UI"/>
      <family val="2"/>
      <charset val="128"/>
    </font>
    <font>
      <b/>
      <sz val="11"/>
      <name val="Meiryo UI"/>
      <family val="3"/>
      <charset val="128"/>
    </font>
    <font>
      <u/>
      <sz val="11"/>
      <name val="Meiryo UI"/>
      <family val="2"/>
      <charset val="128"/>
    </font>
    <font>
      <sz val="9"/>
      <color indexed="81"/>
      <name val="MS P ゴシック"/>
      <family val="3"/>
      <charset val="128"/>
    </font>
    <font>
      <b/>
      <sz val="9"/>
      <color indexed="81"/>
      <name val="MS P ゴシック"/>
      <family val="3"/>
      <charset val="128"/>
    </font>
    <font>
      <u/>
      <sz val="11"/>
      <name val="Meiryo UI"/>
      <family val="3"/>
      <charset val="128"/>
    </font>
    <font>
      <sz val="11"/>
      <color theme="1"/>
      <name val="Meiryo UI"/>
      <family val="3"/>
      <charset val="128"/>
    </font>
    <font>
      <u/>
      <sz val="11"/>
      <color theme="1"/>
      <name val="Meiryo UI"/>
      <family val="3"/>
      <charset val="128"/>
    </font>
    <font>
      <sz val="20"/>
      <color theme="1"/>
      <name val="Meiryo UI"/>
      <family val="2"/>
      <charset val="128"/>
    </font>
    <font>
      <b/>
      <sz val="11"/>
      <color theme="0"/>
      <name val="Meiryo UI"/>
      <family val="3"/>
      <charset val="128"/>
    </font>
    <font>
      <sz val="26"/>
      <color theme="1"/>
      <name val="Meiryo UI"/>
      <family val="2"/>
      <charset val="128"/>
    </font>
    <font>
      <sz val="48"/>
      <color theme="1"/>
      <name val="Meiryo UI"/>
      <family val="2"/>
      <charset val="128"/>
    </font>
    <font>
      <sz val="18"/>
      <color theme="1"/>
      <name val="Meiryo UI"/>
      <family val="2"/>
      <charset val="128"/>
    </font>
    <font>
      <sz val="20"/>
      <color theme="9" tint="-0.249977111117893"/>
      <name val="Meiryo UI"/>
      <family val="2"/>
      <charset val="128"/>
    </font>
    <font>
      <sz val="14"/>
      <color theme="1"/>
      <name val="Meiryo UI"/>
      <family val="2"/>
      <charset val="128"/>
    </font>
    <font>
      <sz val="12"/>
      <color theme="1"/>
      <name val="Meiryo UI"/>
      <family val="2"/>
      <charset val="128"/>
    </font>
    <font>
      <sz val="12"/>
      <color theme="1"/>
      <name val="Meiryo UI"/>
      <family val="3"/>
      <charset val="128"/>
    </font>
    <font>
      <b/>
      <sz val="20"/>
      <color theme="0"/>
      <name val="Meiryo UI"/>
      <family val="3"/>
      <charset val="128"/>
    </font>
    <font>
      <sz val="20"/>
      <color theme="1"/>
      <name val="Meiryo UI"/>
      <family val="3"/>
      <charset val="128"/>
    </font>
    <font>
      <sz val="11"/>
      <color rgb="FFFF0000"/>
      <name val="Meiryo UI"/>
      <family val="3"/>
      <charset val="128"/>
    </font>
    <font>
      <sz val="14"/>
      <color rgb="FF000000"/>
      <name val="游ゴシック"/>
      <family val="3"/>
      <charset val="128"/>
    </font>
    <font>
      <sz val="11"/>
      <color rgb="FF000000"/>
      <name val="游ゴシック"/>
      <family val="3"/>
      <charset val="128"/>
    </font>
    <font>
      <sz val="11"/>
      <color rgb="FF000000"/>
      <name val="Meiryo UI"/>
      <family val="3"/>
      <charset val="128"/>
    </font>
    <font>
      <sz val="11"/>
      <color theme="4"/>
      <name val="Meiryo UI"/>
      <family val="3"/>
      <charset val="128"/>
    </font>
    <font>
      <sz val="8"/>
      <color theme="4"/>
      <name val="Meiryo UI"/>
      <family val="3"/>
      <charset val="128"/>
    </font>
    <font>
      <sz val="11"/>
      <color theme="4"/>
      <name val="Meiryo UI"/>
      <family val="2"/>
      <charset val="128"/>
    </font>
    <font>
      <b/>
      <sz val="9"/>
      <color rgb="FF00FF00"/>
      <name val="Meiryo UI"/>
      <family val="3"/>
      <charset val="128"/>
    </font>
    <font>
      <b/>
      <sz val="8"/>
      <color rgb="FF00FF00"/>
      <name val="Meiryo UI"/>
      <family val="3"/>
      <charset val="128"/>
    </font>
    <font>
      <sz val="11"/>
      <color rgb="FF00FF00"/>
      <name val="Meiryo UI"/>
      <family val="3"/>
      <charset val="128"/>
    </font>
    <font>
      <sz val="11"/>
      <color rgb="FFFE0000"/>
      <name val="Meiryo UI"/>
      <family val="3"/>
      <charset val="128"/>
    </font>
    <font>
      <b/>
      <sz val="11"/>
      <color theme="8" tint="-0.249977111117893"/>
      <name val="Meiryo UI"/>
      <family val="3"/>
      <charset val="128"/>
    </font>
    <font>
      <b/>
      <sz val="9"/>
      <name val="Meiryo UI"/>
      <family val="3"/>
      <charset val="128"/>
    </font>
    <font>
      <sz val="11"/>
      <color theme="4" tint="0.39997558519241921"/>
      <name val="Meiryo UI"/>
      <family val="3"/>
      <charset val="128"/>
    </font>
    <font>
      <sz val="9"/>
      <color theme="4" tint="0.39997558519241921"/>
      <name val="Meiryo UI"/>
      <family val="3"/>
      <charset val="128"/>
    </font>
    <font>
      <sz val="11"/>
      <color theme="9" tint="-0.249977111117893"/>
      <name val="Meiryo UI"/>
      <family val="3"/>
      <charset val="128"/>
    </font>
    <font>
      <sz val="9"/>
      <color theme="9" tint="-0.249977111117893"/>
      <name val="Meiryo UI"/>
      <family val="3"/>
      <charset val="128"/>
    </font>
    <font>
      <u/>
      <sz val="11"/>
      <color theme="9" tint="-0.249977111117893"/>
      <name val="Meiryo UI"/>
      <family val="3"/>
      <charset val="128"/>
    </font>
    <font>
      <sz val="11"/>
      <color theme="9"/>
      <name val="Meiryo UI"/>
      <family val="3"/>
      <charset val="128"/>
    </font>
    <font>
      <u/>
      <sz val="11"/>
      <color theme="9"/>
      <name val="Meiryo UI"/>
      <family val="3"/>
      <charset val="128"/>
    </font>
    <font>
      <sz val="9"/>
      <color rgb="FFFF0000"/>
      <name val="Meiryo UI"/>
      <family val="3"/>
      <charset val="128"/>
    </font>
    <font>
      <sz val="9"/>
      <color theme="9"/>
      <name val="Meiryo UI"/>
      <family val="3"/>
      <charset val="128"/>
    </font>
    <font>
      <sz val="12"/>
      <color rgb="FF222222"/>
      <name val="Arial"/>
      <family val="2"/>
    </font>
    <font>
      <b/>
      <sz val="11"/>
      <color theme="9"/>
      <name val="Meiryo UI"/>
      <family val="3"/>
      <charset val="128"/>
    </font>
    <font>
      <sz val="11"/>
      <color theme="9" tint="0.39997558519241921"/>
      <name val="Meiryo UI"/>
      <family val="3"/>
      <charset val="128"/>
    </font>
    <font>
      <sz val="9"/>
      <color theme="9" tint="0.39997558519241921"/>
      <name val="Meiryo UI"/>
      <family val="3"/>
      <charset val="128"/>
    </font>
    <font>
      <sz val="11"/>
      <color rgb="FF00B050"/>
      <name val="Meiryo UI"/>
      <family val="3"/>
      <charset val="128"/>
    </font>
    <font>
      <sz val="11"/>
      <color rgb="FF92D050"/>
      <name val="Meiryo UI"/>
      <family val="3"/>
      <charset val="128"/>
    </font>
    <font>
      <sz val="9"/>
      <color rgb="FF92D050"/>
      <name val="Meiryo UI"/>
      <family val="3"/>
      <charset val="128"/>
    </font>
    <font>
      <u/>
      <sz val="11"/>
      <color rgb="FF92D050"/>
      <name val="Meiryo UI"/>
      <family val="3"/>
      <charset val="128"/>
    </font>
    <font>
      <sz val="11"/>
      <color theme="9"/>
      <name val="Meiryo UI"/>
      <family val="2"/>
      <charset val="128"/>
    </font>
    <font>
      <sz val="11"/>
      <color rgb="FF0955FF"/>
      <name val="Meiryo UI"/>
      <family val="2"/>
      <charset val="128"/>
    </font>
    <font>
      <sz val="11"/>
      <color theme="9" tint="-0.249977111117893"/>
      <name val="Meiryo UI"/>
      <family val="2"/>
      <charset val="128"/>
    </font>
    <font>
      <sz val="11"/>
      <color rgb="FF9C5700"/>
      <name val="游ゴシック"/>
      <family val="2"/>
      <charset val="128"/>
      <scheme val="minor"/>
    </font>
    <font>
      <b/>
      <sz val="11"/>
      <color theme="0"/>
      <name val="游ゴシック"/>
      <family val="2"/>
      <charset val="128"/>
      <scheme val="minor"/>
    </font>
    <font>
      <sz val="11"/>
      <color theme="1"/>
      <name val="游ゴシック"/>
      <family val="2"/>
      <scheme val="minor"/>
    </font>
    <font>
      <u/>
      <sz val="11"/>
      <color rgb="FF00FF00"/>
      <name val="Meiryo UI"/>
      <family val="3"/>
      <charset val="128"/>
    </font>
    <font>
      <sz val="9"/>
      <color rgb="FF00FF00"/>
      <name val="Meiryo UI"/>
      <family val="3"/>
      <charset val="128"/>
    </font>
    <font>
      <sz val="9"/>
      <color rgb="FF00B050"/>
      <name val="Meiryo UI"/>
      <family val="3"/>
      <charset val="128"/>
    </font>
    <font>
      <u/>
      <sz val="9"/>
      <name val="Meiryo UI"/>
      <family val="3"/>
      <charset val="128"/>
    </font>
    <font>
      <sz val="28"/>
      <color theme="4" tint="0.39997558519241921"/>
      <name val="Meiryo UI"/>
      <family val="2"/>
      <charset val="128"/>
    </font>
    <font>
      <sz val="20"/>
      <color theme="4" tint="0.39997558519241921"/>
      <name val="Meiryo UI"/>
      <family val="2"/>
      <charset val="128"/>
    </font>
    <font>
      <b/>
      <sz val="20"/>
      <color rgb="FFFF0000"/>
      <name val="Meiryo UI"/>
      <family val="3"/>
      <charset val="128"/>
    </font>
  </fonts>
  <fills count="33">
    <fill>
      <patternFill patternType="none"/>
    </fill>
    <fill>
      <patternFill patternType="gray125"/>
    </fill>
    <fill>
      <patternFill patternType="solid">
        <fgColor rgb="FFF2F2F2"/>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1"/>
        <bgColor indexed="64"/>
      </patternFill>
    </fill>
    <fill>
      <patternFill patternType="solid">
        <fgColor rgb="FFFF0000"/>
        <bgColor indexed="64"/>
      </patternFill>
    </fill>
    <fill>
      <patternFill patternType="solid">
        <fgColor rgb="FF00B050"/>
        <bgColor indexed="64"/>
      </patternFill>
    </fill>
    <fill>
      <patternFill patternType="solid">
        <fgColor rgb="FF00B0F0"/>
        <bgColor indexed="64"/>
      </patternFill>
    </fill>
    <fill>
      <patternFill patternType="solid">
        <fgColor rgb="FFFFC000"/>
        <bgColor indexed="64"/>
      </patternFill>
    </fill>
    <fill>
      <patternFill patternType="solid">
        <fgColor rgb="FF00FF00"/>
        <bgColor indexed="64"/>
      </patternFill>
    </fill>
    <fill>
      <patternFill patternType="solid">
        <fgColor rgb="FF64FAFA"/>
        <bgColor indexed="64"/>
      </patternFill>
    </fill>
    <fill>
      <patternFill patternType="solid">
        <fgColor theme="0" tint="-0.34998626667073579"/>
        <bgColor indexed="64"/>
      </patternFill>
    </fill>
    <fill>
      <patternFill patternType="solid">
        <fgColor rgb="FFFE0000"/>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rgb="FF0000CC"/>
        <bgColor indexed="64"/>
      </patternFill>
    </fill>
    <fill>
      <patternFill patternType="solid">
        <fgColor indexed="9"/>
        <bgColor indexed="64"/>
      </patternFill>
    </fill>
    <fill>
      <patternFill patternType="solid">
        <fgColor theme="4"/>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9"/>
        <bgColor indexed="64"/>
      </patternFill>
    </fill>
    <fill>
      <patternFill patternType="solid">
        <fgColor rgb="FFFFEB9C"/>
      </patternFill>
    </fill>
    <fill>
      <patternFill patternType="solid">
        <fgColor rgb="FFA5A5A5"/>
      </patternFill>
    </fill>
  </fills>
  <borders count="58">
    <border>
      <left/>
      <right/>
      <top/>
      <bottom/>
      <diagonal/>
    </border>
    <border>
      <left style="thin">
        <color rgb="FF3F3F3F"/>
      </left>
      <right style="thin">
        <color rgb="FF3F3F3F"/>
      </right>
      <top style="thin">
        <color rgb="FF3F3F3F"/>
      </top>
      <bottom style="thin">
        <color rgb="FF3F3F3F"/>
      </bottom>
      <diagonal/>
    </border>
    <border>
      <left style="dashDot">
        <color theme="4"/>
      </left>
      <right style="dashDot">
        <color theme="4"/>
      </right>
      <top style="dashDot">
        <color theme="4"/>
      </top>
      <bottom style="dashDot">
        <color theme="4"/>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
      <left style="dashDot">
        <color theme="4"/>
      </left>
      <right style="dashDot">
        <color theme="4"/>
      </right>
      <top/>
      <bottom style="dashDot">
        <color theme="4"/>
      </bottom>
      <diagonal/>
    </border>
    <border>
      <left/>
      <right style="dashDot">
        <color theme="4"/>
      </right>
      <top style="dashDot">
        <color theme="4"/>
      </top>
      <bottom style="dashDot">
        <color theme="4"/>
      </bottom>
      <diagonal/>
    </border>
    <border>
      <left style="dashDot">
        <color theme="4"/>
      </left>
      <right style="dashDot">
        <color theme="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style="dashDot">
        <color theme="4"/>
      </right>
      <top/>
      <bottom style="dashDot">
        <color theme="4"/>
      </bottom>
      <diagonal/>
    </border>
    <border>
      <left style="thin">
        <color indexed="64"/>
      </left>
      <right style="thin">
        <color indexed="64"/>
      </right>
      <top style="thin">
        <color indexed="64"/>
      </top>
      <bottom style="medium">
        <color indexed="64"/>
      </bottom>
      <diagonal/>
    </border>
    <border>
      <left/>
      <right style="dashDot">
        <color theme="4"/>
      </right>
      <top style="dashDot">
        <color theme="4"/>
      </top>
      <bottom style="medium">
        <color indexed="64"/>
      </bottom>
      <diagonal/>
    </border>
    <border>
      <left style="dashDot">
        <color theme="4"/>
      </left>
      <right style="dashDot">
        <color theme="4"/>
      </right>
      <top style="dashDot">
        <color theme="4"/>
      </top>
      <bottom style="medium">
        <color indexed="64"/>
      </bottom>
      <diagonal/>
    </border>
    <border>
      <left style="dashDot">
        <color theme="4"/>
      </left>
      <right style="dashDot">
        <color theme="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diagonal/>
    </border>
    <border>
      <left/>
      <right/>
      <top style="thin">
        <color indexed="64"/>
      </top>
      <bottom style="thin">
        <color rgb="FF3F3F3F"/>
      </bottom>
      <diagonal/>
    </border>
    <border>
      <left style="thin">
        <color rgb="FF3F3F3F"/>
      </left>
      <right/>
      <top style="thin">
        <color rgb="FF3F3F3F"/>
      </top>
      <bottom/>
      <diagonal/>
    </border>
    <border>
      <left style="thin">
        <color indexed="64"/>
      </left>
      <right style="thin">
        <color indexed="64"/>
      </right>
      <top/>
      <bottom/>
      <diagonal/>
    </border>
    <border>
      <left style="dashDot">
        <color theme="4"/>
      </left>
      <right/>
      <top/>
      <bottom style="dashDot">
        <color theme="4"/>
      </bottom>
      <diagonal/>
    </border>
    <border>
      <left/>
      <right/>
      <top style="thin">
        <color indexed="64"/>
      </top>
      <bottom style="medium">
        <color indexed="64"/>
      </bottom>
      <diagonal/>
    </border>
    <border>
      <left/>
      <right/>
      <top/>
      <bottom style="dotted">
        <color indexed="64"/>
      </bottom>
      <diagonal/>
    </border>
    <border>
      <left/>
      <right/>
      <top/>
      <bottom style="dotted">
        <color rgb="FF00FF00"/>
      </bottom>
      <diagonal/>
    </border>
    <border>
      <left style="thin">
        <color indexed="64"/>
      </left>
      <right/>
      <top/>
      <bottom style="dotted">
        <color indexed="64"/>
      </bottom>
      <diagonal/>
    </border>
    <border>
      <left/>
      <right/>
      <top style="dotted">
        <color indexed="64"/>
      </top>
      <bottom/>
      <diagonal/>
    </border>
    <border>
      <left/>
      <right style="thin">
        <color indexed="64"/>
      </right>
      <top style="dotted">
        <color indexed="64"/>
      </top>
      <bottom/>
      <diagonal/>
    </border>
    <border>
      <left style="thin">
        <color indexed="64"/>
      </left>
      <right/>
      <top style="dotted">
        <color rgb="FF00FF00"/>
      </top>
      <bottom style="thin">
        <color indexed="64"/>
      </bottom>
      <diagonal/>
    </border>
    <border>
      <left/>
      <right/>
      <top style="dotted">
        <color rgb="FF00FF00"/>
      </top>
      <bottom style="thin">
        <color indexed="64"/>
      </bottom>
      <diagonal/>
    </border>
    <border>
      <left/>
      <right style="thin">
        <color indexed="64"/>
      </right>
      <top style="dotted">
        <color rgb="FF00FF00"/>
      </top>
      <bottom style="thin">
        <color indexed="64"/>
      </bottom>
      <diagonal/>
    </border>
    <border>
      <left style="thin">
        <color indexed="64"/>
      </left>
      <right style="thin">
        <color indexed="64"/>
      </right>
      <top/>
      <bottom style="medium">
        <color indexed="64"/>
      </bottom>
      <diagonal/>
    </border>
    <border>
      <left style="dashDot">
        <color theme="4"/>
      </left>
      <right style="dashDot">
        <color theme="4"/>
      </right>
      <top style="dashDot">
        <color theme="4"/>
      </top>
      <bottom style="thin">
        <color indexed="64"/>
      </bottom>
      <diagonal/>
    </border>
    <border>
      <left style="dashDot">
        <color theme="4"/>
      </left>
      <right style="dashDot">
        <color theme="4"/>
      </right>
      <top/>
      <bottom style="thin">
        <color indexed="64"/>
      </bottom>
      <diagonal/>
    </border>
    <border>
      <left/>
      <right/>
      <top style="dashDot">
        <color theme="4"/>
      </top>
      <bottom style="dashDot">
        <color theme="4"/>
      </bottom>
      <diagonal/>
    </border>
    <border>
      <left/>
      <right/>
      <top style="dashDot">
        <color theme="4"/>
      </top>
      <bottom style="medium">
        <color indexed="64"/>
      </bottom>
      <diagonal/>
    </border>
    <border>
      <left/>
      <right/>
      <top/>
      <bottom style="dashDot">
        <color theme="4"/>
      </bottom>
      <diagonal/>
    </border>
    <border>
      <left style="thin">
        <color indexed="64"/>
      </left>
      <right/>
      <top/>
      <bottom style="medium">
        <color indexed="64"/>
      </bottom>
      <diagonal/>
    </border>
    <border>
      <left style="double">
        <color rgb="FF3F3F3F"/>
      </left>
      <right style="double">
        <color rgb="FF3F3F3F"/>
      </right>
      <top style="double">
        <color rgb="FF3F3F3F"/>
      </top>
      <bottom style="double">
        <color rgb="FF3F3F3F"/>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6">
    <xf numFmtId="0" fontId="0" fillId="0" borderId="0">
      <alignment vertical="center"/>
    </xf>
    <xf numFmtId="0" fontId="1" fillId="2" borderId="1" applyNumberFormat="0" applyAlignment="0" applyProtection="0">
      <alignment vertical="center"/>
    </xf>
    <xf numFmtId="0" fontId="11" fillId="0" borderId="0">
      <alignment vertical="center"/>
    </xf>
    <xf numFmtId="0" fontId="94" fillId="31" borderId="0" applyNumberFormat="0" applyBorder="0" applyAlignment="0" applyProtection="0">
      <alignment vertical="center"/>
    </xf>
    <xf numFmtId="0" fontId="95" fillId="32" borderId="54" applyNumberFormat="0" applyAlignment="0" applyProtection="0">
      <alignment vertical="center"/>
    </xf>
    <xf numFmtId="0" fontId="96" fillId="0" borderId="0"/>
  </cellStyleXfs>
  <cellXfs count="590">
    <xf numFmtId="0" fontId="0" fillId="0" borderId="0" xfId="0">
      <alignment vertical="center"/>
    </xf>
    <xf numFmtId="0" fontId="0" fillId="0" borderId="2" xfId="0" applyBorder="1">
      <alignment vertical="center"/>
    </xf>
    <xf numFmtId="0" fontId="1" fillId="2" borderId="4" xfId="1" applyBorder="1">
      <alignment vertical="center"/>
    </xf>
    <xf numFmtId="14" fontId="1" fillId="2" borderId="4" xfId="1" applyNumberFormat="1" applyBorder="1" applyAlignment="1">
      <alignment horizontal="right" vertical="center"/>
    </xf>
    <xf numFmtId="176" fontId="1" fillId="2" borderId="4" xfId="1" applyNumberFormat="1" applyBorder="1">
      <alignment vertical="center"/>
    </xf>
    <xf numFmtId="0" fontId="0" fillId="0" borderId="3" xfId="0" applyBorder="1">
      <alignment vertical="center"/>
    </xf>
    <xf numFmtId="0" fontId="0" fillId="4" borderId="3" xfId="0" applyFill="1" applyBorder="1">
      <alignment vertical="center"/>
    </xf>
    <xf numFmtId="56" fontId="0" fillId="4" borderId="3" xfId="0" applyNumberFormat="1" applyFill="1" applyBorder="1">
      <alignment vertical="center"/>
    </xf>
    <xf numFmtId="0" fontId="0" fillId="0" borderId="5" xfId="0" applyBorder="1">
      <alignment vertical="center"/>
    </xf>
    <xf numFmtId="0" fontId="0" fillId="0" borderId="0" xfId="0" quotePrefix="1">
      <alignment vertical="center"/>
    </xf>
    <xf numFmtId="176" fontId="6" fillId="2" borderId="4" xfId="1" applyNumberFormat="1" applyFont="1" applyBorder="1">
      <alignment vertical="center"/>
    </xf>
    <xf numFmtId="0" fontId="7" fillId="2" borderId="4" xfId="1" applyFont="1" applyBorder="1">
      <alignment vertical="center"/>
    </xf>
    <xf numFmtId="176" fontId="1" fillId="2" borderId="3" xfId="1" applyNumberFormat="1" applyBorder="1">
      <alignment vertical="center"/>
    </xf>
    <xf numFmtId="176" fontId="6" fillId="2" borderId="3" xfId="1" applyNumberFormat="1" applyFont="1" applyBorder="1">
      <alignment vertical="center"/>
    </xf>
    <xf numFmtId="0" fontId="7" fillId="2" borderId="3" xfId="1" applyFont="1" applyBorder="1">
      <alignment vertical="center"/>
    </xf>
    <xf numFmtId="176" fontId="7" fillId="2" borderId="3" xfId="1" applyNumberFormat="1" applyFont="1" applyBorder="1">
      <alignment vertical="center"/>
    </xf>
    <xf numFmtId="0" fontId="8" fillId="0" borderId="0" xfId="0" applyFont="1">
      <alignment vertical="center"/>
    </xf>
    <xf numFmtId="0" fontId="8" fillId="6" borderId="0" xfId="0" applyFont="1" applyFill="1">
      <alignment vertical="center"/>
    </xf>
    <xf numFmtId="0" fontId="9" fillId="0" borderId="3" xfId="0" applyFont="1"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10" borderId="0" xfId="0" applyFill="1">
      <alignment vertical="center"/>
    </xf>
    <xf numFmtId="0" fontId="0" fillId="10" borderId="2" xfId="0" applyFill="1" applyBorder="1">
      <alignment vertical="center"/>
    </xf>
    <xf numFmtId="0" fontId="0" fillId="10" borderId="5" xfId="0" applyFill="1" applyBorder="1">
      <alignment vertical="center"/>
    </xf>
    <xf numFmtId="0" fontId="13" fillId="0" borderId="0" xfId="0" applyFont="1">
      <alignment vertical="center"/>
    </xf>
    <xf numFmtId="0" fontId="13" fillId="6" borderId="0" xfId="0" applyFont="1" applyFill="1">
      <alignment vertical="center"/>
    </xf>
    <xf numFmtId="0" fontId="14" fillId="0" borderId="3" xfId="0" applyFont="1" applyBorder="1">
      <alignment vertical="center"/>
    </xf>
    <xf numFmtId="176" fontId="14" fillId="0" borderId="3" xfId="0" applyNumberFormat="1" applyFont="1" applyBorder="1">
      <alignment vertical="center"/>
    </xf>
    <xf numFmtId="0" fontId="8" fillId="0" borderId="2" xfId="0" applyFont="1" applyBorder="1">
      <alignment vertical="center"/>
    </xf>
    <xf numFmtId="0" fontId="8" fillId="0" borderId="5" xfId="0" applyFont="1" applyBorder="1">
      <alignment vertical="center"/>
    </xf>
    <xf numFmtId="0" fontId="8" fillId="0" borderId="7" xfId="0" applyFont="1" applyBorder="1">
      <alignment vertical="center"/>
    </xf>
    <xf numFmtId="0" fontId="8" fillId="6" borderId="5" xfId="0" applyFont="1" applyFill="1" applyBorder="1">
      <alignment vertical="center"/>
    </xf>
    <xf numFmtId="0" fontId="8" fillId="6" borderId="2" xfId="0" applyFont="1" applyFill="1" applyBorder="1">
      <alignment vertical="center"/>
    </xf>
    <xf numFmtId="0" fontId="8" fillId="9" borderId="0" xfId="0" applyFont="1" applyFill="1">
      <alignment vertical="center"/>
    </xf>
    <xf numFmtId="0" fontId="13" fillId="9" borderId="0" xfId="0" applyFont="1" applyFill="1">
      <alignment vertical="center"/>
    </xf>
    <xf numFmtId="0" fontId="8" fillId="9" borderId="2" xfId="0" applyFont="1" applyFill="1" applyBorder="1">
      <alignment vertical="center"/>
    </xf>
    <xf numFmtId="0" fontId="8" fillId="9" borderId="5" xfId="0" applyFont="1" applyFill="1" applyBorder="1">
      <alignment vertical="center"/>
    </xf>
    <xf numFmtId="0" fontId="15" fillId="11" borderId="0" xfId="0" applyFont="1" applyFill="1">
      <alignment vertical="center"/>
    </xf>
    <xf numFmtId="0" fontId="16" fillId="11" borderId="0" xfId="0" applyFont="1" applyFill="1">
      <alignment vertical="center"/>
    </xf>
    <xf numFmtId="0" fontId="0" fillId="11" borderId="0" xfId="0" applyFill="1">
      <alignment vertical="center"/>
    </xf>
    <xf numFmtId="0" fontId="0" fillId="0" borderId="20" xfId="0" applyBorder="1">
      <alignment vertical="center"/>
    </xf>
    <xf numFmtId="176" fontId="14" fillId="0" borderId="20" xfId="0" applyNumberFormat="1" applyFont="1" applyBorder="1">
      <alignment vertical="center"/>
    </xf>
    <xf numFmtId="0" fontId="14" fillId="0" borderId="20" xfId="0" applyFont="1" applyBorder="1">
      <alignment vertical="center"/>
    </xf>
    <xf numFmtId="0" fontId="9" fillId="0" borderId="20" xfId="0" applyFont="1" applyBorder="1">
      <alignment vertical="center"/>
    </xf>
    <xf numFmtId="0" fontId="0" fillId="0" borderId="22" xfId="0" applyBorder="1">
      <alignment vertical="center"/>
    </xf>
    <xf numFmtId="176" fontId="14" fillId="0" borderId="22" xfId="0" applyNumberFormat="1" applyFont="1" applyBorder="1">
      <alignment vertical="center"/>
    </xf>
    <xf numFmtId="0" fontId="14" fillId="0" borderId="22" xfId="0" applyFont="1" applyBorder="1">
      <alignment vertical="center"/>
    </xf>
    <xf numFmtId="0" fontId="0" fillId="0" borderId="24" xfId="0" applyBorder="1">
      <alignment vertical="center"/>
    </xf>
    <xf numFmtId="0" fontId="8" fillId="0" borderId="25" xfId="0" applyFont="1" applyBorder="1">
      <alignment vertical="center"/>
    </xf>
    <xf numFmtId="0" fontId="8" fillId="0" borderId="24" xfId="0" applyFont="1" applyBorder="1">
      <alignment vertical="center"/>
    </xf>
    <xf numFmtId="0" fontId="8" fillId="9" borderId="24" xfId="0" applyFont="1" applyFill="1" applyBorder="1">
      <alignment vertical="center"/>
    </xf>
    <xf numFmtId="0" fontId="0" fillId="10" borderId="24" xfId="0" applyFill="1" applyBorder="1">
      <alignment vertical="center"/>
    </xf>
    <xf numFmtId="0" fontId="0" fillId="7" borderId="0" xfId="0" applyFill="1">
      <alignment vertical="center"/>
    </xf>
    <xf numFmtId="0" fontId="4" fillId="7" borderId="0" xfId="0" applyFont="1" applyFill="1">
      <alignment vertical="center"/>
    </xf>
    <xf numFmtId="0" fontId="0" fillId="7" borderId="6" xfId="0" applyFill="1" applyBorder="1">
      <alignment vertical="center"/>
    </xf>
    <xf numFmtId="0" fontId="0" fillId="7" borderId="23" xfId="0" applyFill="1" applyBorder="1">
      <alignment vertical="center"/>
    </xf>
    <xf numFmtId="0" fontId="0" fillId="7" borderId="21" xfId="0" applyFill="1" applyBorder="1">
      <alignment vertical="center"/>
    </xf>
    <xf numFmtId="0" fontId="0" fillId="7" borderId="2" xfId="0" applyFill="1" applyBorder="1">
      <alignment vertical="center"/>
    </xf>
    <xf numFmtId="0" fontId="10" fillId="0" borderId="3" xfId="0" applyFont="1" applyBorder="1">
      <alignment vertical="center"/>
    </xf>
    <xf numFmtId="0" fontId="5" fillId="5" borderId="17" xfId="0" applyFont="1" applyFill="1" applyBorder="1">
      <alignment vertical="center"/>
    </xf>
    <xf numFmtId="0" fontId="10" fillId="5" borderId="10" xfId="0" applyFont="1" applyFill="1" applyBorder="1">
      <alignment vertical="center"/>
    </xf>
    <xf numFmtId="0" fontId="0" fillId="0" borderId="11" xfId="0" applyBorder="1">
      <alignment vertical="center"/>
    </xf>
    <xf numFmtId="0" fontId="0" fillId="0" borderId="26" xfId="0" applyBorder="1">
      <alignment vertical="center"/>
    </xf>
    <xf numFmtId="0" fontId="0" fillId="7" borderId="27" xfId="0" applyFill="1" applyBorder="1">
      <alignment vertical="center"/>
    </xf>
    <xf numFmtId="0" fontId="0" fillId="0" borderId="27" xfId="0" applyBorder="1">
      <alignment vertical="center"/>
    </xf>
    <xf numFmtId="0" fontId="8" fillId="0" borderId="27" xfId="0" applyFont="1" applyBorder="1">
      <alignment vertical="center"/>
    </xf>
    <xf numFmtId="0" fontId="8" fillId="9" borderId="27" xfId="0" applyFont="1" applyFill="1" applyBorder="1">
      <alignment vertical="center"/>
    </xf>
    <xf numFmtId="0" fontId="8" fillId="6" borderId="27" xfId="0" applyFont="1" applyFill="1" applyBorder="1">
      <alignment vertical="center"/>
    </xf>
    <xf numFmtId="0" fontId="0" fillId="0" borderId="28" xfId="0" applyBorder="1">
      <alignment vertical="center"/>
    </xf>
    <xf numFmtId="0" fontId="0" fillId="7" borderId="29" xfId="0" applyFill="1" applyBorder="1">
      <alignment vertical="center"/>
    </xf>
    <xf numFmtId="0" fontId="0" fillId="0" borderId="29" xfId="0" applyBorder="1">
      <alignment vertical="center"/>
    </xf>
    <xf numFmtId="0" fontId="8" fillId="0" borderId="29" xfId="0" applyFont="1" applyBorder="1">
      <alignment vertical="center"/>
    </xf>
    <xf numFmtId="0" fontId="8" fillId="9" borderId="29" xfId="0" applyFont="1" applyFill="1" applyBorder="1">
      <alignment vertical="center"/>
    </xf>
    <xf numFmtId="176" fontId="17" fillId="0" borderId="3" xfId="0" applyNumberFormat="1" applyFont="1" applyBorder="1" applyAlignment="1">
      <alignment horizontal="center" vertical="center"/>
    </xf>
    <xf numFmtId="176" fontId="17" fillId="0" borderId="22" xfId="0" applyNumberFormat="1" applyFont="1" applyBorder="1" applyAlignment="1">
      <alignment horizontal="center" vertical="center"/>
    </xf>
    <xf numFmtId="176" fontId="17" fillId="0" borderId="20" xfId="0" applyNumberFormat="1" applyFont="1" applyBorder="1" applyAlignment="1">
      <alignment horizontal="center" vertical="center"/>
    </xf>
    <xf numFmtId="0" fontId="19" fillId="0" borderId="0" xfId="0" applyFont="1">
      <alignment vertical="center"/>
    </xf>
    <xf numFmtId="0" fontId="20" fillId="0" borderId="0" xfId="0" applyFont="1">
      <alignment vertical="center"/>
    </xf>
    <xf numFmtId="0" fontId="7" fillId="2" borderId="15" xfId="1" applyFont="1" applyBorder="1">
      <alignment vertical="center"/>
    </xf>
    <xf numFmtId="0" fontId="0" fillId="5" borderId="30" xfId="0" applyFill="1" applyBorder="1">
      <alignment vertical="center"/>
    </xf>
    <xf numFmtId="0" fontId="8" fillId="12" borderId="2" xfId="0" applyFont="1" applyFill="1" applyBorder="1">
      <alignment vertical="center"/>
    </xf>
    <xf numFmtId="0" fontId="8" fillId="13" borderId="2" xfId="0" applyFont="1" applyFill="1" applyBorder="1">
      <alignment vertical="center"/>
    </xf>
    <xf numFmtId="0" fontId="0" fillId="13" borderId="5" xfId="0" applyFill="1" applyBorder="1">
      <alignment vertical="center"/>
    </xf>
    <xf numFmtId="180" fontId="5" fillId="8" borderId="3" xfId="0" applyNumberFormat="1" applyFont="1" applyFill="1" applyBorder="1" applyAlignment="1">
      <alignment horizontal="right" vertical="center"/>
    </xf>
    <xf numFmtId="180" fontId="5" fillId="9" borderId="3" xfId="0" applyNumberFormat="1" applyFont="1" applyFill="1" applyBorder="1" applyAlignment="1">
      <alignment horizontal="right" vertical="center"/>
    </xf>
    <xf numFmtId="180" fontId="5" fillId="8" borderId="22" xfId="0" applyNumberFormat="1" applyFont="1" applyFill="1" applyBorder="1" applyAlignment="1">
      <alignment horizontal="right" vertical="center"/>
    </xf>
    <xf numFmtId="180" fontId="5" fillId="8" borderId="20" xfId="0" applyNumberFormat="1" applyFont="1" applyFill="1" applyBorder="1" applyAlignment="1">
      <alignment horizontal="right" vertical="center"/>
    </xf>
    <xf numFmtId="179" fontId="23" fillId="0" borderId="3" xfId="0" applyNumberFormat="1" applyFont="1" applyBorder="1">
      <alignment vertical="center"/>
    </xf>
    <xf numFmtId="0" fontId="18" fillId="7" borderId="3" xfId="0" applyFont="1" applyFill="1" applyBorder="1">
      <alignment vertical="center"/>
    </xf>
    <xf numFmtId="179" fontId="23" fillId="0" borderId="20" xfId="0" applyNumberFormat="1" applyFont="1" applyBorder="1">
      <alignment vertical="center"/>
    </xf>
    <xf numFmtId="179" fontId="23" fillId="0" borderId="22" xfId="0" applyNumberFormat="1" applyFont="1" applyBorder="1">
      <alignment vertical="center"/>
    </xf>
    <xf numFmtId="0" fontId="8" fillId="12" borderId="5" xfId="0" applyFont="1" applyFill="1" applyBorder="1">
      <alignment vertical="center"/>
    </xf>
    <xf numFmtId="0" fontId="24" fillId="0" borderId="2" xfId="0" applyFont="1" applyBorder="1">
      <alignment vertical="center"/>
    </xf>
    <xf numFmtId="0" fontId="21" fillId="0" borderId="5" xfId="0" applyFont="1" applyBorder="1">
      <alignment vertical="center"/>
    </xf>
    <xf numFmtId="0" fontId="0" fillId="12" borderId="5" xfId="0" applyFill="1" applyBorder="1">
      <alignment vertical="center"/>
    </xf>
    <xf numFmtId="0" fontId="21" fillId="12" borderId="5" xfId="0" applyFont="1" applyFill="1" applyBorder="1">
      <alignment vertical="center"/>
    </xf>
    <xf numFmtId="0" fontId="4" fillId="7" borderId="29" xfId="0" applyFont="1" applyFill="1" applyBorder="1">
      <alignment vertical="center"/>
    </xf>
    <xf numFmtId="0" fontId="0" fillId="0" borderId="25" xfId="0" applyBorder="1">
      <alignment vertical="center"/>
    </xf>
    <xf numFmtId="0" fontId="8" fillId="12" borderId="25" xfId="0" applyFont="1" applyFill="1" applyBorder="1">
      <alignment vertical="center"/>
    </xf>
    <xf numFmtId="0" fontId="8" fillId="9" borderId="25" xfId="0" applyFont="1" applyFill="1" applyBorder="1">
      <alignment vertical="center"/>
    </xf>
    <xf numFmtId="0" fontId="24" fillId="0" borderId="25" xfId="0" applyFont="1" applyBorder="1">
      <alignment vertical="center"/>
    </xf>
    <xf numFmtId="0" fontId="0" fillId="10" borderId="25" xfId="0" applyFill="1" applyBorder="1">
      <alignment vertical="center"/>
    </xf>
    <xf numFmtId="0" fontId="8" fillId="13" borderId="25" xfId="0" applyFont="1" applyFill="1" applyBorder="1">
      <alignment vertical="center"/>
    </xf>
    <xf numFmtId="0" fontId="0" fillId="13" borderId="25" xfId="0" applyFill="1" applyBorder="1">
      <alignment vertical="center"/>
    </xf>
    <xf numFmtId="0" fontId="0" fillId="0" borderId="0" xfId="0" applyAlignment="1">
      <alignment horizontal="center" vertical="center"/>
    </xf>
    <xf numFmtId="0" fontId="0" fillId="0" borderId="0" xfId="0" quotePrefix="1" applyAlignment="1">
      <alignment horizontal="center" vertical="center"/>
    </xf>
    <xf numFmtId="0" fontId="0" fillId="13" borderId="2" xfId="0" applyFill="1" applyBorder="1">
      <alignment vertical="center"/>
    </xf>
    <xf numFmtId="0" fontId="8" fillId="13" borderId="24" xfId="0" applyFont="1" applyFill="1" applyBorder="1">
      <alignment vertical="center"/>
    </xf>
    <xf numFmtId="0" fontId="8" fillId="13" borderId="5" xfId="0" applyFont="1" applyFill="1" applyBorder="1">
      <alignment vertical="center"/>
    </xf>
    <xf numFmtId="0" fontId="14" fillId="0" borderId="2" xfId="0" applyFont="1" applyBorder="1">
      <alignment vertical="center"/>
    </xf>
    <xf numFmtId="0" fontId="0" fillId="13" borderId="24" xfId="0" applyFill="1" applyBorder="1">
      <alignment vertical="center"/>
    </xf>
    <xf numFmtId="0" fontId="1" fillId="7" borderId="35" xfId="1" applyFill="1" applyBorder="1">
      <alignment vertical="center"/>
    </xf>
    <xf numFmtId="0" fontId="24" fillId="0" borderId="5" xfId="0" applyFont="1" applyBorder="1">
      <alignment vertical="center"/>
    </xf>
    <xf numFmtId="0" fontId="0" fillId="14" borderId="3" xfId="0" applyFill="1" applyBorder="1">
      <alignment vertical="center"/>
    </xf>
    <xf numFmtId="0" fontId="8" fillId="5" borderId="2" xfId="0" applyFont="1" applyFill="1" applyBorder="1">
      <alignment vertical="center"/>
    </xf>
    <xf numFmtId="14" fontId="0" fillId="0" borderId="0" xfId="0" applyNumberFormat="1">
      <alignment vertical="center"/>
    </xf>
    <xf numFmtId="0" fontId="0" fillId="0" borderId="17" xfId="0" applyBorder="1">
      <alignment vertical="center"/>
    </xf>
    <xf numFmtId="0" fontId="0" fillId="0" borderId="19" xfId="0" applyBorder="1">
      <alignment vertical="center"/>
    </xf>
    <xf numFmtId="0" fontId="0" fillId="0" borderId="13" xfId="0" applyBorder="1">
      <alignment vertical="center"/>
    </xf>
    <xf numFmtId="0" fontId="0" fillId="0" borderId="12" xfId="0" applyBorder="1">
      <alignment vertical="center"/>
    </xf>
    <xf numFmtId="0" fontId="0" fillId="0" borderId="15" xfId="0" applyBorder="1">
      <alignment vertical="center"/>
    </xf>
    <xf numFmtId="0" fontId="0" fillId="0" borderId="14" xfId="0" applyBorder="1">
      <alignment vertical="center"/>
    </xf>
    <xf numFmtId="0" fontId="0" fillId="0" borderId="18" xfId="0" applyBorder="1">
      <alignment vertical="center"/>
    </xf>
    <xf numFmtId="0" fontId="0" fillId="0" borderId="16" xfId="0" applyBorder="1">
      <alignment vertical="center"/>
    </xf>
    <xf numFmtId="0" fontId="12" fillId="0" borderId="0" xfId="0" applyFont="1">
      <alignment vertical="center"/>
    </xf>
    <xf numFmtId="180" fontId="5" fillId="9" borderId="20" xfId="0" applyNumberFormat="1" applyFont="1" applyFill="1" applyBorder="1" applyAlignment="1">
      <alignment horizontal="right" vertical="center"/>
    </xf>
    <xf numFmtId="0" fontId="8" fillId="5" borderId="5" xfId="0" applyFont="1" applyFill="1" applyBorder="1">
      <alignment vertical="center"/>
    </xf>
    <xf numFmtId="0" fontId="0" fillId="0" borderId="36" xfId="0" applyBorder="1">
      <alignment vertical="center"/>
    </xf>
    <xf numFmtId="0" fontId="8" fillId="16" borderId="5" xfId="0" applyFont="1" applyFill="1" applyBorder="1">
      <alignment vertical="center"/>
    </xf>
    <xf numFmtId="0" fontId="0" fillId="16" borderId="5" xfId="0" applyFill="1" applyBorder="1">
      <alignment vertical="center"/>
    </xf>
    <xf numFmtId="0" fontId="8" fillId="19" borderId="5" xfId="0" applyFont="1" applyFill="1" applyBorder="1">
      <alignment vertical="center"/>
    </xf>
    <xf numFmtId="0" fontId="8" fillId="19" borderId="2" xfId="0" applyFont="1" applyFill="1" applyBorder="1">
      <alignment vertical="center"/>
    </xf>
    <xf numFmtId="0" fontId="0" fillId="19" borderId="2" xfId="0" applyFill="1" applyBorder="1">
      <alignment vertical="center"/>
    </xf>
    <xf numFmtId="0" fontId="8" fillId="16" borderId="2" xfId="0" applyFont="1" applyFill="1" applyBorder="1">
      <alignment vertical="center"/>
    </xf>
    <xf numFmtId="0" fontId="0" fillId="16" borderId="2" xfId="0" applyFill="1" applyBorder="1">
      <alignment vertical="center"/>
    </xf>
    <xf numFmtId="0" fontId="0" fillId="15" borderId="20" xfId="0" applyFill="1" applyBorder="1">
      <alignment vertical="center"/>
    </xf>
    <xf numFmtId="0" fontId="0" fillId="18" borderId="3" xfId="0" applyFill="1" applyBorder="1">
      <alignment vertical="center"/>
    </xf>
    <xf numFmtId="0" fontId="28" fillId="0" borderId="0" xfId="0" applyFont="1">
      <alignment vertical="center"/>
    </xf>
    <xf numFmtId="0" fontId="28" fillId="9" borderId="0" xfId="0" applyFont="1" applyFill="1">
      <alignment vertical="center"/>
    </xf>
    <xf numFmtId="0" fontId="28" fillId="6" borderId="0" xfId="0" applyFont="1" applyFill="1">
      <alignment vertical="center"/>
    </xf>
    <xf numFmtId="0" fontId="14" fillId="13" borderId="2" xfId="0" applyFont="1" applyFill="1" applyBorder="1">
      <alignment vertical="center"/>
    </xf>
    <xf numFmtId="0" fontId="29" fillId="7" borderId="0" xfId="0" applyFont="1" applyFill="1">
      <alignment vertical="center"/>
    </xf>
    <xf numFmtId="0" fontId="14" fillId="12" borderId="5" xfId="0" applyFont="1" applyFill="1" applyBorder="1">
      <alignment vertical="center"/>
    </xf>
    <xf numFmtId="0" fontId="14" fillId="12" borderId="2" xfId="0" applyFont="1" applyFill="1" applyBorder="1">
      <alignment vertical="center"/>
    </xf>
    <xf numFmtId="0" fontId="30" fillId="0" borderId="5" xfId="0" applyFont="1" applyBorder="1">
      <alignment vertical="center"/>
    </xf>
    <xf numFmtId="0" fontId="30" fillId="0" borderId="2" xfId="0" applyFont="1" applyBorder="1">
      <alignment vertical="center"/>
    </xf>
    <xf numFmtId="0" fontId="30" fillId="0" borderId="25" xfId="0" applyFont="1" applyBorder="1">
      <alignment vertical="center"/>
    </xf>
    <xf numFmtId="0" fontId="31" fillId="0" borderId="5" xfId="0" applyFont="1" applyBorder="1">
      <alignment vertical="center"/>
    </xf>
    <xf numFmtId="0" fontId="22" fillId="0" borderId="3" xfId="0" applyFont="1" applyBorder="1">
      <alignment vertical="center"/>
    </xf>
    <xf numFmtId="177" fontId="32" fillId="0" borderId="3" xfId="0" applyNumberFormat="1" applyFont="1" applyBorder="1">
      <alignment vertical="center"/>
    </xf>
    <xf numFmtId="0" fontId="32" fillId="5" borderId="33" xfId="0" applyFont="1" applyFill="1" applyBorder="1">
      <alignment vertical="center"/>
    </xf>
    <xf numFmtId="1" fontId="32" fillId="0" borderId="27" xfId="0" applyNumberFormat="1" applyFont="1" applyBorder="1">
      <alignment vertical="center"/>
    </xf>
    <xf numFmtId="0" fontId="32" fillId="0" borderId="27" xfId="0" applyFont="1" applyBorder="1">
      <alignment vertical="center"/>
    </xf>
    <xf numFmtId="0" fontId="32" fillId="9" borderId="27" xfId="0" applyFont="1" applyFill="1" applyBorder="1">
      <alignment vertical="center"/>
    </xf>
    <xf numFmtId="0" fontId="32" fillId="6" borderId="27" xfId="0" applyFont="1" applyFill="1" applyBorder="1">
      <alignment vertical="center"/>
    </xf>
    <xf numFmtId="0" fontId="22" fillId="0" borderId="27" xfId="0" applyFont="1" applyBorder="1">
      <alignment vertical="center"/>
    </xf>
    <xf numFmtId="0" fontId="22" fillId="10" borderId="27" xfId="0" applyFont="1" applyFill="1" applyBorder="1">
      <alignment vertical="center"/>
    </xf>
    <xf numFmtId="0" fontId="32" fillId="5" borderId="13" xfId="0" applyFont="1" applyFill="1" applyBorder="1">
      <alignment vertical="center"/>
    </xf>
    <xf numFmtId="1" fontId="32" fillId="0" borderId="0" xfId="0" applyNumberFormat="1" applyFont="1">
      <alignment vertical="center"/>
    </xf>
    <xf numFmtId="0" fontId="32" fillId="0" borderId="0" xfId="0" applyFont="1">
      <alignment vertical="center"/>
    </xf>
    <xf numFmtId="0" fontId="32" fillId="9" borderId="0" xfId="0" applyFont="1" applyFill="1">
      <alignment vertical="center"/>
    </xf>
    <xf numFmtId="0" fontId="32" fillId="6" borderId="0" xfId="0" applyFont="1" applyFill="1">
      <alignment vertical="center"/>
    </xf>
    <xf numFmtId="0" fontId="32" fillId="10" borderId="0" xfId="0" applyFont="1" applyFill="1">
      <alignment vertical="center"/>
    </xf>
    <xf numFmtId="0" fontId="22" fillId="0" borderId="0" xfId="0" applyFont="1">
      <alignment vertical="center"/>
    </xf>
    <xf numFmtId="0" fontId="22" fillId="10" borderId="0" xfId="0" applyFont="1" applyFill="1">
      <alignment vertical="center"/>
    </xf>
    <xf numFmtId="0" fontId="34" fillId="0" borderId="3" xfId="0" applyFont="1" applyBorder="1">
      <alignment vertical="center"/>
    </xf>
    <xf numFmtId="177" fontId="35" fillId="0" borderId="3" xfId="0" applyNumberFormat="1" applyFont="1" applyBorder="1">
      <alignment vertical="center"/>
    </xf>
    <xf numFmtId="0" fontId="35" fillId="5" borderId="15" xfId="0" applyFont="1" applyFill="1" applyBorder="1">
      <alignment vertical="center"/>
    </xf>
    <xf numFmtId="1" fontId="35" fillId="0" borderId="16" xfId="0" applyNumberFormat="1" applyFont="1" applyBorder="1">
      <alignment vertical="center"/>
    </xf>
    <xf numFmtId="0" fontId="35" fillId="0" borderId="16" xfId="0" applyFont="1" applyBorder="1">
      <alignment vertical="center"/>
    </xf>
    <xf numFmtId="0" fontId="35" fillId="9" borderId="16" xfId="0" applyFont="1" applyFill="1" applyBorder="1">
      <alignment vertical="center"/>
    </xf>
    <xf numFmtId="0" fontId="35" fillId="6" borderId="16" xfId="0" applyFont="1" applyFill="1" applyBorder="1">
      <alignment vertical="center"/>
    </xf>
    <xf numFmtId="0" fontId="34" fillId="0" borderId="16" xfId="0" applyFont="1" applyBorder="1">
      <alignment vertical="center"/>
    </xf>
    <xf numFmtId="0" fontId="34" fillId="10" borderId="16" xfId="0" applyFont="1" applyFill="1" applyBorder="1">
      <alignment vertical="center"/>
    </xf>
    <xf numFmtId="0" fontId="37" fillId="0" borderId="0" xfId="0" applyFont="1">
      <alignment vertical="center"/>
    </xf>
    <xf numFmtId="176" fontId="38" fillId="3" borderId="20" xfId="0" applyNumberFormat="1" applyFont="1" applyFill="1" applyBorder="1" applyAlignment="1">
      <alignment horizontal="right" vertical="center"/>
    </xf>
    <xf numFmtId="176" fontId="39" fillId="0" borderId="20" xfId="0" applyNumberFormat="1" applyFont="1" applyBorder="1" applyAlignment="1">
      <alignment horizontal="right" vertical="center"/>
    </xf>
    <xf numFmtId="176" fontId="39" fillId="5" borderId="20" xfId="0" applyNumberFormat="1" applyFont="1" applyFill="1" applyBorder="1">
      <alignment vertical="center"/>
    </xf>
    <xf numFmtId="176" fontId="38" fillId="3" borderId="3" xfId="0" applyNumberFormat="1" applyFont="1" applyFill="1" applyBorder="1" applyAlignment="1">
      <alignment horizontal="right" vertical="center"/>
    </xf>
    <xf numFmtId="176" fontId="39" fillId="0" borderId="3" xfId="0" applyNumberFormat="1" applyFont="1" applyBorder="1">
      <alignment vertical="center"/>
    </xf>
    <xf numFmtId="176" fontId="39" fillId="5" borderId="3" xfId="0" applyNumberFormat="1" applyFont="1" applyFill="1" applyBorder="1">
      <alignment vertical="center"/>
    </xf>
    <xf numFmtId="176" fontId="38" fillId="3" borderId="22" xfId="0" applyNumberFormat="1" applyFont="1" applyFill="1" applyBorder="1" applyAlignment="1">
      <alignment horizontal="right" vertical="center"/>
    </xf>
    <xf numFmtId="176" fontId="39" fillId="0" borderId="22" xfId="0" applyNumberFormat="1" applyFont="1" applyBorder="1">
      <alignment vertical="center"/>
    </xf>
    <xf numFmtId="176" fontId="39" fillId="5" borderId="22" xfId="0" applyNumberFormat="1" applyFont="1" applyFill="1" applyBorder="1">
      <alignment vertical="center"/>
    </xf>
    <xf numFmtId="176" fontId="39" fillId="0" borderId="20" xfId="0" applyNumberFormat="1" applyFont="1" applyBorder="1">
      <alignment vertical="center"/>
    </xf>
    <xf numFmtId="0" fontId="38" fillId="3" borderId="20" xfId="0" applyFont="1" applyFill="1" applyBorder="1">
      <alignment vertical="center"/>
    </xf>
    <xf numFmtId="0" fontId="38" fillId="3" borderId="3" xfId="0" applyFont="1" applyFill="1" applyBorder="1">
      <alignment vertical="center"/>
    </xf>
    <xf numFmtId="0" fontId="38" fillId="3" borderId="22" xfId="0" applyFont="1" applyFill="1" applyBorder="1">
      <alignment vertical="center"/>
    </xf>
    <xf numFmtId="0" fontId="22" fillId="3" borderId="20" xfId="0" applyFont="1" applyFill="1" applyBorder="1">
      <alignment vertical="center"/>
    </xf>
    <xf numFmtId="0" fontId="22" fillId="3" borderId="3" xfId="0" applyFont="1" applyFill="1" applyBorder="1">
      <alignment vertical="center"/>
    </xf>
    <xf numFmtId="0" fontId="22" fillId="3" borderId="22" xfId="0" applyFont="1" applyFill="1" applyBorder="1">
      <alignment vertical="center"/>
    </xf>
    <xf numFmtId="0" fontId="37" fillId="0" borderId="3" xfId="0" applyFont="1" applyBorder="1">
      <alignment vertical="center"/>
    </xf>
    <xf numFmtId="178" fontId="33" fillId="0" borderId="3" xfId="0" applyNumberFormat="1" applyFont="1" applyBorder="1">
      <alignment vertical="center"/>
    </xf>
    <xf numFmtId="0" fontId="33" fillId="0" borderId="3" xfId="0" applyFont="1" applyBorder="1">
      <alignment vertical="center"/>
    </xf>
    <xf numFmtId="0" fontId="37" fillId="0" borderId="19" xfId="0" applyFont="1" applyBorder="1">
      <alignment vertical="center"/>
    </xf>
    <xf numFmtId="0" fontId="37" fillId="0" borderId="12" xfId="0" applyFont="1" applyBorder="1">
      <alignment vertical="center"/>
    </xf>
    <xf numFmtId="0" fontId="37" fillId="0" borderId="14" xfId="0" applyFont="1" applyBorder="1">
      <alignment vertical="center"/>
    </xf>
    <xf numFmtId="0" fontId="37" fillId="0" borderId="18" xfId="0" applyFont="1" applyBorder="1">
      <alignment vertical="center"/>
    </xf>
    <xf numFmtId="0" fontId="37" fillId="0" borderId="16" xfId="0" applyFont="1" applyBorder="1">
      <alignment vertical="center"/>
    </xf>
    <xf numFmtId="0" fontId="14" fillId="0" borderId="5" xfId="0" applyFont="1" applyBorder="1">
      <alignment vertical="center"/>
    </xf>
    <xf numFmtId="0" fontId="40" fillId="0" borderId="2" xfId="0" applyFont="1" applyBorder="1">
      <alignment vertical="center"/>
    </xf>
    <xf numFmtId="0" fontId="40" fillId="0" borderId="24" xfId="0" applyFont="1" applyBorder="1">
      <alignment vertical="center"/>
    </xf>
    <xf numFmtId="0" fontId="40" fillId="0" borderId="5" xfId="0" applyFont="1" applyBorder="1">
      <alignment vertical="center"/>
    </xf>
    <xf numFmtId="0" fontId="41" fillId="5" borderId="20" xfId="0" quotePrefix="1" applyFont="1" applyFill="1" applyBorder="1">
      <alignment vertical="center"/>
    </xf>
    <xf numFmtId="0" fontId="41" fillId="5" borderId="20" xfId="0" applyFont="1" applyFill="1" applyBorder="1">
      <alignment vertical="center"/>
    </xf>
    <xf numFmtId="176" fontId="38" fillId="3" borderId="3" xfId="0" applyNumberFormat="1" applyFont="1" applyFill="1" applyBorder="1">
      <alignment vertical="center"/>
    </xf>
    <xf numFmtId="176" fontId="38" fillId="3" borderId="20" xfId="0" applyNumberFormat="1" applyFont="1" applyFill="1" applyBorder="1">
      <alignment vertical="center"/>
    </xf>
    <xf numFmtId="176" fontId="38" fillId="3" borderId="22" xfId="0" applyNumberFormat="1" applyFont="1" applyFill="1" applyBorder="1">
      <alignment vertical="center"/>
    </xf>
    <xf numFmtId="0" fontId="12" fillId="0" borderId="3" xfId="0" applyFont="1" applyBorder="1">
      <alignment vertical="center"/>
    </xf>
    <xf numFmtId="0" fontId="43" fillId="0" borderId="3" xfId="0" applyFont="1" applyBorder="1">
      <alignment vertical="center"/>
    </xf>
    <xf numFmtId="0" fontId="9" fillId="0" borderId="22" xfId="0" applyFont="1" applyBorder="1">
      <alignment vertical="center"/>
    </xf>
    <xf numFmtId="0" fontId="8" fillId="5" borderId="21" xfId="0" applyFont="1" applyFill="1" applyBorder="1">
      <alignment vertical="center"/>
    </xf>
    <xf numFmtId="0" fontId="24" fillId="0" borderId="0" xfId="0" applyFont="1">
      <alignment vertical="center"/>
    </xf>
    <xf numFmtId="0" fontId="44" fillId="0" borderId="5" xfId="0" applyFont="1" applyBorder="1">
      <alignment vertical="center"/>
    </xf>
    <xf numFmtId="0" fontId="0" fillId="6" borderId="0" xfId="0" applyFill="1" applyAlignment="1">
      <alignment horizontal="center" vertical="center"/>
    </xf>
    <xf numFmtId="0" fontId="0" fillId="9" borderId="0" xfId="0" applyFill="1" applyAlignment="1">
      <alignment horizontal="center" vertical="center"/>
    </xf>
    <xf numFmtId="0" fontId="0" fillId="21" borderId="0" xfId="0" applyFill="1">
      <alignment vertical="center"/>
    </xf>
    <xf numFmtId="0" fontId="9" fillId="0" borderId="2" xfId="0" applyFont="1" applyBorder="1">
      <alignment vertical="center"/>
    </xf>
    <xf numFmtId="0" fontId="9" fillId="0" borderId="5" xfId="0" applyFont="1" applyBorder="1">
      <alignment vertical="center"/>
    </xf>
    <xf numFmtId="0" fontId="14" fillId="9" borderId="5" xfId="0" applyFont="1" applyFill="1" applyBorder="1">
      <alignment vertical="center"/>
    </xf>
    <xf numFmtId="0" fontId="47" fillId="0" borderId="5" xfId="0" applyFont="1" applyBorder="1">
      <alignment vertical="center"/>
    </xf>
    <xf numFmtId="0" fontId="8" fillId="0" borderId="6" xfId="0" applyFont="1" applyBorder="1">
      <alignment vertical="center"/>
    </xf>
    <xf numFmtId="0" fontId="48" fillId="0" borderId="2" xfId="0" applyFont="1" applyBorder="1">
      <alignment vertical="center"/>
    </xf>
    <xf numFmtId="0" fontId="48" fillId="0" borderId="5" xfId="0" applyFont="1" applyBorder="1">
      <alignment vertical="center"/>
    </xf>
    <xf numFmtId="0" fontId="48" fillId="10" borderId="2" xfId="0" applyFont="1" applyFill="1" applyBorder="1">
      <alignment vertical="center"/>
    </xf>
    <xf numFmtId="0" fontId="49" fillId="0" borderId="2" xfId="0" applyFont="1" applyBorder="1">
      <alignment vertical="center"/>
    </xf>
    <xf numFmtId="0" fontId="49" fillId="0" borderId="0" xfId="0" applyFont="1">
      <alignment vertical="center"/>
    </xf>
    <xf numFmtId="0" fontId="30" fillId="5" borderId="5" xfId="0" applyFont="1" applyFill="1" applyBorder="1">
      <alignment vertical="center"/>
    </xf>
    <xf numFmtId="0" fontId="31" fillId="5" borderId="5" xfId="0" applyFont="1" applyFill="1" applyBorder="1">
      <alignment vertical="center"/>
    </xf>
    <xf numFmtId="0" fontId="31" fillId="0" borderId="0" xfId="0" applyFont="1">
      <alignment vertical="center"/>
    </xf>
    <xf numFmtId="0" fontId="0" fillId="0" borderId="39" xfId="0" applyBorder="1">
      <alignment vertical="center"/>
    </xf>
    <xf numFmtId="0" fontId="0" fillId="0" borderId="40" xfId="0" applyBorder="1">
      <alignment vertical="center"/>
    </xf>
    <xf numFmtId="0" fontId="52" fillId="0" borderId="0" xfId="0" applyFont="1">
      <alignment vertical="center"/>
    </xf>
    <xf numFmtId="0" fontId="0" fillId="0" borderId="13" xfId="0" applyBorder="1" applyAlignment="1">
      <alignment horizontal="center" vertical="center"/>
    </xf>
    <xf numFmtId="0" fontId="0" fillId="0" borderId="12" xfId="0" applyBorder="1" applyAlignment="1">
      <alignment horizontal="center" vertical="center"/>
    </xf>
    <xf numFmtId="0" fontId="0" fillId="0" borderId="41" xfId="0" applyBorder="1">
      <alignment vertical="center"/>
    </xf>
    <xf numFmtId="0" fontId="55" fillId="0" borderId="0" xfId="0" applyFont="1">
      <alignment vertical="center"/>
    </xf>
    <xf numFmtId="0" fontId="55" fillId="0" borderId="13" xfId="0" applyFont="1" applyBorder="1">
      <alignment vertical="center"/>
    </xf>
    <xf numFmtId="0" fontId="50" fillId="0" borderId="45" xfId="0" applyFont="1" applyBorder="1" applyAlignment="1">
      <alignment horizontal="center" vertical="center"/>
    </xf>
    <xf numFmtId="0" fontId="50" fillId="0" borderId="46" xfId="0" applyFont="1" applyBorder="1" applyAlignment="1">
      <alignment horizontal="center" vertical="center"/>
    </xf>
    <xf numFmtId="0" fontId="12" fillId="0" borderId="3" xfId="0" applyFont="1" applyBorder="1" applyAlignment="1">
      <alignment horizontal="center" vertical="center"/>
    </xf>
    <xf numFmtId="0" fontId="0" fillId="0" borderId="3" xfId="0" applyBorder="1" applyAlignment="1">
      <alignment horizontal="center" vertical="center"/>
    </xf>
    <xf numFmtId="0" fontId="51" fillId="23" borderId="3" xfId="0" applyFont="1" applyFill="1" applyBorder="1" applyAlignment="1">
      <alignment horizontal="center" vertical="center"/>
    </xf>
    <xf numFmtId="0" fontId="52" fillId="0" borderId="3" xfId="0" applyFont="1" applyBorder="1">
      <alignment vertical="center"/>
    </xf>
    <xf numFmtId="0" fontId="9" fillId="0" borderId="3" xfId="0" applyFont="1" applyBorder="1" applyAlignment="1">
      <alignment horizontal="center" vertical="center"/>
    </xf>
    <xf numFmtId="0" fontId="0" fillId="6" borderId="13" xfId="0" applyFill="1" applyBorder="1" applyAlignment="1">
      <alignment horizontal="center" vertical="center"/>
    </xf>
    <xf numFmtId="0" fontId="0" fillId="6" borderId="12" xfId="0" applyFill="1" applyBorder="1" applyAlignment="1">
      <alignment horizontal="center"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0" fillId="3" borderId="12" xfId="0" applyFill="1" applyBorder="1" applyAlignment="1">
      <alignment horizontal="center" vertical="center"/>
    </xf>
    <xf numFmtId="0" fontId="57" fillId="0" borderId="0" xfId="0" applyFont="1">
      <alignment vertical="center"/>
    </xf>
    <xf numFmtId="0" fontId="58" fillId="0" borderId="13" xfId="0" applyFont="1" applyBorder="1" applyAlignment="1">
      <alignment horizontal="center" vertical="center"/>
    </xf>
    <xf numFmtId="0" fontId="58" fillId="0" borderId="0" xfId="0" applyFont="1" applyAlignment="1">
      <alignment horizontal="center" vertical="center"/>
    </xf>
    <xf numFmtId="0" fontId="37" fillId="8" borderId="0" xfId="0" applyFont="1" applyFill="1">
      <alignment vertical="center"/>
    </xf>
    <xf numFmtId="0" fontId="22" fillId="8" borderId="0" xfId="0" applyFont="1" applyFill="1">
      <alignment vertical="center"/>
    </xf>
    <xf numFmtId="0" fontId="34" fillId="0" borderId="0" xfId="0" applyFont="1" applyAlignment="1">
      <alignment horizontal="center" vertical="center"/>
    </xf>
    <xf numFmtId="0" fontId="34" fillId="6" borderId="0" xfId="0" applyFont="1" applyFill="1" applyAlignment="1">
      <alignment horizontal="center" vertical="center"/>
    </xf>
    <xf numFmtId="0" fontId="34" fillId="3" borderId="0" xfId="0" applyFont="1" applyFill="1" applyAlignment="1">
      <alignment horizontal="center" vertical="center"/>
    </xf>
    <xf numFmtId="0" fontId="60" fillId="0" borderId="13" xfId="0" applyFont="1" applyBorder="1">
      <alignment vertical="center"/>
    </xf>
    <xf numFmtId="0" fontId="60" fillId="0" borderId="0" xfId="0" applyFont="1">
      <alignment vertical="center"/>
    </xf>
    <xf numFmtId="0" fontId="8" fillId="24" borderId="2" xfId="0" applyFont="1" applyFill="1" applyBorder="1">
      <alignment vertical="center"/>
    </xf>
    <xf numFmtId="0" fontId="48" fillId="24" borderId="2" xfId="0" applyFont="1" applyFill="1" applyBorder="1">
      <alignment vertical="center"/>
    </xf>
    <xf numFmtId="0" fontId="8" fillId="24" borderId="5" xfId="0" applyFont="1" applyFill="1" applyBorder="1">
      <alignment vertical="center"/>
    </xf>
    <xf numFmtId="0" fontId="48" fillId="24" borderId="5" xfId="0" applyFont="1" applyFill="1" applyBorder="1">
      <alignment vertical="center"/>
    </xf>
    <xf numFmtId="0" fontId="14" fillId="24" borderId="2" xfId="0" applyFont="1" applyFill="1" applyBorder="1">
      <alignment vertical="center"/>
    </xf>
    <xf numFmtId="0" fontId="8" fillId="24" borderId="37" xfId="0" applyFont="1" applyFill="1" applyBorder="1">
      <alignment vertical="center"/>
    </xf>
    <xf numFmtId="0" fontId="8" fillId="24" borderId="6" xfId="0" applyFont="1" applyFill="1" applyBorder="1">
      <alignment vertical="center"/>
    </xf>
    <xf numFmtId="0" fontId="9" fillId="24" borderId="2" xfId="0" applyFont="1" applyFill="1" applyBorder="1">
      <alignment vertical="center"/>
    </xf>
    <xf numFmtId="0" fontId="48" fillId="24" borderId="0" xfId="0" applyFont="1" applyFill="1">
      <alignment vertical="center"/>
    </xf>
    <xf numFmtId="0" fontId="49" fillId="24" borderId="2" xfId="0" applyFont="1" applyFill="1" applyBorder="1">
      <alignment vertical="center"/>
    </xf>
    <xf numFmtId="0" fontId="49" fillId="24" borderId="0" xfId="0" applyFont="1" applyFill="1">
      <alignment vertical="center"/>
    </xf>
    <xf numFmtId="0" fontId="61" fillId="24" borderId="2" xfId="0" applyFont="1" applyFill="1" applyBorder="1">
      <alignment vertical="center"/>
    </xf>
    <xf numFmtId="0" fontId="0" fillId="5" borderId="3" xfId="0" applyFill="1" applyBorder="1">
      <alignment vertical="center"/>
    </xf>
    <xf numFmtId="0" fontId="8" fillId="24" borderId="21" xfId="0" applyFont="1" applyFill="1" applyBorder="1">
      <alignment vertical="center"/>
    </xf>
    <xf numFmtId="0" fontId="14" fillId="24" borderId="5" xfId="0" applyFont="1" applyFill="1" applyBorder="1">
      <alignment vertical="center"/>
    </xf>
    <xf numFmtId="0" fontId="9" fillId="24" borderId="5" xfId="0" applyFont="1" applyFill="1" applyBorder="1">
      <alignment vertical="center"/>
    </xf>
    <xf numFmtId="0" fontId="49" fillId="24" borderId="5" xfId="0" applyFont="1" applyFill="1" applyBorder="1">
      <alignment vertical="center"/>
    </xf>
    <xf numFmtId="0" fontId="0" fillId="15" borderId="0" xfId="0" applyFill="1">
      <alignment vertical="center"/>
    </xf>
    <xf numFmtId="0" fontId="48" fillId="25" borderId="0" xfId="0" applyFont="1" applyFill="1">
      <alignment vertical="center"/>
    </xf>
    <xf numFmtId="0" fontId="0" fillId="25" borderId="0" xfId="0" applyFill="1">
      <alignment vertical="center"/>
    </xf>
    <xf numFmtId="0" fontId="48" fillId="21" borderId="0" xfId="0" applyFont="1" applyFill="1">
      <alignment vertical="center"/>
    </xf>
    <xf numFmtId="0" fontId="0" fillId="26" borderId="0" xfId="0" applyFill="1">
      <alignment vertical="center"/>
    </xf>
    <xf numFmtId="0" fontId="10" fillId="0" borderId="36" xfId="0" applyFont="1" applyBorder="1">
      <alignment vertical="center"/>
    </xf>
    <xf numFmtId="0" fontId="0" fillId="22" borderId="20" xfId="0" applyFill="1" applyBorder="1">
      <alignment vertical="center"/>
    </xf>
    <xf numFmtId="0" fontId="8" fillId="27" borderId="5" xfId="0" applyFont="1" applyFill="1" applyBorder="1">
      <alignment vertical="center"/>
    </xf>
    <xf numFmtId="0" fontId="48" fillId="27" borderId="5" xfId="0" applyFont="1" applyFill="1" applyBorder="1">
      <alignment vertical="center"/>
    </xf>
    <xf numFmtId="0" fontId="47" fillId="24" borderId="5" xfId="0" applyFont="1" applyFill="1" applyBorder="1">
      <alignment vertical="center"/>
    </xf>
    <xf numFmtId="0" fontId="14" fillId="16" borderId="2" xfId="0" applyFont="1" applyFill="1" applyBorder="1">
      <alignment vertical="center"/>
    </xf>
    <xf numFmtId="0" fontId="8" fillId="28" borderId="2" xfId="0" applyFont="1" applyFill="1" applyBorder="1">
      <alignment vertical="center"/>
    </xf>
    <xf numFmtId="0" fontId="0" fillId="5" borderId="20" xfId="0" applyFill="1" applyBorder="1">
      <alignment vertical="center"/>
    </xf>
    <xf numFmtId="0" fontId="38" fillId="3" borderId="47" xfId="0" applyFont="1" applyFill="1" applyBorder="1">
      <alignment vertical="center"/>
    </xf>
    <xf numFmtId="0" fontId="14" fillId="24" borderId="37" xfId="0" applyFont="1" applyFill="1" applyBorder="1">
      <alignment vertical="center"/>
    </xf>
    <xf numFmtId="0" fontId="9" fillId="24" borderId="0" xfId="0" applyFont="1" applyFill="1">
      <alignment vertical="center"/>
    </xf>
    <xf numFmtId="0" fontId="14" fillId="24" borderId="6" xfId="0" applyFont="1" applyFill="1" applyBorder="1">
      <alignment vertical="center"/>
    </xf>
    <xf numFmtId="0" fontId="65" fillId="24" borderId="0" xfId="0" applyFont="1" applyFill="1">
      <alignment vertical="center"/>
    </xf>
    <xf numFmtId="0" fontId="65" fillId="0" borderId="0" xfId="0" applyFont="1">
      <alignment vertical="center"/>
    </xf>
    <xf numFmtId="0" fontId="66" fillId="24" borderId="0" xfId="0" applyFont="1" applyFill="1">
      <alignment vertical="center"/>
    </xf>
    <xf numFmtId="0" fontId="67" fillId="0" borderId="3" xfId="0" applyFont="1" applyBorder="1">
      <alignment vertical="center"/>
    </xf>
    <xf numFmtId="0" fontId="67" fillId="0" borderId="0" xfId="0" applyFont="1">
      <alignment vertical="center"/>
    </xf>
    <xf numFmtId="0" fontId="14" fillId="28" borderId="2" xfId="0" applyFont="1" applyFill="1" applyBorder="1">
      <alignment vertical="center"/>
    </xf>
    <xf numFmtId="0" fontId="0" fillId="0" borderId="0" xfId="0" applyAlignment="1">
      <alignment vertical="center" wrapText="1"/>
    </xf>
    <xf numFmtId="0" fontId="8" fillId="28" borderId="5" xfId="0" applyFont="1" applyFill="1" applyBorder="1">
      <alignment vertical="center"/>
    </xf>
    <xf numFmtId="176" fontId="7" fillId="2" borderId="4" xfId="1" applyNumberFormat="1" applyFont="1" applyBorder="1">
      <alignment vertical="center"/>
    </xf>
    <xf numFmtId="0" fontId="9" fillId="16" borderId="2" xfId="0" applyFont="1" applyFill="1" applyBorder="1">
      <alignment vertical="center"/>
    </xf>
    <xf numFmtId="0" fontId="61" fillId="24" borderId="5" xfId="0" applyFont="1" applyFill="1" applyBorder="1">
      <alignment vertical="center"/>
    </xf>
    <xf numFmtId="0" fontId="48" fillId="0" borderId="3" xfId="0" applyFont="1" applyBorder="1">
      <alignment vertical="center"/>
    </xf>
    <xf numFmtId="0" fontId="0" fillId="18" borderId="20" xfId="0" applyFill="1" applyBorder="1">
      <alignment vertical="center"/>
    </xf>
    <xf numFmtId="0" fontId="48" fillId="5" borderId="3" xfId="0" applyFont="1" applyFill="1" applyBorder="1">
      <alignment vertical="center"/>
    </xf>
    <xf numFmtId="0" fontId="47" fillId="24" borderId="0" xfId="0" applyFont="1" applyFill="1">
      <alignment vertical="center"/>
    </xf>
    <xf numFmtId="0" fontId="47" fillId="24" borderId="2" xfId="0" applyFont="1" applyFill="1" applyBorder="1">
      <alignment vertical="center"/>
    </xf>
    <xf numFmtId="0" fontId="48" fillId="12" borderId="5" xfId="0" applyFont="1" applyFill="1" applyBorder="1">
      <alignment vertical="center"/>
    </xf>
    <xf numFmtId="0" fontId="8" fillId="29" borderId="5" xfId="0" applyFont="1" applyFill="1" applyBorder="1">
      <alignment vertical="center"/>
    </xf>
    <xf numFmtId="0" fontId="48" fillId="29" borderId="5" xfId="0" applyFont="1" applyFill="1" applyBorder="1">
      <alignment vertical="center"/>
    </xf>
    <xf numFmtId="0" fontId="8" fillId="29" borderId="2" xfId="0" applyFont="1" applyFill="1" applyBorder="1">
      <alignment vertical="center"/>
    </xf>
    <xf numFmtId="0" fontId="68" fillId="0" borderId="3" xfId="0" applyFont="1" applyBorder="1">
      <alignment vertical="center"/>
    </xf>
    <xf numFmtId="0" fontId="68" fillId="9" borderId="3" xfId="0" applyFont="1" applyFill="1" applyBorder="1">
      <alignment vertical="center"/>
    </xf>
    <xf numFmtId="0" fontId="69" fillId="0" borderId="3" xfId="0" applyFont="1" applyBorder="1">
      <alignment vertical="center"/>
    </xf>
    <xf numFmtId="0" fontId="68" fillId="6" borderId="3" xfId="0" applyFont="1" applyFill="1" applyBorder="1">
      <alignment vertical="center"/>
    </xf>
    <xf numFmtId="0" fontId="70" fillId="0" borderId="0" xfId="0" applyFont="1">
      <alignment vertical="center"/>
    </xf>
    <xf numFmtId="0" fontId="30" fillId="0" borderId="3" xfId="0" applyFont="1" applyBorder="1">
      <alignment vertical="center"/>
    </xf>
    <xf numFmtId="0" fontId="71" fillId="24" borderId="5" xfId="0" applyFont="1" applyFill="1" applyBorder="1">
      <alignment vertical="center"/>
    </xf>
    <xf numFmtId="0" fontId="72" fillId="5" borderId="8" xfId="0" applyFont="1" applyFill="1" applyBorder="1">
      <alignment vertical="center"/>
    </xf>
    <xf numFmtId="0" fontId="49" fillId="24" borderId="48" xfId="0" applyFont="1" applyFill="1" applyBorder="1">
      <alignment vertical="center"/>
    </xf>
    <xf numFmtId="0" fontId="12" fillId="17" borderId="3" xfId="0" applyFont="1" applyFill="1" applyBorder="1">
      <alignment vertical="center"/>
    </xf>
    <xf numFmtId="0" fontId="48" fillId="24" borderId="48" xfId="0" applyFont="1" applyFill="1" applyBorder="1">
      <alignment vertical="center"/>
    </xf>
    <xf numFmtId="0" fontId="9" fillId="5" borderId="3" xfId="0" applyFont="1" applyFill="1" applyBorder="1">
      <alignment vertical="center"/>
    </xf>
    <xf numFmtId="0" fontId="49" fillId="24" borderId="49" xfId="0" applyFont="1" applyFill="1" applyBorder="1">
      <alignment vertical="center"/>
    </xf>
    <xf numFmtId="0" fontId="14" fillId="24" borderId="21" xfId="0" applyFont="1" applyFill="1" applyBorder="1">
      <alignment vertical="center"/>
    </xf>
    <xf numFmtId="0" fontId="61" fillId="24" borderId="0" xfId="0" applyFont="1" applyFill="1">
      <alignment vertical="center"/>
    </xf>
    <xf numFmtId="0" fontId="48" fillId="24" borderId="49" xfId="0" applyFont="1" applyFill="1" applyBorder="1">
      <alignment vertical="center"/>
    </xf>
    <xf numFmtId="180" fontId="5" fillId="20" borderId="20" xfId="0" applyNumberFormat="1" applyFont="1" applyFill="1" applyBorder="1" applyAlignment="1">
      <alignment horizontal="right" vertical="center"/>
    </xf>
    <xf numFmtId="180" fontId="5" fillId="20" borderId="3" xfId="0" applyNumberFormat="1" applyFont="1" applyFill="1" applyBorder="1" applyAlignment="1">
      <alignment horizontal="right" vertical="center"/>
    </xf>
    <xf numFmtId="180" fontId="5" fillId="20" borderId="22" xfId="0" applyNumberFormat="1" applyFont="1" applyFill="1" applyBorder="1" applyAlignment="1">
      <alignment horizontal="right" vertical="center"/>
    </xf>
    <xf numFmtId="0" fontId="29" fillId="7" borderId="38" xfId="0" applyFont="1" applyFill="1" applyBorder="1">
      <alignment vertical="center"/>
    </xf>
    <xf numFmtId="0" fontId="43" fillId="0" borderId="31" xfId="0" applyFont="1" applyBorder="1">
      <alignment vertical="center"/>
    </xf>
    <xf numFmtId="0" fontId="73" fillId="0" borderId="31" xfId="0" applyFont="1" applyBorder="1">
      <alignment vertical="center"/>
    </xf>
    <xf numFmtId="0" fontId="73" fillId="9" borderId="31" xfId="0" applyFont="1" applyFill="1" applyBorder="1">
      <alignment vertical="center"/>
    </xf>
    <xf numFmtId="0" fontId="73" fillId="6" borderId="31" xfId="0" applyFont="1" applyFill="1" applyBorder="1">
      <alignment vertical="center"/>
    </xf>
    <xf numFmtId="0" fontId="43" fillId="10" borderId="31" xfId="0" applyFont="1" applyFill="1" applyBorder="1">
      <alignment vertical="center"/>
    </xf>
    <xf numFmtId="0" fontId="43" fillId="0" borderId="32" xfId="0" applyFont="1" applyBorder="1">
      <alignment vertical="center"/>
    </xf>
    <xf numFmtId="0" fontId="14" fillId="0" borderId="0" xfId="0" applyFont="1">
      <alignment vertical="center"/>
    </xf>
    <xf numFmtId="0" fontId="14" fillId="9" borderId="0" xfId="0" applyFont="1" applyFill="1">
      <alignment vertical="center"/>
    </xf>
    <xf numFmtId="0" fontId="9" fillId="0" borderId="0" xfId="0" applyFont="1">
      <alignment vertical="center"/>
    </xf>
    <xf numFmtId="0" fontId="14" fillId="6" borderId="0" xfId="0" applyFont="1" applyFill="1">
      <alignment vertical="center"/>
    </xf>
    <xf numFmtId="0" fontId="74" fillId="0" borderId="27" xfId="0" applyFont="1" applyBorder="1">
      <alignment vertical="center"/>
    </xf>
    <xf numFmtId="0" fontId="75" fillId="0" borderId="27" xfId="0" applyFont="1" applyBorder="1">
      <alignment vertical="center"/>
    </xf>
    <xf numFmtId="0" fontId="75" fillId="9" borderId="27" xfId="0" applyFont="1" applyFill="1" applyBorder="1">
      <alignment vertical="center"/>
    </xf>
    <xf numFmtId="0" fontId="75" fillId="6" borderId="27" xfId="0" applyFont="1" applyFill="1" applyBorder="1">
      <alignment vertical="center"/>
    </xf>
    <xf numFmtId="0" fontId="74" fillId="10" borderId="27" xfId="0" applyFont="1" applyFill="1" applyBorder="1">
      <alignment vertical="center"/>
    </xf>
    <xf numFmtId="0" fontId="75" fillId="0" borderId="29" xfId="0" applyFont="1" applyBorder="1">
      <alignment vertical="center"/>
    </xf>
    <xf numFmtId="0" fontId="75" fillId="9" borderId="29" xfId="0" applyFont="1" applyFill="1" applyBorder="1">
      <alignment vertical="center"/>
    </xf>
    <xf numFmtId="0" fontId="74" fillId="0" borderId="29" xfId="0" applyFont="1" applyBorder="1">
      <alignment vertical="center"/>
    </xf>
    <xf numFmtId="0" fontId="74" fillId="10" borderId="29" xfId="0" applyFont="1" applyFill="1" applyBorder="1">
      <alignment vertical="center"/>
    </xf>
    <xf numFmtId="0" fontId="9" fillId="24" borderId="3" xfId="0" applyFont="1" applyFill="1" applyBorder="1">
      <alignment vertical="center"/>
    </xf>
    <xf numFmtId="0" fontId="14" fillId="24" borderId="3" xfId="0" applyFont="1" applyFill="1" applyBorder="1">
      <alignment vertical="center"/>
    </xf>
    <xf numFmtId="0" fontId="61" fillId="24" borderId="3" xfId="0" applyFont="1" applyFill="1" applyBorder="1">
      <alignment vertical="center"/>
    </xf>
    <xf numFmtId="0" fontId="47" fillId="24" borderId="3" xfId="0" applyFont="1" applyFill="1" applyBorder="1">
      <alignment vertical="center"/>
    </xf>
    <xf numFmtId="0" fontId="8" fillId="24" borderId="3" xfId="0" applyFont="1" applyFill="1" applyBorder="1">
      <alignment vertical="center"/>
    </xf>
    <xf numFmtId="0" fontId="48" fillId="24" borderId="3" xfId="0" applyFont="1" applyFill="1" applyBorder="1">
      <alignment vertical="center"/>
    </xf>
    <xf numFmtId="0" fontId="49" fillId="24" borderId="3" xfId="0" applyFont="1" applyFill="1" applyBorder="1">
      <alignment vertical="center"/>
    </xf>
    <xf numFmtId="0" fontId="0" fillId="17" borderId="3" xfId="0" applyFill="1" applyBorder="1">
      <alignment vertical="center"/>
    </xf>
    <xf numFmtId="0" fontId="31" fillId="0" borderId="3" xfId="0" applyFont="1" applyBorder="1">
      <alignment vertical="center"/>
    </xf>
    <xf numFmtId="176" fontId="39" fillId="3" borderId="3" xfId="0" applyNumberFormat="1" applyFont="1" applyFill="1" applyBorder="1">
      <alignment vertical="center"/>
    </xf>
    <xf numFmtId="0" fontId="71" fillId="24" borderId="3" xfId="0" applyFont="1" applyFill="1" applyBorder="1">
      <alignment vertical="center"/>
    </xf>
    <xf numFmtId="0" fontId="76" fillId="24" borderId="3" xfId="0" applyFont="1" applyFill="1" applyBorder="1">
      <alignment vertical="center"/>
    </xf>
    <xf numFmtId="0" fontId="77" fillId="24" borderId="3" xfId="0" applyFont="1" applyFill="1" applyBorder="1">
      <alignment vertical="center"/>
    </xf>
    <xf numFmtId="0" fontId="79" fillId="24" borderId="3" xfId="0" applyFont="1" applyFill="1" applyBorder="1">
      <alignment vertical="center"/>
    </xf>
    <xf numFmtId="0" fontId="80" fillId="24" borderId="3" xfId="0" applyFont="1" applyFill="1" applyBorder="1">
      <alignment vertical="center"/>
    </xf>
    <xf numFmtId="0" fontId="26" fillId="0" borderId="3" xfId="0" applyFont="1" applyBorder="1">
      <alignment vertical="center"/>
    </xf>
    <xf numFmtId="0" fontId="27" fillId="0" borderId="3" xfId="0" applyFont="1" applyBorder="1">
      <alignment vertical="center"/>
    </xf>
    <xf numFmtId="17" fontId="0" fillId="0" borderId="12" xfId="0" applyNumberFormat="1" applyBorder="1" applyAlignment="1">
      <alignment horizontal="center" vertical="center"/>
    </xf>
    <xf numFmtId="0" fontId="78" fillId="24" borderId="3" xfId="0" applyFont="1" applyFill="1" applyBorder="1">
      <alignment vertical="center"/>
    </xf>
    <xf numFmtId="0" fontId="82" fillId="24" borderId="3" xfId="0" applyFont="1" applyFill="1" applyBorder="1">
      <alignment vertical="center"/>
    </xf>
    <xf numFmtId="0" fontId="29" fillId="7" borderId="9" xfId="0" applyFont="1" applyFill="1" applyBorder="1">
      <alignment vertical="center"/>
    </xf>
    <xf numFmtId="0" fontId="0" fillId="7" borderId="50" xfId="0" applyFill="1" applyBorder="1">
      <alignment vertical="center"/>
    </xf>
    <xf numFmtId="0" fontId="0" fillId="7" borderId="51" xfId="0" applyFill="1" applyBorder="1">
      <alignment vertical="center"/>
    </xf>
    <xf numFmtId="0" fontId="0" fillId="7" borderId="52" xfId="0" applyFill="1" applyBorder="1">
      <alignment vertical="center"/>
    </xf>
    <xf numFmtId="0" fontId="68" fillId="0" borderId="8" xfId="0" applyFont="1" applyBorder="1">
      <alignment vertical="center"/>
    </xf>
    <xf numFmtId="0" fontId="68" fillId="9" borderId="8" xfId="0" applyFont="1" applyFill="1" applyBorder="1">
      <alignment vertical="center"/>
    </xf>
    <xf numFmtId="0" fontId="69" fillId="0" borderId="8" xfId="0" applyFont="1" applyBorder="1">
      <alignment vertical="center"/>
    </xf>
    <xf numFmtId="0" fontId="68" fillId="6" borderId="8" xfId="0" applyFont="1" applyFill="1" applyBorder="1">
      <alignment vertical="center"/>
    </xf>
    <xf numFmtId="14" fontId="14" fillId="24" borderId="3" xfId="0" applyNumberFormat="1" applyFont="1" applyFill="1" applyBorder="1">
      <alignment vertical="center"/>
    </xf>
    <xf numFmtId="0" fontId="81" fillId="24" borderId="3" xfId="0" applyFont="1" applyFill="1" applyBorder="1">
      <alignment vertical="center"/>
    </xf>
    <xf numFmtId="0" fontId="14" fillId="12" borderId="3" xfId="0" applyFont="1" applyFill="1" applyBorder="1">
      <alignment vertical="center"/>
    </xf>
    <xf numFmtId="0" fontId="14" fillId="30" borderId="3" xfId="0" applyFont="1" applyFill="1" applyBorder="1">
      <alignment vertical="center"/>
    </xf>
    <xf numFmtId="0" fontId="8" fillId="12" borderId="3" xfId="0" applyFont="1" applyFill="1" applyBorder="1">
      <alignment vertical="center"/>
    </xf>
    <xf numFmtId="0" fontId="8" fillId="28" borderId="3" xfId="0" applyFont="1" applyFill="1" applyBorder="1">
      <alignment vertical="center"/>
    </xf>
    <xf numFmtId="0" fontId="8" fillId="29" borderId="3" xfId="0" applyFont="1" applyFill="1" applyBorder="1">
      <alignment vertical="center"/>
    </xf>
    <xf numFmtId="0" fontId="48" fillId="12" borderId="3" xfId="0" applyFont="1" applyFill="1" applyBorder="1">
      <alignment vertical="center"/>
    </xf>
    <xf numFmtId="0" fontId="14" fillId="16" borderId="3" xfId="0" applyFont="1" applyFill="1" applyBorder="1">
      <alignment vertical="center"/>
    </xf>
    <xf numFmtId="0" fontId="9" fillId="16" borderId="3" xfId="0" applyFont="1" applyFill="1" applyBorder="1">
      <alignment vertical="center"/>
    </xf>
    <xf numFmtId="0" fontId="8" fillId="19" borderId="3" xfId="0" applyFont="1" applyFill="1" applyBorder="1">
      <alignment vertical="center"/>
    </xf>
    <xf numFmtId="0" fontId="48" fillId="29" borderId="3" xfId="0" applyFont="1" applyFill="1" applyBorder="1">
      <alignment vertical="center"/>
    </xf>
    <xf numFmtId="0" fontId="8" fillId="16" borderId="3" xfId="0" applyFont="1" applyFill="1" applyBorder="1">
      <alignment vertical="center"/>
    </xf>
    <xf numFmtId="0" fontId="8" fillId="27" borderId="3" xfId="0" applyFont="1" applyFill="1" applyBorder="1">
      <alignment vertical="center"/>
    </xf>
    <xf numFmtId="0" fontId="48" fillId="27" borderId="3" xfId="0" applyFont="1" applyFill="1" applyBorder="1">
      <alignment vertical="center"/>
    </xf>
    <xf numFmtId="0" fontId="8" fillId="0" borderId="3" xfId="0" applyFont="1" applyBorder="1">
      <alignment vertical="center"/>
    </xf>
    <xf numFmtId="0" fontId="8" fillId="9" borderId="3" xfId="0" applyFont="1" applyFill="1" applyBorder="1">
      <alignment vertical="center"/>
    </xf>
    <xf numFmtId="0" fontId="31" fillId="5" borderId="3" xfId="0" applyFont="1" applyFill="1" applyBorder="1">
      <alignment vertical="center"/>
    </xf>
    <xf numFmtId="0" fontId="24" fillId="0" borderId="3" xfId="0" applyFont="1" applyBorder="1">
      <alignment vertical="center"/>
    </xf>
    <xf numFmtId="0" fontId="0" fillId="10" borderId="3" xfId="0" applyFill="1" applyBorder="1">
      <alignment vertical="center"/>
    </xf>
    <xf numFmtId="0" fontId="14" fillId="9" borderId="3" xfId="0" applyFont="1" applyFill="1" applyBorder="1">
      <alignment vertical="center"/>
    </xf>
    <xf numFmtId="0" fontId="0" fillId="16" borderId="3" xfId="0" applyFill="1" applyBorder="1">
      <alignment vertical="center"/>
    </xf>
    <xf numFmtId="0" fontId="8" fillId="5" borderId="3" xfId="0" applyFont="1" applyFill="1" applyBorder="1">
      <alignment vertical="center"/>
    </xf>
    <xf numFmtId="0" fontId="49" fillId="0" borderId="3" xfId="0" applyFont="1" applyBorder="1">
      <alignment vertical="center"/>
    </xf>
    <xf numFmtId="0" fontId="48" fillId="10" borderId="3" xfId="0" applyFont="1" applyFill="1" applyBorder="1">
      <alignment vertical="center"/>
    </xf>
    <xf numFmtId="0" fontId="30" fillId="5" borderId="3" xfId="0" applyFont="1" applyFill="1" applyBorder="1">
      <alignment vertical="center"/>
    </xf>
    <xf numFmtId="0" fontId="47" fillId="0" borderId="3" xfId="0" applyFont="1" applyBorder="1">
      <alignment vertical="center"/>
    </xf>
    <xf numFmtId="0" fontId="44" fillId="0" borderId="3" xfId="0" applyFont="1" applyBorder="1">
      <alignment vertical="center"/>
    </xf>
    <xf numFmtId="0" fontId="40" fillId="0" borderId="3" xfId="0" applyFont="1" applyBorder="1">
      <alignment vertical="center"/>
    </xf>
    <xf numFmtId="0" fontId="8" fillId="13" borderId="3" xfId="0" applyFont="1" applyFill="1" applyBorder="1">
      <alignment vertical="center"/>
    </xf>
    <xf numFmtId="0" fontId="14" fillId="13" borderId="3" xfId="0" applyFont="1" applyFill="1" applyBorder="1">
      <alignment vertical="center"/>
    </xf>
    <xf numFmtId="0" fontId="0" fillId="19" borderId="3" xfId="0" applyFill="1" applyBorder="1">
      <alignment vertical="center"/>
    </xf>
    <xf numFmtId="0" fontId="0" fillId="13" borderId="3" xfId="0" applyFill="1" applyBorder="1">
      <alignment vertical="center"/>
    </xf>
    <xf numFmtId="14" fontId="9" fillId="0" borderId="3" xfId="0" applyNumberFormat="1" applyFont="1" applyBorder="1">
      <alignment vertical="center"/>
    </xf>
    <xf numFmtId="0" fontId="9" fillId="0" borderId="9" xfId="0" applyFont="1" applyBorder="1">
      <alignment vertical="center"/>
    </xf>
    <xf numFmtId="0" fontId="9" fillId="5" borderId="20" xfId="0" applyFont="1" applyFill="1" applyBorder="1">
      <alignment vertical="center"/>
    </xf>
    <xf numFmtId="0" fontId="9" fillId="24" borderId="20" xfId="0" applyFont="1" applyFill="1" applyBorder="1">
      <alignment vertical="center"/>
    </xf>
    <xf numFmtId="0" fontId="14" fillId="24" borderId="20" xfId="0" applyFont="1" applyFill="1" applyBorder="1">
      <alignment vertical="center"/>
    </xf>
    <xf numFmtId="0" fontId="47" fillId="24" borderId="20" xfId="0" applyFont="1" applyFill="1" applyBorder="1">
      <alignment vertical="center"/>
    </xf>
    <xf numFmtId="0" fontId="8" fillId="24" borderId="20" xfId="0" applyFont="1" applyFill="1" applyBorder="1">
      <alignment vertical="center"/>
    </xf>
    <xf numFmtId="0" fontId="48" fillId="24" borderId="20" xfId="0" applyFont="1" applyFill="1" applyBorder="1">
      <alignment vertical="center"/>
    </xf>
    <xf numFmtId="0" fontId="0" fillId="0" borderId="47" xfId="0" applyBorder="1">
      <alignment vertical="center"/>
    </xf>
    <xf numFmtId="179" fontId="23" fillId="0" borderId="47" xfId="0" applyNumberFormat="1" applyFont="1" applyBorder="1">
      <alignment vertical="center"/>
    </xf>
    <xf numFmtId="180" fontId="5" fillId="8" borderId="47" xfId="0" applyNumberFormat="1" applyFont="1" applyFill="1" applyBorder="1" applyAlignment="1">
      <alignment horizontal="right" vertical="center"/>
    </xf>
    <xf numFmtId="176" fontId="17" fillId="0" borderId="47" xfId="0" applyNumberFormat="1" applyFont="1" applyBorder="1" applyAlignment="1">
      <alignment horizontal="center" vertical="center"/>
    </xf>
    <xf numFmtId="176" fontId="14" fillId="0" borderId="47" xfId="0" applyNumberFormat="1" applyFont="1" applyBorder="1">
      <alignment vertical="center"/>
    </xf>
    <xf numFmtId="176" fontId="38" fillId="3" borderId="47" xfId="0" applyNumberFormat="1" applyFont="1" applyFill="1" applyBorder="1">
      <alignment vertical="center"/>
    </xf>
    <xf numFmtId="176" fontId="38" fillId="3" borderId="47" xfId="0" applyNumberFormat="1" applyFont="1" applyFill="1" applyBorder="1" applyAlignment="1">
      <alignment horizontal="right" vertical="center"/>
    </xf>
    <xf numFmtId="176" fontId="39" fillId="0" borderId="47" xfId="0" applyNumberFormat="1" applyFont="1" applyBorder="1">
      <alignment vertical="center"/>
    </xf>
    <xf numFmtId="176" fontId="39" fillId="5" borderId="47" xfId="0" applyNumberFormat="1" applyFont="1" applyFill="1" applyBorder="1">
      <alignment vertical="center"/>
    </xf>
    <xf numFmtId="0" fontId="14" fillId="0" borderId="47" xfId="0" applyFont="1" applyBorder="1">
      <alignment vertical="center"/>
    </xf>
    <xf numFmtId="0" fontId="22" fillId="3" borderId="47" xfId="0" applyFont="1" applyFill="1" applyBorder="1">
      <alignment vertical="center"/>
    </xf>
    <xf numFmtId="0" fontId="9" fillId="0" borderId="47" xfId="0" applyFont="1" applyBorder="1">
      <alignment vertical="center"/>
    </xf>
    <xf numFmtId="0" fontId="29" fillId="7" borderId="29" xfId="0" applyFont="1" applyFill="1" applyBorder="1">
      <alignment vertical="center"/>
    </xf>
    <xf numFmtId="0" fontId="9" fillId="24" borderId="22" xfId="0" applyFont="1" applyFill="1" applyBorder="1">
      <alignment vertical="center"/>
    </xf>
    <xf numFmtId="0" fontId="14" fillId="24" borderId="22" xfId="0" applyFont="1" applyFill="1" applyBorder="1">
      <alignment vertical="center"/>
    </xf>
    <xf numFmtId="14" fontId="14" fillId="24" borderId="22" xfId="0" applyNumberFormat="1" applyFont="1" applyFill="1" applyBorder="1">
      <alignment vertical="center"/>
    </xf>
    <xf numFmtId="0" fontId="8" fillId="24" borderId="22" xfId="0" applyFont="1" applyFill="1" applyBorder="1">
      <alignment vertical="center"/>
    </xf>
    <xf numFmtId="0" fontId="48" fillId="24" borderId="22" xfId="0" applyFont="1" applyFill="1" applyBorder="1">
      <alignment vertical="center"/>
    </xf>
    <xf numFmtId="0" fontId="61" fillId="24" borderId="20" xfId="0" applyFont="1" applyFill="1" applyBorder="1">
      <alignment vertical="center"/>
    </xf>
    <xf numFmtId="0" fontId="61" fillId="24" borderId="22" xfId="0" applyFont="1" applyFill="1" applyBorder="1">
      <alignment vertical="center"/>
    </xf>
    <xf numFmtId="0" fontId="47" fillId="24" borderId="22" xfId="0" applyFont="1" applyFill="1" applyBorder="1">
      <alignment vertical="center"/>
    </xf>
    <xf numFmtId="0" fontId="8" fillId="12" borderId="20" xfId="0" applyFont="1" applyFill="1" applyBorder="1">
      <alignment vertical="center"/>
    </xf>
    <xf numFmtId="0" fontId="29" fillId="7" borderId="53" xfId="0" applyFont="1" applyFill="1" applyBorder="1">
      <alignment vertical="center"/>
    </xf>
    <xf numFmtId="0" fontId="14" fillId="28" borderId="22" xfId="0" applyFont="1" applyFill="1" applyBorder="1">
      <alignment vertical="center"/>
    </xf>
    <xf numFmtId="0" fontId="8" fillId="12" borderId="22" xfId="0" applyFont="1" applyFill="1" applyBorder="1">
      <alignment vertical="center"/>
    </xf>
    <xf numFmtId="0" fontId="8" fillId="28" borderId="22" xfId="0" applyFont="1" applyFill="1" applyBorder="1">
      <alignment vertical="center"/>
    </xf>
    <xf numFmtId="0" fontId="8" fillId="0" borderId="20" xfId="0" applyFont="1" applyBorder="1">
      <alignment vertical="center"/>
    </xf>
    <xf numFmtId="0" fontId="8" fillId="9" borderId="20" xfId="0" applyFont="1" applyFill="1" applyBorder="1">
      <alignment vertical="center"/>
    </xf>
    <xf numFmtId="0" fontId="21" fillId="0" borderId="20" xfId="0" applyFont="1" applyBorder="1">
      <alignment vertical="center"/>
    </xf>
    <xf numFmtId="0" fontId="0" fillId="12" borderId="20" xfId="0" applyFill="1" applyBorder="1">
      <alignment vertical="center"/>
    </xf>
    <xf numFmtId="0" fontId="0" fillId="10" borderId="20" xfId="0" applyFill="1" applyBorder="1">
      <alignment vertical="center"/>
    </xf>
    <xf numFmtId="0" fontId="21" fillId="12" borderId="20" xfId="0" applyFont="1" applyFill="1" applyBorder="1">
      <alignment vertical="center"/>
    </xf>
    <xf numFmtId="0" fontId="8" fillId="0" borderId="22" xfId="0" applyFont="1" applyBorder="1">
      <alignment vertical="center"/>
    </xf>
    <xf numFmtId="0" fontId="8" fillId="9" borderId="22" xfId="0" applyFont="1" applyFill="1" applyBorder="1">
      <alignment vertical="center"/>
    </xf>
    <xf numFmtId="0" fontId="24" fillId="0" borderId="22" xfId="0" applyFont="1" applyBorder="1">
      <alignment vertical="center"/>
    </xf>
    <xf numFmtId="0" fontId="30" fillId="0" borderId="22" xfId="0" applyFont="1" applyBorder="1">
      <alignment vertical="center"/>
    </xf>
    <xf numFmtId="0" fontId="0" fillId="10" borderId="22" xfId="0" applyFill="1" applyBorder="1">
      <alignment vertical="center"/>
    </xf>
    <xf numFmtId="0" fontId="8" fillId="13" borderId="22" xfId="0" applyFont="1" applyFill="1" applyBorder="1">
      <alignment vertical="center"/>
    </xf>
    <xf numFmtId="0" fontId="0" fillId="13" borderId="22" xfId="0" applyFill="1" applyBorder="1">
      <alignment vertical="center"/>
    </xf>
    <xf numFmtId="0" fontId="40" fillId="0" borderId="22" xfId="0" applyFont="1" applyBorder="1">
      <alignment vertical="center"/>
    </xf>
    <xf numFmtId="0" fontId="29" fillId="7" borderId="16" xfId="0" applyFont="1" applyFill="1" applyBorder="1">
      <alignment vertical="center"/>
    </xf>
    <xf numFmtId="0" fontId="0" fillId="0" borderId="53" xfId="0" applyBorder="1">
      <alignment vertical="center"/>
    </xf>
    <xf numFmtId="0" fontId="76" fillId="24" borderId="20" xfId="0" applyFont="1" applyFill="1" applyBorder="1">
      <alignment vertical="center"/>
    </xf>
    <xf numFmtId="0" fontId="83" fillId="0" borderId="0" xfId="0" applyFont="1">
      <alignment vertical="center"/>
    </xf>
    <xf numFmtId="0" fontId="79" fillId="24" borderId="20" xfId="0" applyFont="1" applyFill="1" applyBorder="1">
      <alignment vertical="center"/>
    </xf>
    <xf numFmtId="0" fontId="43" fillId="24" borderId="20" xfId="0" applyFont="1" applyFill="1" applyBorder="1">
      <alignment vertical="center"/>
    </xf>
    <xf numFmtId="0" fontId="84" fillId="24" borderId="20" xfId="0" applyFont="1" applyFill="1" applyBorder="1">
      <alignment vertical="center"/>
    </xf>
    <xf numFmtId="0" fontId="85" fillId="24" borderId="3" xfId="0" applyFont="1" applyFill="1" applyBorder="1">
      <alignment vertical="center"/>
    </xf>
    <xf numFmtId="0" fontId="86" fillId="24" borderId="3" xfId="0" applyFont="1" applyFill="1" applyBorder="1">
      <alignment vertical="center"/>
    </xf>
    <xf numFmtId="0" fontId="87" fillId="24" borderId="3" xfId="0" applyFont="1" applyFill="1" applyBorder="1">
      <alignment vertical="center"/>
    </xf>
    <xf numFmtId="0" fontId="88" fillId="0" borderId="20" xfId="0" applyFont="1" applyBorder="1">
      <alignment vertical="center"/>
    </xf>
    <xf numFmtId="0" fontId="89" fillId="0" borderId="20" xfId="0" applyFont="1" applyBorder="1">
      <alignment vertical="center"/>
    </xf>
    <xf numFmtId="0" fontId="90" fillId="0" borderId="20" xfId="0" applyFont="1" applyBorder="1">
      <alignment vertical="center"/>
    </xf>
    <xf numFmtId="0" fontId="88" fillId="24" borderId="3" xfId="0" applyFont="1" applyFill="1" applyBorder="1">
      <alignment vertical="center"/>
    </xf>
    <xf numFmtId="0" fontId="89" fillId="24" borderId="3" xfId="0" applyFont="1" applyFill="1" applyBorder="1">
      <alignment vertical="center"/>
    </xf>
    <xf numFmtId="0" fontId="70" fillId="24" borderId="3" xfId="0" applyFont="1" applyFill="1" applyBorder="1">
      <alignment vertical="center"/>
    </xf>
    <xf numFmtId="0" fontId="82" fillId="24" borderId="20" xfId="0" applyFont="1" applyFill="1" applyBorder="1">
      <alignment vertical="center"/>
    </xf>
    <xf numFmtId="0" fontId="70" fillId="24" borderId="20" xfId="0" applyFont="1" applyFill="1" applyBorder="1">
      <alignment vertical="center"/>
    </xf>
    <xf numFmtId="0" fontId="0" fillId="17" borderId="20" xfId="0" applyFill="1" applyBorder="1">
      <alignment vertical="center"/>
    </xf>
    <xf numFmtId="0" fontId="0" fillId="0" borderId="36" xfId="0" quotePrefix="1" applyBorder="1">
      <alignment vertical="center"/>
    </xf>
    <xf numFmtId="0" fontId="43" fillId="0" borderId="36" xfId="0" applyFont="1" applyBorder="1">
      <alignment vertical="center"/>
    </xf>
    <xf numFmtId="0" fontId="12" fillId="0" borderId="36" xfId="0" applyFont="1" applyBorder="1">
      <alignment vertical="center"/>
    </xf>
    <xf numFmtId="0" fontId="40" fillId="0" borderId="0" xfId="0" applyFont="1" applyAlignment="1">
      <alignment horizontal="center" vertical="center"/>
    </xf>
    <xf numFmtId="0" fontId="91" fillId="0" borderId="0" xfId="0" applyFont="1" applyAlignment="1">
      <alignment horizontal="center" vertical="center"/>
    </xf>
    <xf numFmtId="0" fontId="0" fillId="0" borderId="13" xfId="0" quotePrefix="1" applyBorder="1" applyAlignment="1">
      <alignment horizontal="center" vertical="center"/>
    </xf>
    <xf numFmtId="0" fontId="93" fillId="0" borderId="13" xfId="0" applyFont="1" applyBorder="1" applyAlignment="1">
      <alignment horizontal="center" vertical="center"/>
    </xf>
    <xf numFmtId="0" fontId="92" fillId="0" borderId="0" xfId="0" applyFont="1" applyAlignment="1">
      <alignment horizontal="center" vertical="center"/>
    </xf>
    <xf numFmtId="0" fontId="93" fillId="0" borderId="0" xfId="0" applyFont="1" applyAlignment="1">
      <alignment horizontal="center" vertical="center"/>
    </xf>
    <xf numFmtId="0" fontId="31" fillId="3" borderId="0" xfId="0" applyFont="1" applyFill="1" applyAlignment="1">
      <alignment horizontal="center" vertical="center"/>
    </xf>
    <xf numFmtId="0" fontId="30" fillId="0" borderId="0" xfId="0" applyFont="1" applyAlignment="1">
      <alignment horizontal="center" vertical="center"/>
    </xf>
    <xf numFmtId="0" fontId="42" fillId="0" borderId="0" xfId="0" applyFont="1" applyAlignment="1">
      <alignment horizontal="center" vertical="center"/>
    </xf>
    <xf numFmtId="0" fontId="0" fillId="9" borderId="13" xfId="0" applyFill="1" applyBorder="1" applyAlignment="1">
      <alignment horizontal="center" vertical="center"/>
    </xf>
    <xf numFmtId="0" fontId="31" fillId="9" borderId="0" xfId="0" applyFont="1" applyFill="1" applyAlignment="1">
      <alignment horizontal="center" vertical="center"/>
    </xf>
    <xf numFmtId="0" fontId="95" fillId="32" borderId="54" xfId="4" applyAlignment="1">
      <alignment horizontal="center" vertical="center"/>
    </xf>
    <xf numFmtId="0" fontId="95" fillId="32" borderId="54" xfId="4">
      <alignment vertical="center"/>
    </xf>
    <xf numFmtId="0" fontId="94" fillId="31" borderId="13" xfId="3" applyBorder="1" applyAlignment="1">
      <alignment horizontal="center" vertical="center"/>
    </xf>
    <xf numFmtId="0" fontId="94" fillId="31" borderId="0" xfId="3" applyAlignment="1">
      <alignment horizontal="center" vertical="center"/>
    </xf>
    <xf numFmtId="0" fontId="94" fillId="31" borderId="36" xfId="3" applyBorder="1">
      <alignment vertical="center"/>
    </xf>
    <xf numFmtId="0" fontId="71" fillId="24" borderId="20" xfId="0" applyFont="1" applyFill="1" applyBorder="1">
      <alignment vertical="center"/>
    </xf>
    <xf numFmtId="179" fontId="23" fillId="0" borderId="14" xfId="0" applyNumberFormat="1" applyFont="1" applyBorder="1">
      <alignment vertical="center"/>
    </xf>
    <xf numFmtId="179" fontId="23" fillId="0" borderId="11" xfId="0" applyNumberFormat="1" applyFont="1" applyBorder="1">
      <alignment vertical="center"/>
    </xf>
    <xf numFmtId="179" fontId="23" fillId="0" borderId="55" xfId="0" applyNumberFormat="1" applyFont="1" applyBorder="1">
      <alignment vertical="center"/>
    </xf>
    <xf numFmtId="14" fontId="30" fillId="0" borderId="3" xfId="0" applyNumberFormat="1" applyFont="1" applyBorder="1">
      <alignment vertical="center"/>
    </xf>
    <xf numFmtId="0" fontId="97" fillId="24" borderId="3" xfId="0" applyFont="1" applyFill="1" applyBorder="1">
      <alignment vertical="center"/>
    </xf>
    <xf numFmtId="0" fontId="98" fillId="24" borderId="3" xfId="0" applyFont="1" applyFill="1" applyBorder="1">
      <alignment vertical="center"/>
    </xf>
    <xf numFmtId="0" fontId="97" fillId="24" borderId="20" xfId="0" applyFont="1" applyFill="1" applyBorder="1">
      <alignment vertical="center"/>
    </xf>
    <xf numFmtId="0" fontId="0" fillId="22" borderId="3" xfId="0" applyFill="1" applyBorder="1">
      <alignment vertical="center"/>
    </xf>
    <xf numFmtId="0" fontId="48" fillId="0" borderId="20" xfId="0" applyFont="1" applyBorder="1">
      <alignment vertical="center"/>
    </xf>
    <xf numFmtId="0" fontId="31" fillId="0" borderId="0" xfId="0" applyFont="1" applyAlignment="1">
      <alignment horizontal="center" vertical="center"/>
    </xf>
    <xf numFmtId="2" fontId="32" fillId="0" borderId="3" xfId="0" applyNumberFormat="1" applyFont="1" applyBorder="1">
      <alignment vertical="center"/>
    </xf>
    <xf numFmtId="0" fontId="70" fillId="24" borderId="22" xfId="0" applyFont="1" applyFill="1" applyBorder="1">
      <alignment vertical="center"/>
    </xf>
    <xf numFmtId="0" fontId="9" fillId="17" borderId="20" xfId="0" applyFont="1" applyFill="1" applyBorder="1">
      <alignment vertical="center"/>
    </xf>
    <xf numFmtId="0" fontId="87" fillId="24" borderId="20" xfId="0" applyFont="1" applyFill="1" applyBorder="1">
      <alignment vertical="center"/>
    </xf>
    <xf numFmtId="0" fontId="99" fillId="24" borderId="20" xfId="0" applyFont="1" applyFill="1" applyBorder="1">
      <alignment vertical="center"/>
    </xf>
    <xf numFmtId="181" fontId="25" fillId="2" borderId="4" xfId="1" applyNumberFormat="1" applyFont="1" applyBorder="1">
      <alignment vertical="center"/>
    </xf>
    <xf numFmtId="181" fontId="33" fillId="5" borderId="3" xfId="0" applyNumberFormat="1" applyFont="1" applyFill="1" applyBorder="1">
      <alignment vertical="center"/>
    </xf>
    <xf numFmtId="181" fontId="33" fillId="5" borderId="20" xfId="0" applyNumberFormat="1" applyFont="1" applyFill="1" applyBorder="1">
      <alignment vertical="center"/>
    </xf>
    <xf numFmtId="181" fontId="33" fillId="5" borderId="22" xfId="0" applyNumberFormat="1" applyFont="1" applyFill="1" applyBorder="1">
      <alignment vertical="center"/>
    </xf>
    <xf numFmtId="181" fontId="0" fillId="0" borderId="0" xfId="0" applyNumberFormat="1">
      <alignment vertical="center"/>
    </xf>
    <xf numFmtId="181" fontId="0" fillId="11" borderId="0" xfId="0" applyNumberFormat="1" applyFill="1">
      <alignment vertical="center"/>
    </xf>
    <xf numFmtId="181" fontId="25" fillId="2" borderId="3" xfId="1" applyNumberFormat="1" applyFont="1" applyBorder="1">
      <alignment vertical="center"/>
    </xf>
    <xf numFmtId="181" fontId="33" fillId="0" borderId="3" xfId="0" applyNumberFormat="1" applyFont="1" applyBorder="1">
      <alignment vertical="center"/>
    </xf>
    <xf numFmtId="181" fontId="36" fillId="0" borderId="3" xfId="0" applyNumberFormat="1" applyFont="1" applyBorder="1">
      <alignment vertical="center"/>
    </xf>
    <xf numFmtId="181" fontId="0" fillId="0" borderId="0" xfId="0" applyNumberFormat="1" applyAlignment="1">
      <alignment horizontal="center" vertical="center"/>
    </xf>
    <xf numFmtId="181" fontId="33" fillId="5" borderId="47" xfId="0" applyNumberFormat="1" applyFont="1" applyFill="1" applyBorder="1">
      <alignment vertical="center"/>
    </xf>
    <xf numFmtId="181" fontId="0" fillId="0" borderId="2" xfId="0" applyNumberFormat="1" applyBorder="1">
      <alignment vertical="center"/>
    </xf>
    <xf numFmtId="14" fontId="14" fillId="24" borderId="20" xfId="0" applyNumberFormat="1" applyFont="1" applyFill="1" applyBorder="1">
      <alignment vertical="center"/>
    </xf>
    <xf numFmtId="179" fontId="23" fillId="0" borderId="56" xfId="0" applyNumberFormat="1" applyFont="1" applyBorder="1">
      <alignment vertical="center"/>
    </xf>
    <xf numFmtId="180" fontId="5" fillId="9" borderId="22" xfId="0" applyNumberFormat="1" applyFont="1" applyFill="1" applyBorder="1" applyAlignment="1">
      <alignment horizontal="right" vertical="center"/>
    </xf>
    <xf numFmtId="0" fontId="29" fillId="7" borderId="57" xfId="0" applyFont="1" applyFill="1" applyBorder="1">
      <alignment vertical="center"/>
    </xf>
    <xf numFmtId="0" fontId="14" fillId="24" borderId="47" xfId="0" applyFont="1" applyFill="1" applyBorder="1">
      <alignment vertical="center"/>
    </xf>
    <xf numFmtId="0" fontId="98" fillId="24" borderId="22" xfId="0" applyFont="1" applyFill="1" applyBorder="1">
      <alignment vertical="center"/>
    </xf>
    <xf numFmtId="0" fontId="8" fillId="24" borderId="47" xfId="0" applyFont="1" applyFill="1" applyBorder="1">
      <alignment vertical="center"/>
    </xf>
    <xf numFmtId="0" fontId="43" fillId="5" borderId="8" xfId="0" applyFont="1" applyFill="1" applyBorder="1">
      <alignment vertical="center"/>
    </xf>
    <xf numFmtId="14" fontId="5" fillId="20" borderId="20" xfId="0" applyNumberFormat="1" applyFont="1" applyFill="1" applyBorder="1" applyAlignment="1">
      <alignment horizontal="right" vertical="center"/>
    </xf>
    <xf numFmtId="14" fontId="5" fillId="20" borderId="3" xfId="0" applyNumberFormat="1" applyFont="1" applyFill="1" applyBorder="1" applyAlignment="1">
      <alignment horizontal="right" vertical="center"/>
    </xf>
    <xf numFmtId="14" fontId="5" fillId="9" borderId="20" xfId="0" applyNumberFormat="1" applyFont="1" applyFill="1" applyBorder="1" applyAlignment="1">
      <alignment horizontal="right" vertical="center"/>
    </xf>
    <xf numFmtId="14" fontId="5" fillId="9" borderId="3" xfId="0" applyNumberFormat="1" applyFont="1" applyFill="1" applyBorder="1" applyAlignment="1">
      <alignment horizontal="right" vertical="center"/>
    </xf>
    <xf numFmtId="14" fontId="5" fillId="8" borderId="3" xfId="0" applyNumberFormat="1" applyFont="1" applyFill="1" applyBorder="1" applyAlignment="1">
      <alignment horizontal="right" vertical="center"/>
    </xf>
    <xf numFmtId="14" fontId="5" fillId="8" borderId="20" xfId="0" applyNumberFormat="1" applyFont="1" applyFill="1" applyBorder="1" applyAlignment="1">
      <alignment horizontal="right" vertical="center"/>
    </xf>
    <xf numFmtId="14" fontId="5" fillId="8" borderId="22" xfId="0" applyNumberFormat="1" applyFont="1" applyFill="1" applyBorder="1" applyAlignment="1">
      <alignment horizontal="right" vertical="center"/>
    </xf>
    <xf numFmtId="0" fontId="81" fillId="24" borderId="20" xfId="0" applyFont="1" applyFill="1" applyBorder="1">
      <alignment vertical="center"/>
    </xf>
    <xf numFmtId="0" fontId="100" fillId="24" borderId="20" xfId="0" applyFont="1" applyFill="1" applyBorder="1">
      <alignment vertical="center"/>
    </xf>
    <xf numFmtId="14" fontId="100" fillId="24" borderId="20" xfId="0" applyNumberFormat="1" applyFont="1" applyFill="1" applyBorder="1">
      <alignment vertical="center"/>
    </xf>
    <xf numFmtId="0" fontId="103" fillId="0" borderId="0" xfId="0" applyFont="1">
      <alignment vertical="center"/>
    </xf>
    <xf numFmtId="0" fontId="9" fillId="22" borderId="20" xfId="0" applyFont="1" applyFill="1" applyBorder="1">
      <alignment vertical="center"/>
    </xf>
    <xf numFmtId="0" fontId="31" fillId="22" borderId="3" xfId="0" applyFont="1" applyFill="1" applyBorder="1">
      <alignment vertical="center"/>
    </xf>
    <xf numFmtId="0" fontId="31" fillId="0" borderId="13" xfId="0" applyFont="1" applyBorder="1" applyAlignment="1">
      <alignment horizontal="center" vertical="center"/>
    </xf>
    <xf numFmtId="0" fontId="0" fillId="0" borderId="34" xfId="0" applyBorder="1" applyAlignment="1">
      <alignment horizontal="center" vertical="center"/>
    </xf>
    <xf numFmtId="0" fontId="22" fillId="8" borderId="0" xfId="0" applyFont="1" applyFill="1" applyAlignment="1">
      <alignment horizontal="center" vertical="center"/>
    </xf>
    <xf numFmtId="0" fontId="54" fillId="0" borderId="13" xfId="0" applyFont="1" applyBorder="1" applyAlignment="1">
      <alignment horizontal="center" vertical="center"/>
    </xf>
    <xf numFmtId="0" fontId="54" fillId="0" borderId="0" xfId="0" applyFont="1" applyAlignment="1">
      <alignment horizontal="center" vertical="center"/>
    </xf>
    <xf numFmtId="0" fontId="0" fillId="0" borderId="42" xfId="0" applyBorder="1" applyAlignment="1">
      <alignment horizontal="center" vertical="center"/>
    </xf>
    <xf numFmtId="0" fontId="0" fillId="0" borderId="43" xfId="0" applyBorder="1" applyAlignment="1">
      <alignment horizontal="center" vertical="center"/>
    </xf>
    <xf numFmtId="0" fontId="59" fillId="23" borderId="15" xfId="0" applyFont="1" applyFill="1" applyBorder="1" applyAlignment="1">
      <alignment horizontal="center" vertical="center"/>
    </xf>
    <xf numFmtId="0" fontId="59" fillId="23" borderId="16" xfId="0" applyFont="1" applyFill="1" applyBorder="1" applyAlignment="1">
      <alignment horizontal="center" vertical="center"/>
    </xf>
    <xf numFmtId="0" fontId="59" fillId="23" borderId="14" xfId="0" applyFont="1" applyFill="1" applyBorder="1" applyAlignment="1">
      <alignment horizontal="center" vertical="center"/>
    </xf>
    <xf numFmtId="0" fontId="53" fillId="0" borderId="13" xfId="0" applyFont="1" applyBorder="1" applyAlignment="1">
      <alignment horizontal="center" vertical="center"/>
    </xf>
    <xf numFmtId="0" fontId="53" fillId="0" borderId="0" xfId="0" applyFont="1" applyAlignment="1">
      <alignment horizontal="center" vertical="center"/>
    </xf>
    <xf numFmtId="0" fontId="53" fillId="0" borderId="12" xfId="0" applyFont="1" applyBorder="1" applyAlignment="1">
      <alignment horizontal="center" vertical="center"/>
    </xf>
    <xf numFmtId="0" fontId="59" fillId="23" borderId="0" xfId="0" applyFont="1" applyFill="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56" fillId="3" borderId="3" xfId="0" applyFont="1" applyFill="1" applyBorder="1" applyAlignment="1">
      <alignment horizontal="center" vertical="center"/>
    </xf>
    <xf numFmtId="0" fontId="56" fillId="6" borderId="3" xfId="0" applyFont="1" applyFill="1" applyBorder="1" applyAlignment="1">
      <alignment horizontal="center" vertical="center"/>
    </xf>
    <xf numFmtId="0" fontId="56" fillId="0" borderId="3" xfId="0" applyFont="1" applyBorder="1" applyAlignment="1">
      <alignment horizontal="center" vertical="center"/>
    </xf>
    <xf numFmtId="0" fontId="101" fillId="0" borderId="9" xfId="0" applyFont="1" applyBorder="1" applyAlignment="1">
      <alignment horizontal="center" vertical="center"/>
    </xf>
    <xf numFmtId="0" fontId="101" fillId="0" borderId="10" xfId="0" applyFont="1" applyBorder="1" applyAlignment="1">
      <alignment horizontal="center" vertical="center"/>
    </xf>
    <xf numFmtId="0" fontId="101" fillId="0" borderId="11" xfId="0" applyFont="1" applyBorder="1" applyAlignment="1">
      <alignment horizontal="center" vertical="center"/>
    </xf>
    <xf numFmtId="0" fontId="102" fillId="0" borderId="13" xfId="0" applyFont="1" applyBorder="1" applyAlignment="1">
      <alignment horizontal="center" vertical="center"/>
    </xf>
    <xf numFmtId="0" fontId="102" fillId="0" borderId="0" xfId="0" applyFont="1" applyAlignment="1">
      <alignment horizontal="center" vertical="center"/>
    </xf>
    <xf numFmtId="0" fontId="102" fillId="0" borderId="12" xfId="0" applyFont="1" applyBorder="1" applyAlignment="1">
      <alignment horizontal="center" vertical="center"/>
    </xf>
    <xf numFmtId="0" fontId="9" fillId="0" borderId="17" xfId="0" applyFont="1" applyBorder="1" applyAlignment="1">
      <alignment horizontal="center" vertical="center"/>
    </xf>
    <xf numFmtId="0" fontId="9" fillId="0" borderId="18" xfId="0" applyFont="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0" fillId="0" borderId="13" xfId="0" applyBorder="1" applyAlignment="1">
      <alignment horizontal="center" vertical="center"/>
    </xf>
    <xf numFmtId="0" fontId="0" fillId="0" borderId="0" xfId="0" applyAlignment="1">
      <alignment horizontal="center" vertical="center"/>
    </xf>
    <xf numFmtId="0" fontId="48" fillId="0" borderId="13" xfId="0" applyFont="1" applyBorder="1" applyAlignment="1">
      <alignment horizontal="center" vertical="center"/>
    </xf>
    <xf numFmtId="0" fontId="48" fillId="0" borderId="0" xfId="0" applyFont="1" applyAlignment="1">
      <alignment horizontal="center" vertical="center"/>
    </xf>
    <xf numFmtId="0" fontId="0" fillId="6" borderId="13" xfId="0" applyFill="1" applyBorder="1" applyAlignment="1">
      <alignment horizontal="center" vertical="center"/>
    </xf>
    <xf numFmtId="0" fontId="0" fillId="6" borderId="0" xfId="0" applyFill="1" applyAlignment="1">
      <alignment horizontal="center" vertical="center"/>
    </xf>
    <xf numFmtId="0" fontId="0" fillId="3" borderId="13" xfId="0" applyFill="1" applyBorder="1" applyAlignment="1">
      <alignment horizontal="center" vertical="center"/>
    </xf>
    <xf numFmtId="0" fontId="0" fillId="3" borderId="0" xfId="0" applyFill="1" applyAlignment="1">
      <alignment horizontal="center" vertical="center"/>
    </xf>
    <xf numFmtId="1" fontId="37" fillId="0" borderId="0" xfId="0" applyNumberFormat="1" applyFont="1" applyAlignment="1">
      <alignment horizontal="center" vertical="center"/>
    </xf>
  </cellXfs>
  <cellStyles count="6">
    <cellStyle name="チェック セル" xfId="4" builtinId="23"/>
    <cellStyle name="どちらでもない" xfId="3" builtinId="28"/>
    <cellStyle name="出力" xfId="1" builtinId="21"/>
    <cellStyle name="標準" xfId="0" builtinId="0"/>
    <cellStyle name="標準 2" xfId="2" xr:uid="{FA64BCDA-273E-44E0-8E3E-7F065A3F89BA}"/>
    <cellStyle name="標準 3" xfId="5" xr:uid="{B121121A-C3EF-4E08-90B4-D40A1BC868CE}"/>
  </cellStyles>
  <dxfs count="29">
    <dxf>
      <fill>
        <gradientFill type="path" left="0.5" right="0.5" top="0.5" bottom="0.5">
          <stop position="0">
            <color theme="9" tint="-0.25098422193060094"/>
          </stop>
          <stop position="1">
            <color theme="0"/>
          </stop>
        </gradientFill>
      </fill>
    </dxf>
    <dxf>
      <fill>
        <gradientFill degree="90">
          <stop position="0">
            <color theme="0"/>
          </stop>
          <stop position="1">
            <color rgb="FFFF0000"/>
          </stop>
        </gradientFill>
      </fill>
    </dxf>
    <dxf>
      <fill>
        <patternFill>
          <bgColor rgb="FF92D050"/>
        </patternFill>
      </fill>
    </dxf>
    <dxf>
      <fill>
        <patternFill>
          <bgColor rgb="FFFF0000"/>
        </patternFill>
      </fill>
    </dxf>
    <dxf>
      <fill>
        <gradientFill type="path" left="0.5" right="0.5" top="0.5" bottom="0.5">
          <stop position="0">
            <color rgb="FF00FF00"/>
          </stop>
          <stop position="1">
            <color theme="0"/>
          </stop>
        </gradientFill>
      </fill>
    </dxf>
    <dxf>
      <fill>
        <gradientFill type="path" left="0.5" right="0.5" top="0.5" bottom="0.5">
          <stop position="0">
            <color rgb="FFFE0000"/>
          </stop>
          <stop position="1">
            <color theme="0"/>
          </stop>
        </gradientFill>
      </fill>
    </dxf>
    <dxf>
      <fill>
        <gradientFill type="path" left="0.5" right="0.5" top="0.5" bottom="0.5">
          <stop position="0">
            <color theme="9" tint="-0.25098422193060094"/>
          </stop>
          <stop position="1">
            <color theme="0"/>
          </stop>
        </gradientFill>
      </fill>
    </dxf>
    <dxf>
      <fill>
        <gradientFill degree="90">
          <stop position="0">
            <color theme="0"/>
          </stop>
          <stop position="1">
            <color rgb="FFFF0000"/>
          </stop>
        </gradientFill>
      </fill>
    </dxf>
    <dxf>
      <fill>
        <patternFill>
          <bgColor rgb="FF92D050"/>
        </patternFill>
      </fill>
    </dxf>
    <dxf>
      <fill>
        <patternFill>
          <bgColor rgb="FFFF0000"/>
        </patternFill>
      </fill>
    </dxf>
    <dxf>
      <fill>
        <gradientFill type="path" left="0.5" right="0.5" top="0.5" bottom="0.5">
          <stop position="0">
            <color rgb="FF00FF00"/>
          </stop>
          <stop position="1">
            <color theme="0"/>
          </stop>
        </gradientFill>
      </fill>
    </dxf>
    <dxf>
      <fill>
        <gradientFill type="path" left="0.5" right="0.5" top="0.5" bottom="0.5">
          <stop position="0">
            <color rgb="FFFE0000"/>
          </stop>
          <stop position="1">
            <color theme="0"/>
          </stop>
        </gradientFill>
      </fill>
    </dxf>
    <dxf>
      <fill>
        <gradientFill degree="90">
          <stop position="0">
            <color theme="0"/>
          </stop>
          <stop position="0.5">
            <color theme="5" tint="-0.25098422193060094"/>
          </stop>
          <stop position="1">
            <color theme="0"/>
          </stop>
        </gradientFill>
      </fill>
    </dxf>
    <dxf>
      <fill>
        <gradientFill type="path" left="0.5" right="0.5" top="0.5" bottom="0.5">
          <stop position="0">
            <color theme="0"/>
          </stop>
          <stop position="1">
            <color rgb="FF00FF00"/>
          </stop>
        </gradientFill>
      </fill>
    </dxf>
    <dxf>
      <fill>
        <gradientFill type="path" left="0.5" right="0.5" top="0.5" bottom="0.5">
          <stop position="0">
            <color theme="0"/>
          </stop>
          <stop position="1">
            <color rgb="FFFF0000"/>
          </stop>
        </gradientFill>
      </fill>
    </dxf>
    <dxf>
      <fill>
        <gradientFill type="path" left="0.5" right="0.5" top="0.5" bottom="0.5">
          <stop position="0">
            <color theme="0"/>
          </stop>
          <stop position="1">
            <color theme="4"/>
          </stop>
        </gradientFill>
      </fill>
    </dxf>
    <dxf>
      <font>
        <b val="0"/>
        <i val="0"/>
        <color rgb="FFFF0000"/>
      </font>
    </dxf>
    <dxf>
      <fill>
        <gradientFill type="path" left="0.5" right="0.5" top="0.5" bottom="0.5">
          <stop position="0">
            <color theme="9" tint="-0.25098422193060094"/>
          </stop>
          <stop position="1">
            <color theme="0"/>
          </stop>
        </gradientFill>
      </fill>
    </dxf>
    <dxf>
      <fill>
        <gradientFill degree="90">
          <stop position="0">
            <color theme="0"/>
          </stop>
          <stop position="1">
            <color rgb="FFFF0000"/>
          </stop>
        </gradientFill>
      </fill>
    </dxf>
    <dxf>
      <fill>
        <patternFill>
          <bgColor rgb="FF92D050"/>
        </patternFill>
      </fill>
    </dxf>
    <dxf>
      <fill>
        <patternFill>
          <bgColor rgb="FFFF0000"/>
        </patternFill>
      </fill>
    </dxf>
    <dxf>
      <fill>
        <gradientFill type="path" left="0.5" right="0.5" top="0.5" bottom="0.5">
          <stop position="0">
            <color rgb="FF00FF00"/>
          </stop>
          <stop position="1">
            <color theme="0"/>
          </stop>
        </gradientFill>
      </fill>
    </dxf>
    <dxf>
      <fill>
        <gradientFill type="path" left="0.5" right="0.5" top="0.5" bottom="0.5">
          <stop position="0">
            <color rgb="FFFE0000"/>
          </stop>
          <stop position="1">
            <color theme="0"/>
          </stop>
        </gradientFill>
      </fill>
    </dxf>
    <dxf>
      <fill>
        <gradientFill type="path" left="0.5" right="0.5" top="0.5" bottom="0.5">
          <stop position="0">
            <color theme="9" tint="-0.25098422193060094"/>
          </stop>
          <stop position="1">
            <color theme="0"/>
          </stop>
        </gradientFill>
      </fill>
    </dxf>
    <dxf>
      <fill>
        <gradientFill degree="90">
          <stop position="0">
            <color theme="0"/>
          </stop>
          <stop position="1">
            <color rgb="FFFF0000"/>
          </stop>
        </gradientFill>
      </fill>
    </dxf>
    <dxf>
      <fill>
        <patternFill>
          <bgColor rgb="FF92D050"/>
        </patternFill>
      </fill>
    </dxf>
    <dxf>
      <fill>
        <patternFill>
          <bgColor rgb="FFFF0000"/>
        </patternFill>
      </fill>
    </dxf>
    <dxf>
      <fill>
        <gradientFill type="path" left="0.5" right="0.5" top="0.5" bottom="0.5">
          <stop position="0">
            <color rgb="FF00FF00"/>
          </stop>
          <stop position="1">
            <color theme="0"/>
          </stop>
        </gradientFill>
      </fill>
    </dxf>
    <dxf>
      <fill>
        <gradientFill type="path" left="0.5" right="0.5" top="0.5" bottom="0.5">
          <stop position="0">
            <color rgb="FFFE0000"/>
          </stop>
          <stop position="1">
            <color theme="0"/>
          </stop>
        </gradientFill>
      </fill>
    </dxf>
  </dxfs>
  <tableStyles count="0" defaultTableStyle="TableStyleMedium2" defaultPivotStyle="PivotStyleLight16"/>
  <colors>
    <mruColors>
      <color rgb="FFFE0000"/>
      <color rgb="FFFF0000"/>
      <color rgb="FF64FAFA"/>
      <color rgb="FF00FF00"/>
      <color rgb="FF0955FF"/>
      <color rgb="FF0000FF"/>
      <color rgb="FF0000CC"/>
      <color rgb="FFCCCCFF"/>
      <color rgb="FFF3EBF9"/>
      <color rgb="FFECE9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986665367651803E-2"/>
          <c:y val="8.0802469135802496E-2"/>
          <c:w val="0.91996852725015599"/>
          <c:h val="0.77599834742879359"/>
        </c:manualLayout>
      </c:layout>
      <c:barChart>
        <c:barDir val="col"/>
        <c:grouping val="stacked"/>
        <c:varyColors val="0"/>
        <c:ser>
          <c:idx val="0"/>
          <c:order val="0"/>
          <c:tx>
            <c:strRef>
              <c:f>サマリ!$HF$2</c:f>
              <c:strCache>
                <c:ptCount val="1"/>
                <c:pt idx="0">
                  <c:v>PoR</c:v>
                </c:pt>
              </c:strCache>
            </c:strRef>
          </c:tx>
          <c:spPr>
            <a:solidFill>
              <a:schemeClr val="accent1"/>
            </a:solidFill>
            <a:ln>
              <a:noFill/>
            </a:ln>
            <a:effectLst/>
          </c:spPr>
          <c:invertIfNegative val="0"/>
          <c:dLbls>
            <c:numFmt formatCode="0%" sourceLinked="0"/>
            <c:spPr>
              <a:solidFill>
                <a:schemeClr val="bg1">
                  <a:alpha val="49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サマリ!$HF$3:$HF$11</c:f>
            </c:numRef>
          </c:val>
          <c:extLst>
            <c:ext xmlns:c15="http://schemas.microsoft.com/office/drawing/2012/chart" uri="{02D57815-91ED-43cb-92C2-25804820EDAC}">
              <c15:filteredCategoryTitle>
                <c15:cat>
                  <c:multiLvlStrRef>
                    <c:extLst>
                      <c:ext uri="{02D57815-91ED-43cb-92C2-25804820EDAC}">
                        <c15:formulaRef>
                          <c15:sqref>サマリ!$HC$3:$HC$11</c15:sqref>
                        </c15:formulaRef>
                      </c:ext>
                    </c:extLst>
                  </c:multiLvlStrRef>
                </c15:cat>
              </c15:filteredCategoryTitle>
            </c:ext>
            <c:ext xmlns:c16="http://schemas.microsoft.com/office/drawing/2014/chart" uri="{C3380CC4-5D6E-409C-BE32-E72D297353CC}">
              <c16:uniqueId val="{00000000-258F-4433-8A08-726CCEAFF5E7}"/>
            </c:ext>
          </c:extLst>
        </c:ser>
        <c:ser>
          <c:idx val="1"/>
          <c:order val="1"/>
          <c:tx>
            <c:strRef>
              <c:f>サマリ!$HG$2</c:f>
              <c:strCache>
                <c:ptCount val="1"/>
                <c:pt idx="0">
                  <c:v>BoR-PoR</c:v>
                </c:pt>
              </c:strCache>
            </c:strRef>
          </c:tx>
          <c:spPr>
            <a:solidFill>
              <a:schemeClr val="accent2"/>
            </a:solidFill>
            <a:ln>
              <a:noFill/>
            </a:ln>
            <a:effectLst/>
          </c:spPr>
          <c:invertIfNegative val="0"/>
          <c:dLbls>
            <c:numFmt formatCode="0%" sourceLinked="0"/>
            <c:spPr>
              <a:solidFill>
                <a:schemeClr val="accent6">
                  <a:lumMod val="20000"/>
                  <a:lumOff val="80000"/>
                  <a:alpha val="67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サマリ!$HG$3:$HG$11</c:f>
            </c:numRef>
          </c:val>
          <c:extLst>
            <c:ext xmlns:c15="http://schemas.microsoft.com/office/drawing/2012/chart" uri="{02D57815-91ED-43cb-92C2-25804820EDAC}">
              <c15:filteredCategoryTitle>
                <c15:cat>
                  <c:multiLvlStrRef>
                    <c:extLst>
                      <c:ext uri="{02D57815-91ED-43cb-92C2-25804820EDAC}">
                        <c15:formulaRef>
                          <c15:sqref>サマリ!$HC$3:$HC$11</c15:sqref>
                        </c15:formulaRef>
                      </c:ext>
                    </c:extLst>
                  </c:multiLvlStrRef>
                </c15:cat>
              </c15:filteredCategoryTitle>
            </c:ext>
            <c:ext xmlns:c16="http://schemas.microsoft.com/office/drawing/2014/chart" uri="{C3380CC4-5D6E-409C-BE32-E72D297353CC}">
              <c16:uniqueId val="{00000001-258F-4433-8A08-726CCEAFF5E7}"/>
            </c:ext>
          </c:extLst>
        </c:ser>
        <c:dLbls>
          <c:showLegendKey val="0"/>
          <c:showVal val="0"/>
          <c:showCatName val="0"/>
          <c:showSerName val="0"/>
          <c:showPercent val="0"/>
          <c:showBubbleSize val="0"/>
        </c:dLbls>
        <c:gapWidth val="10"/>
        <c:overlap val="100"/>
        <c:axId val="858728080"/>
        <c:axId val="858728408"/>
      </c:barChart>
      <c:catAx>
        <c:axId val="8587280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8728408"/>
        <c:crosses val="autoZero"/>
        <c:auto val="1"/>
        <c:lblAlgn val="ctr"/>
        <c:lblOffset val="100"/>
        <c:noMultiLvlLbl val="0"/>
      </c:catAx>
      <c:valAx>
        <c:axId val="858728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8728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461823850966"/>
          <c:y val="5.6014769292905185E-2"/>
          <c:w val="0.91518070058525558"/>
          <c:h val="0.79183321157020325"/>
        </c:manualLayout>
      </c:layout>
      <c:barChart>
        <c:barDir val="col"/>
        <c:grouping val="stacked"/>
        <c:varyColors val="0"/>
        <c:ser>
          <c:idx val="0"/>
          <c:order val="0"/>
          <c:tx>
            <c:strRef>
              <c:f>サマリ!$HK$2</c:f>
              <c:strCache>
                <c:ptCount val="1"/>
                <c:pt idx="0">
                  <c:v>PoR</c:v>
                </c:pt>
              </c:strCache>
            </c:strRef>
          </c:tx>
          <c:spPr>
            <a:solidFill>
              <a:schemeClr val="accent1"/>
            </a:solidFill>
            <a:ln>
              <a:noFill/>
            </a:ln>
            <a:effectLst/>
          </c:spPr>
          <c:invertIfNegative val="0"/>
          <c:dLbls>
            <c:numFmt formatCode="0%" sourceLinked="0"/>
            <c:spPr>
              <a:solidFill>
                <a:schemeClr val="bg1">
                  <a:alpha val="67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サマリ!$HK$3:$HK$11</c:f>
              <c:numCache>
                <c:formatCode>General</c:formatCode>
                <c:ptCount val="9"/>
                <c:pt idx="0">
                  <c:v>0.42079207920792078</c:v>
                </c:pt>
                <c:pt idx="1">
                  <c:v>0.6089108910891089</c:v>
                </c:pt>
                <c:pt idx="2">
                  <c:v>0.44554455445544555</c:v>
                </c:pt>
                <c:pt idx="3">
                  <c:v>0.40099009900990101</c:v>
                </c:pt>
                <c:pt idx="4">
                  <c:v>0.22772277227722773</c:v>
                </c:pt>
                <c:pt idx="5">
                  <c:v>0.40594059405940597</c:v>
                </c:pt>
                <c:pt idx="6">
                  <c:v>0.54950495049504955</c:v>
                </c:pt>
                <c:pt idx="7">
                  <c:v>0.6089108910891089</c:v>
                </c:pt>
                <c:pt idx="8">
                  <c:v>0.49504950495049505</c:v>
                </c:pt>
              </c:numCache>
            </c:numRef>
          </c:val>
          <c:extLst>
            <c:ext xmlns:c15="http://schemas.microsoft.com/office/drawing/2012/chart" uri="{02D57815-91ED-43cb-92C2-25804820EDAC}">
              <c15:filteredCategoryTitle>
                <c15:cat>
                  <c:multiLvlStrRef>
                    <c:extLst>
                      <c:ext uri="{02D57815-91ED-43cb-92C2-25804820EDAC}">
                        <c15:formulaRef>
                          <c15:sqref>サマリ!$HH$3:$HH$11</c15:sqref>
                        </c15:formulaRef>
                      </c:ext>
                    </c:extLst>
                  </c:multiLvlStrRef>
                </c15:cat>
              </c15:filteredCategoryTitle>
            </c:ext>
            <c:ext xmlns:c16="http://schemas.microsoft.com/office/drawing/2014/chart" uri="{C3380CC4-5D6E-409C-BE32-E72D297353CC}">
              <c16:uniqueId val="{00000000-A248-495D-9A81-A684D3F12A5C}"/>
            </c:ext>
          </c:extLst>
        </c:ser>
        <c:ser>
          <c:idx val="1"/>
          <c:order val="1"/>
          <c:tx>
            <c:strRef>
              <c:f>サマリ!$HL$2</c:f>
              <c:strCache>
                <c:ptCount val="1"/>
                <c:pt idx="0">
                  <c:v>BoR-PoR</c:v>
                </c:pt>
              </c:strCache>
            </c:strRef>
          </c:tx>
          <c:spPr>
            <a:solidFill>
              <a:schemeClr val="accent2"/>
            </a:solidFill>
            <a:ln>
              <a:noFill/>
            </a:ln>
            <a:effectLst/>
          </c:spPr>
          <c:invertIfNegative val="0"/>
          <c:dLbls>
            <c:numFmt formatCode="0%" sourceLinked="0"/>
            <c:spPr>
              <a:solidFill>
                <a:schemeClr val="accent6">
                  <a:lumMod val="20000"/>
                  <a:lumOff val="80000"/>
                  <a:alpha val="67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サマリ!$HL$3:$HL$11</c:f>
              <c:numCache>
                <c:formatCode>General</c:formatCode>
                <c:ptCount val="9"/>
                <c:pt idx="0">
                  <c:v>0.40099009900990101</c:v>
                </c:pt>
                <c:pt idx="1">
                  <c:v>0.32178217821782179</c:v>
                </c:pt>
                <c:pt idx="2">
                  <c:v>0.2722772277227723</c:v>
                </c:pt>
                <c:pt idx="3">
                  <c:v>0.35643564356435642</c:v>
                </c:pt>
                <c:pt idx="4">
                  <c:v>0.41584158415841582</c:v>
                </c:pt>
                <c:pt idx="5">
                  <c:v>0.41089108910891087</c:v>
                </c:pt>
                <c:pt idx="6">
                  <c:v>0.26732673267326734</c:v>
                </c:pt>
                <c:pt idx="7">
                  <c:v>0.22277227722772278</c:v>
                </c:pt>
                <c:pt idx="8">
                  <c:v>0.29702970297029702</c:v>
                </c:pt>
              </c:numCache>
            </c:numRef>
          </c:val>
          <c:extLst>
            <c:ext xmlns:c15="http://schemas.microsoft.com/office/drawing/2012/chart" uri="{02D57815-91ED-43cb-92C2-25804820EDAC}">
              <c15:filteredCategoryTitle>
                <c15:cat>
                  <c:multiLvlStrRef>
                    <c:extLst>
                      <c:ext uri="{02D57815-91ED-43cb-92C2-25804820EDAC}">
                        <c15:formulaRef>
                          <c15:sqref>サマリ!$HH$3:$HH$11</c15:sqref>
                        </c15:formulaRef>
                      </c:ext>
                    </c:extLst>
                  </c:multiLvlStrRef>
                </c15:cat>
              </c15:filteredCategoryTitle>
            </c:ext>
            <c:ext xmlns:c16="http://schemas.microsoft.com/office/drawing/2014/chart" uri="{C3380CC4-5D6E-409C-BE32-E72D297353CC}">
              <c16:uniqueId val="{00000001-A248-495D-9A81-A684D3F12A5C}"/>
            </c:ext>
          </c:extLst>
        </c:ser>
        <c:dLbls>
          <c:showLegendKey val="0"/>
          <c:showVal val="0"/>
          <c:showCatName val="0"/>
          <c:showSerName val="0"/>
          <c:showPercent val="0"/>
          <c:showBubbleSize val="0"/>
        </c:dLbls>
        <c:gapWidth val="10"/>
        <c:overlap val="100"/>
        <c:axId val="858726768"/>
        <c:axId val="858730048"/>
      </c:barChart>
      <c:catAx>
        <c:axId val="85872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8730048"/>
        <c:crosses val="autoZero"/>
        <c:auto val="1"/>
        <c:lblAlgn val="ctr"/>
        <c:lblOffset val="100"/>
        <c:noMultiLvlLbl val="0"/>
      </c:catAx>
      <c:valAx>
        <c:axId val="858730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8726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171450</xdr:rowOff>
        </xdr:from>
        <xdr:to>
          <xdr:col>7</xdr:col>
          <xdr:colOff>228600</xdr:colOff>
          <xdr:row>3</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400" b="0" i="0" u="none" strike="noStrike" baseline="0">
                  <a:solidFill>
                    <a:srgbClr val="000000"/>
                  </a:solidFill>
                  <a:latin typeface="游ゴシック"/>
                  <a:ea typeface="游ゴシック"/>
                </a:rPr>
                <a:t>追記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3</xdr:row>
          <xdr:rowOff>123825</xdr:rowOff>
        </xdr:from>
        <xdr:to>
          <xdr:col>7</xdr:col>
          <xdr:colOff>161925</xdr:colOff>
          <xdr:row>4</xdr:row>
          <xdr:rowOff>123825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削除</a:t>
              </a:r>
            </a:p>
          </xdr:txBody>
        </xdr:sp>
        <xdr:clientData fPrintsWithSheet="0"/>
      </xdr:twoCellAnchor>
    </mc:Choice>
    <mc:Fallback/>
  </mc:AlternateContent>
  <xdr:twoCellAnchor>
    <xdr:from>
      <xdr:col>210</xdr:col>
      <xdr:colOff>57150</xdr:colOff>
      <xdr:row>2</xdr:row>
      <xdr:rowOff>28575</xdr:rowOff>
    </xdr:from>
    <xdr:to>
      <xdr:col>217</xdr:col>
      <xdr:colOff>219075</xdr:colOff>
      <xdr:row>10</xdr:row>
      <xdr:rowOff>142875</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217</xdr:col>
      <xdr:colOff>285750</xdr:colOff>
      <xdr:row>2</xdr:row>
      <xdr:rowOff>9524</xdr:rowOff>
    </xdr:from>
    <xdr:to>
      <xdr:col>223</xdr:col>
      <xdr:colOff>247650</xdr:colOff>
      <xdr:row>10</xdr:row>
      <xdr:rowOff>142875</xdr:rowOff>
    </xdr:to>
    <xdr:graphicFrame macro="">
      <xdr:nvGraphicFramePr>
        <xdr:cNvPr id="6" name="グラフ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38100</xdr:colOff>
          <xdr:row>5</xdr:row>
          <xdr:rowOff>28575</xdr:rowOff>
        </xdr:from>
        <xdr:to>
          <xdr:col>7</xdr:col>
          <xdr:colOff>228600</xdr:colOff>
          <xdr:row>7</xdr:row>
          <xdr:rowOff>47625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拡大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152400</xdr:rowOff>
        </xdr:from>
        <xdr:to>
          <xdr:col>7</xdr:col>
          <xdr:colOff>190500</xdr:colOff>
          <xdr:row>9</xdr:row>
          <xdr:rowOff>142875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標準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38100</xdr:colOff>
          <xdr:row>0</xdr:row>
          <xdr:rowOff>38100</xdr:rowOff>
        </xdr:from>
        <xdr:to>
          <xdr:col>32</xdr:col>
          <xdr:colOff>0</xdr:colOff>
          <xdr:row>1</xdr:row>
          <xdr:rowOff>180975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57150</xdr:colOff>
          <xdr:row>0</xdr:row>
          <xdr:rowOff>38100</xdr:rowOff>
        </xdr:from>
        <xdr:to>
          <xdr:col>63</xdr:col>
          <xdr:colOff>47625</xdr:colOff>
          <xdr:row>1</xdr:row>
          <xdr:rowOff>180975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183</xdr:col>
          <xdr:colOff>85725</xdr:colOff>
          <xdr:row>0</xdr:row>
          <xdr:rowOff>47625</xdr:rowOff>
        </xdr:from>
        <xdr:to>
          <xdr:col>186</xdr:col>
          <xdr:colOff>9525</xdr:colOff>
          <xdr:row>1</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a:t>
              </a:r>
              <a:r>
                <a:rPr lang="ja-JP" altLang="en-US" sz="1100" b="0" i="0" u="none" strike="noStrike" baseline="0">
                  <a:solidFill>
                    <a:srgbClr val="000000"/>
                  </a:solidFill>
                  <a:latin typeface="Meiryo UI"/>
                  <a:ea typeface="Meiryo UI"/>
                </a:rPr>
                <a:t>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19050</xdr:colOff>
          <xdr:row>0</xdr:row>
          <xdr:rowOff>38100</xdr:rowOff>
        </xdr:from>
        <xdr:to>
          <xdr:col>93</xdr:col>
          <xdr:colOff>38100</xdr:colOff>
          <xdr:row>1</xdr:row>
          <xdr:rowOff>180975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120</xdr:col>
          <xdr:colOff>47625</xdr:colOff>
          <xdr:row>0</xdr:row>
          <xdr:rowOff>47625</xdr:rowOff>
        </xdr:from>
        <xdr:to>
          <xdr:col>124</xdr:col>
          <xdr:colOff>38100</xdr:colOff>
          <xdr:row>1</xdr:row>
          <xdr:rowOff>190500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150</xdr:col>
          <xdr:colOff>28575</xdr:colOff>
          <xdr:row>0</xdr:row>
          <xdr:rowOff>38100</xdr:rowOff>
        </xdr:from>
        <xdr:to>
          <xdr:col>152</xdr:col>
          <xdr:colOff>200025</xdr:colOff>
          <xdr:row>1</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38100</xdr:colOff>
          <xdr:row>0</xdr:row>
          <xdr:rowOff>38100</xdr:rowOff>
        </xdr:from>
        <xdr:to>
          <xdr:col>183</xdr:col>
          <xdr:colOff>0</xdr:colOff>
          <xdr:row>1</xdr:row>
          <xdr:rowOff>180975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10</xdr:row>
          <xdr:rowOff>85725</xdr:rowOff>
        </xdr:from>
        <xdr:to>
          <xdr:col>8</xdr:col>
          <xdr:colOff>28575</xdr:colOff>
          <xdr:row>10</xdr:row>
          <xdr:rowOff>247650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FF"/>
                  </a:solidFill>
                  <a:latin typeface="Meiryo UI"/>
                  <a:ea typeface="Meiryo UI"/>
                </a:rPr>
                <a:t>Out</a:t>
              </a:r>
            </a:p>
            <a:p>
              <a:pPr algn="ctr" rtl="0">
                <a:defRPr sz="1000"/>
              </a:pPr>
              <a:r>
                <a:rPr lang="ja-JP" altLang="en-US" sz="1100" b="0" i="0" u="none" strike="noStrike" baseline="0">
                  <a:solidFill>
                    <a:srgbClr val="0000FF"/>
                  </a:solidFill>
                  <a:latin typeface="Meiryo UI"/>
                  <a:ea typeface="Meiryo UI"/>
                </a:rPr>
                <a:t>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153</xdr:col>
          <xdr:colOff>104775</xdr:colOff>
          <xdr:row>0</xdr:row>
          <xdr:rowOff>57150</xdr:rowOff>
        </xdr:from>
        <xdr:to>
          <xdr:col>156</xdr:col>
          <xdr:colOff>9525</xdr:colOff>
          <xdr:row>1</xdr:row>
          <xdr:rowOff>190500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In</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123825</xdr:colOff>
          <xdr:row>0</xdr:row>
          <xdr:rowOff>38100</xdr:rowOff>
        </xdr:from>
        <xdr:to>
          <xdr:col>66</xdr:col>
          <xdr:colOff>0</xdr:colOff>
          <xdr:row>1</xdr:row>
          <xdr:rowOff>171450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In</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10</xdr:row>
          <xdr:rowOff>238125</xdr:rowOff>
        </xdr:from>
        <xdr:to>
          <xdr:col>8</xdr:col>
          <xdr:colOff>9525</xdr:colOff>
          <xdr:row>11</xdr:row>
          <xdr:rowOff>95250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FF"/>
                  </a:solidFill>
                  <a:latin typeface="Meiryo UI"/>
                  <a:ea typeface="Meiryo UI"/>
                </a:rPr>
                <a:t>In</a:t>
              </a:r>
            </a:p>
            <a:p>
              <a:pPr algn="ctr" rtl="0">
                <a:defRPr sz="1000"/>
              </a:pPr>
              <a:r>
                <a:rPr lang="ja-JP" altLang="en-US" sz="1100" b="0" i="0" u="none" strike="noStrike" baseline="0">
                  <a:solidFill>
                    <a:srgbClr val="0000FF"/>
                  </a:solidFill>
                  <a:latin typeface="Meiryo UI"/>
                  <a:ea typeface="Meiryo UI"/>
                </a:rPr>
                <a:t>Out</a:t>
              </a:r>
            </a:p>
          </xdr:txBody>
        </xdr:sp>
        <xdr:clientData fPrintsWithSheet="0"/>
      </xdr:twoCellAnchor>
    </mc:Choice>
    <mc:Fallback/>
  </mc:AlternateContent>
  <xdr:twoCellAnchor editAs="oneCell">
    <xdr:from>
      <xdr:col>259</xdr:col>
      <xdr:colOff>609600</xdr:colOff>
      <xdr:row>2</xdr:row>
      <xdr:rowOff>152400</xdr:rowOff>
    </xdr:from>
    <xdr:to>
      <xdr:col>261</xdr:col>
      <xdr:colOff>592456</xdr:colOff>
      <xdr:row>9</xdr:row>
      <xdr:rowOff>101968</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4288750" y="542925"/>
          <a:ext cx="1514476" cy="1359903"/>
        </a:xfrm>
        <a:prstGeom prst="rect">
          <a:avLst/>
        </a:prstGeom>
      </xdr:spPr>
    </xdr:pic>
    <xdr:clientData/>
  </xdr:twoCellAnchor>
  <xdr:twoCellAnchor editAs="oneCell">
    <xdr:from>
      <xdr:col>256</xdr:col>
      <xdr:colOff>466725</xdr:colOff>
      <xdr:row>2</xdr:row>
      <xdr:rowOff>142876</xdr:rowOff>
    </xdr:from>
    <xdr:to>
      <xdr:col>259</xdr:col>
      <xdr:colOff>438151</xdr:colOff>
      <xdr:row>9</xdr:row>
      <xdr:rowOff>37516</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22136100" y="533401"/>
          <a:ext cx="1971676" cy="1304340"/>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0</xdr:colOff>
          <xdr:row>0</xdr:row>
          <xdr:rowOff>0</xdr:rowOff>
        </xdr:from>
        <xdr:to>
          <xdr:col>22</xdr:col>
          <xdr:colOff>228600</xdr:colOff>
          <xdr:row>2</xdr:row>
          <xdr:rowOff>9525</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000-0000B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ｃｓｖ用保存</a:t>
              </a:r>
            </a:p>
          </xdr:txBody>
        </xdr:sp>
        <xdr:clientData fPrintsWithSheet="0"/>
      </xdr:twoCellAnchor>
    </mc:Choice>
    <mc:Fallback/>
  </mc:AlternateContent>
  <xdr:twoCellAnchor editAs="oneCell">
    <xdr:from>
      <xdr:col>257</xdr:col>
      <xdr:colOff>0</xdr:colOff>
      <xdr:row>111</xdr:row>
      <xdr:rowOff>0</xdr:rowOff>
    </xdr:from>
    <xdr:to>
      <xdr:col>260</xdr:col>
      <xdr:colOff>20831</xdr:colOff>
      <xdr:row>117</xdr:row>
      <xdr:rowOff>171452</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0689550" y="10125075"/>
          <a:ext cx="2293496" cy="1304925"/>
        </a:xfrm>
        <a:prstGeom prst="rect">
          <a:avLst/>
        </a:prstGeom>
      </xdr:spPr>
    </xdr:pic>
    <xdr:clientData/>
  </xdr:twoCellAnchor>
  <xdr:twoCellAnchor editAs="oneCell">
    <xdr:from>
      <xdr:col>257</xdr:col>
      <xdr:colOff>47625</xdr:colOff>
      <xdr:row>95</xdr:row>
      <xdr:rowOff>66675</xdr:rowOff>
    </xdr:from>
    <xdr:to>
      <xdr:col>260</xdr:col>
      <xdr:colOff>249903</xdr:colOff>
      <xdr:row>102</xdr:row>
      <xdr:rowOff>171649</xdr:rowOff>
    </xdr:to>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30737175" y="7143750"/>
          <a:ext cx="2495898" cy="1428949"/>
        </a:xfrm>
        <a:prstGeom prst="rect">
          <a:avLst/>
        </a:prstGeom>
      </xdr:spPr>
    </xdr:pic>
    <xdr:clientData/>
  </xdr:twoCellAnchor>
  <xdr:twoCellAnchor editAs="oneCell">
    <xdr:from>
      <xdr:col>257</xdr:col>
      <xdr:colOff>9525</xdr:colOff>
      <xdr:row>78</xdr:row>
      <xdr:rowOff>76200</xdr:rowOff>
    </xdr:from>
    <xdr:to>
      <xdr:col>260</xdr:col>
      <xdr:colOff>211803</xdr:colOff>
      <xdr:row>85</xdr:row>
      <xdr:rowOff>135449</xdr:rowOff>
    </xdr:to>
    <xdr:pic>
      <xdr:nvPicPr>
        <xdr:cNvPr id="13" name="図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7"/>
        <a:stretch>
          <a:fillRect/>
        </a:stretch>
      </xdr:blipFill>
      <xdr:spPr>
        <a:xfrm>
          <a:off x="30699075" y="3914775"/>
          <a:ext cx="2495898" cy="140037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180975</xdr:colOff>
          <xdr:row>21</xdr:row>
          <xdr:rowOff>95250</xdr:rowOff>
        </xdr:from>
        <xdr:to>
          <xdr:col>21</xdr:col>
          <xdr:colOff>19050</xdr:colOff>
          <xdr:row>30</xdr:row>
          <xdr:rowOff>142875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100-000002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ボタン 2</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oash/Documents/golf201909%20&#12398;&#12467;&#12500;&#1254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リスト"/>
    </sheetNames>
    <sheetDataSet>
      <sheetData sheetId="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60000"/>
            <a:lumOff val="40000"/>
            <a:alpha val="19000"/>
          </a:schemeClr>
        </a:solidFill>
      </a:spPr>
      <a:bodyPr vertOverflow="clip" horzOverflow="clip" rtlCol="0" anchor="t"/>
      <a:lstStyle>
        <a:defPPr algn="l">
          <a:defRPr kumimoji="1" sz="1100">
            <a:solidFill>
              <a:srgbClr val="FF0000"/>
            </a:solidFill>
          </a:defRPr>
        </a:defPPr>
      </a:lstStyle>
      <a:style>
        <a:lnRef idx="2">
          <a:schemeClr val="accent2">
            <a:shade val="50000"/>
          </a:schemeClr>
        </a:lnRef>
        <a:fillRef idx="1">
          <a:schemeClr val="accent2"/>
        </a:fillRef>
        <a:effectRef idx="0">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93" dT="2021-09-20T08:55:38.38" personId="{00000000-0000-0000-0000-000000000000}" id="{5140F7E4-8358-4741-AE3C-063FECEB4E75}">
    <text>#1 3U チョロOB</text>
  </threadedComment>
  <threadedComment ref="M94" dT="2021-09-13T04:42:20.58" personId="{00000000-0000-0000-0000-000000000000}" id="{26DF4861-BD91-4566-9BAD-8FB1F347A25A}">
    <text>#1 3U LOB, #18 Dr LOB</text>
  </threadedComment>
  <threadedComment ref="M95" dT="2021-09-04T10:44:24.95" personId="{00000000-0000-0000-0000-000000000000}" id="{1BB3B26F-D32A-4E97-A3E6-1B2212DE1615}">
    <text>＃17 t 6i 左OB ＃14 3rd 9i オーバー</text>
  </threadedComment>
  <threadedComment ref="M96" dT="2021-08-29T09:24:53.82" personId="{00000000-0000-0000-0000-000000000000}" id="{B855C57C-16FC-4373-BCB0-2C9D0145A5A2}">
    <text>#6はTeing 1st 3U LOB。#12はTeingでDW LOB.</text>
  </threadedComment>
  <threadedComment ref="M97" dT="2021-08-14T09:08:54.56" personId="{00000000-0000-0000-0000-000000000000}" id="{D570AA51-2263-4D44-9C67-04A9A8E0E9D6}">
    <text>3シャンクOB 
#4 5i teeing OB, #7 9i teeing OB, #9 3rd 50 OB</text>
  </threadedComment>
  <threadedComment ref="M98" dT="2021-08-13T12:09:08.84" personId="{00000000-0000-0000-0000-000000000000}" id="{46DAA592-508E-4D5E-88FE-9DD91B8C16C4}">
    <text>#18 Gon 6iron シャンクOB</text>
  </threadedComment>
  <threadedComment ref="M99" dT="2021-08-13T12:07:54.11" personId="{00000000-0000-0000-0000-000000000000}" id="{2CEA3870-7059-4847-8CD0-7EA840955EA4}">
    <text>#8 3rd OB</text>
  </threadedComment>
  <threadedComment ref="M101" dT="2021-07-21T21:46:26.60" personId="{00000000-0000-0000-0000-000000000000}" id="{A8815CFC-9CEA-462C-BD72-CC15568BD22E}">
    <text>#17 7i チョロOB</text>
  </threadedComment>
  <threadedComment ref="M102" dT="2021-07-11T10:30:48.19" personId="{00000000-0000-0000-0000-000000000000}" id="{239D8140-3124-4B07-BD61-474E674F7FF5}">
    <text>#15ラフ右OB、#5ベアグランドOB</text>
  </threadedComment>
  <threadedComment ref="M103" dT="2021-07-05T02:52:11.79" personId="{00000000-0000-0000-0000-000000000000}" id="{E5B8FE8B-9D74-468B-BC63-82895627DB4C}">
    <text>#3 4U 右プッシュ #5 Dr 右スライス</text>
  </threadedComment>
  <threadedComment ref="M104" dT="2021-06-20T14:23:04.29" personId="{00000000-0000-0000-0000-000000000000}" id="{3917D8B9-0893-401D-8E93-C780CBE9C84E}">
    <text>#8 Driver 右OB</text>
  </threadedComment>
  <threadedComment ref="M105" dT="2021-06-13T06:24:00.07" personId="{00000000-0000-0000-0000-000000000000}" id="{11F6839E-C866-4374-BB77-7C86C70C2E18}">
    <text>#13 3U 左2発</text>
  </threadedComment>
  <threadedComment ref="M107" dT="2021-06-01T05:56:29.23" personId="{00000000-0000-0000-0000-000000000000}" id="{DB34DFB7-07DE-47CB-88E7-0C5404A84E35}">
    <text>#17 iron OB</text>
  </threadedComment>
  <threadedComment ref="M109" dT="2021-06-01T05:56:12.65" personId="{00000000-0000-0000-0000-000000000000}" id="{38FDF4EC-AB73-4939-A690-359BE0F50138}">
    <text>#17 iron OB</text>
  </threadedComment>
  <threadedComment ref="M110" dT="2021-06-01T05:55:42.68" personId="{00000000-0000-0000-0000-000000000000}" id="{48CE43F9-32B9-4F3A-8540-732AE228D7BC}">
    <text>#5 iron OB #6 Dr OB #7 Iron OB</text>
  </threadedComment>
  <threadedComment ref="M112" dT="2021-06-01T05:53:47.35" personId="{00000000-0000-0000-0000-000000000000}" id="{7F85E2C0-9853-4D69-AC52-F48639E3ED7F}">
    <text>#4 iron OB</text>
  </threadedComment>
  <threadedComment ref="M114" dT="2021-06-01T05:53:26.13" personId="{00000000-0000-0000-0000-000000000000}" id="{83958293-26C8-4E9A-A164-0658233D0157}">
    <text>#10 6iron OB #13 util OB</text>
  </threadedComment>
  <threadedComment ref="M115" dT="2021-06-01T05:51:34.62" personId="{00000000-0000-0000-0000-000000000000}" id="{8F0F39E7-DD59-464B-8BEF-34C79CBE0C2C}">
    <text>#14 2nd OB</text>
  </threadedComment>
  <threadedComment ref="M116" dT="2021-06-01T05:50:53.92" personId="{00000000-0000-0000-0000-000000000000}" id="{A74955D1-FF52-4280-854A-FB1E7CD43800}">
    <text>#1 util ROB, #14 2nd OB, #15 Driver OB</text>
  </threadedComment>
  <threadedComment ref="M125" dT="2020-09-17T11:55:57.73" personId="{00000000-0000-0000-0000-000000000000}" id="{24FA9833-54FC-4276-A909-6A8182333EC9}">
    <text>#14 1st ROB LOB 2nd ROB #4 ROB</text>
  </threadedComment>
  <threadedComment ref="N125" dT="2020-09-16T06:39:34.36" personId="{00000000-0000-0000-0000-000000000000}" id="{1B7E721B-3986-4280-8A92-7EF9E6971E97}">
    <text>#14 ROB LOB 2nd ROB</text>
  </threadedComment>
  <threadedComment ref="M126" dT="2020-08-23T04:08:14.77" personId="{00000000-0000-0000-0000-000000000000}" id="{83DE4BB2-19E8-4B39-8A68-32462C76D805}">
    <text>#12 LOB Dr</text>
  </threadedComment>
  <threadedComment ref="M127" dT="2020-08-22T07:57:09.63" personId="{00000000-0000-0000-0000-000000000000}" id="{818E55F5-958F-488E-96B9-B3CEF1344E29}">
    <text>#7 P LOB</text>
  </threadedComment>
  <threadedComment ref="M128" dT="2020-08-18T11:23:39.69" personId="{00000000-0000-0000-0000-000000000000}" id="{2FCBC808-1976-4DA3-A546-CBCBDE5D743F}">
    <text>#3 U4 左木に当たりボールが右OBへ</text>
  </threadedComment>
  <threadedComment ref="M129" dT="2020-08-16T03:57:50.16" personId="{00000000-0000-0000-0000-000000000000}" id="{DD7B178B-8018-4CEF-95B3-880776092573}">
    <text>#9 Dr ROB</text>
  </threadedComment>
  <threadedComment ref="M130" dT="2020-08-15T08:26:49.97" personId="{00000000-0000-0000-0000-000000000000}" id="{C2DAA842-DC72-4853-96D2-0D43BCC03200}">
    <text>#6 LOB DR</text>
  </threadedComment>
  <threadedComment ref="M134" dT="2020-07-24T04:01:55.69" personId="{00000000-0000-0000-0000-000000000000}" id="{DFF89DA9-B467-469E-8ADB-41FE90F3E02B}">
    <text>No.8 Dr ヒール左木ロスト No.12左 Dr OB</text>
  </threadedComment>
  <threadedComment ref="M135" dT="2020-07-12T06:40:02.12" personId="{00000000-0000-0000-0000-000000000000}" id="{6D1BCDC6-31C1-442D-97EC-55DD91135D0A}">
    <text>14 Dr LOB 18 Dr ROB</text>
  </threadedComment>
  <threadedComment ref="M136" dT="2020-07-05T12:29:43.17" personId="{00000000-0000-0000-0000-000000000000}" id="{AAA8F407-2CDA-4992-B5D7-51A64D7C7E5D}">
    <text>#16 Dr 右OB</text>
  </threadedComment>
  <threadedComment ref="M137" dT="2020-06-09T10:24:43.87" personId="{00000000-0000-0000-0000-000000000000}" id="{17F7A8A6-E022-447D-96AE-8C9AD40704E5}">
    <text>#3 6i ひっかけ LOB #6 Dr フォロー 飛びすぎ #15 2nd 9I 右OB</text>
  </threadedComment>
  <threadedComment ref="M141" dT="2020-02-29T23:16:50.02" personId="{00000000-0000-0000-0000-000000000000}" id="{9EAB0AB9-21E9-4EB2-BA36-44E1860DA919}">
    <text>#14　2nd OB x3</text>
  </threadedComment>
  <threadedComment ref="M143" dT="2020-01-13T05:51:26.17" personId="{00000000-0000-0000-0000-000000000000}" id="{24F503E8-F740-4BA8-90D8-659719AC1516}">
    <text>#14 Dr LOB 2nd 8i ROB #16 Dr LOB</text>
  </threadedComment>
  <threadedComment ref="M145" dT="2019-12-31T06:07:16.69" personId="{00000000-0000-0000-0000-000000000000}" id="{3F6FABFA-546E-498F-96FC-0A71EDAABC77}">
    <text>1</text>
  </threadedComment>
  <threadedComment ref="M145" dT="2019-12-31T13:55:18.66" personId="{00000000-0000-0000-0000-000000000000}" id="{9412C88F-A968-4B70-BC7C-E78760D2A9CA}" parentId="{3F6FABFA-546E-498F-96FC-0A71EDAABC77}">
    <text>#13 4w ROB 4u LOB #18 1W ROB</text>
  </threadedComment>
  <threadedComment ref="M146" dT="2019-12-30T06:16:59.97" personId="{00000000-0000-0000-0000-000000000000}" id="{FF724541-F5CB-4C20-8545-1CD714B408F2}">
    <text>#1 4w LOB #5 4w ROB #6 1W ROB #7 O LOB</text>
  </threadedComment>
  <threadedComment ref="M147" dT="2019-12-21T23:36:10.63" personId="{00000000-0000-0000-0000-000000000000}" id="{3E8C0A06-C069-4577-8A13-A1AD766C4DF4}">
    <text>#12 Dr LOB #14 LOB</text>
  </threadedComment>
  <threadedComment ref="M148" dT="2019-11-26T07:20:55.23" personId="{00000000-0000-0000-0000-000000000000}" id="{B476B80B-7697-4114-B71A-75E70136C445}">
    <text>#1 Dr LOB #16 2nd Bunker A OB</text>
  </threadedComment>
  <threadedComment ref="M149" dT="2019-10-24T13:25:47.47" personId="{00000000-0000-0000-0000-000000000000}" id="{9934A1B9-0EBD-4178-9F6D-18490E71EEDF}" done="1">
    <text>#17 7i LOB #18 Dr LOB</text>
  </threadedComment>
  <threadedComment ref="N149" dT="2019-10-24T13:26:26.13" personId="{00000000-0000-0000-0000-000000000000}" id="{D86527C5-2DF7-4218-A721-5A06716E97F5}" done="1">
    <text>#4 6i short WH</text>
  </threadedComment>
  <threadedComment ref="M150" dT="2019-09-26T07:40:38.51" personId="{00000000-0000-0000-0000-000000000000}" id="{6B74E0CD-1A55-40CE-9450-8FB8B1293CA0}" done="1">
    <text>#3 1st 4u LOB #8 3rd p ROBシャンク</text>
  </threadedComment>
  <threadedComment ref="M151" dT="2019-09-16T06:58:33.53" personId="{00000000-0000-0000-0000-000000000000}" id="{5246C24B-379F-48BA-BFAD-571776CF0997}" done="1">
    <text>#13 1 ROB Driver, #3 1 LOB U4, #3 2nd ROB P</text>
  </threadedComment>
  <threadedComment ref="M152" dT="2019-09-01T21:37:07.59" personId="{00000000-0000-0000-0000-000000000000}" id="{57ED89B1-F9B6-4B7B-BEF1-36AE94AFE033}">
    <text>#6 1st ROB Dr
#12 1st LOB Dr
#14 2nd ROB 24util</text>
  </threadedComment>
  <threadedComment ref="M153" dT="2019-09-01T21:38:07.91" personId="{00000000-0000-0000-0000-000000000000}" id="{61CEFED9-ACD5-4018-BAAD-E779B43850D0}">
    <text>#14 LOB Dr
#15 LOB 7i
#18 LOB Dr
#2   LOB Dr</text>
  </threadedComment>
  <threadedComment ref="M154" dT="2019-08-25T20:49:02.98" personId="{00000000-0000-0000-0000-000000000000}" id="{2FB35197-F074-4F98-AD13-47CFD4195977}">
    <text>#7 Teeing 54 Over 100 OB
#8 3rd 5i ROB
#14 Teeing DR ROB</text>
  </threadedComment>
  <threadedComment ref="M155" dT="2019-08-17T04:42:24.53" personId="{00000000-0000-0000-0000-000000000000}" id="{B7BC8434-59BB-4546-81FF-DBF472DD235C}">
    <text>9h 2nd bunker 8i 右ロスト
12h 1st LOB
 3rd bunker ob
 3rd bunker ob</text>
  </threadedComment>
  <threadedComment ref="M156" dT="2019-08-11T13:09:05.37" personId="{00000000-0000-0000-0000-000000000000}" id="{7C64C40D-F3C2-47E0-8F0E-D67768FEB997}">
    <text>Hole7 50　左OB</text>
  </threadedComment>
  <threadedComment ref="M158" dT="2019-07-28T04:37:14.46" personId="{00000000-0000-0000-0000-000000000000}" id="{529B882D-2BA5-4B48-A398-BD9ED2E7E96B}">
    <text>6Hole 1Wで右Push OB</text>
  </threadedComment>
  <threadedComment ref="M160" dT="2019-07-13T04:07:04.72" personId="{00000000-0000-0000-0000-000000000000}" id="{B91B8147-4B4C-4657-B6E1-748CDAAD2E78}">
    <text>hole7 ToG 50 左奥ＯＢ</text>
  </threadedComment>
  <threadedComment ref="M162" dT="2019-06-23T05:45:24.97" personId="{00000000-0000-0000-0000-000000000000}" id="{1CA8BD95-1DE4-421D-A1C5-AEA249B1F91A}">
    <text>#6 Dr 左OB 
    2打目 7i シャンクＯＢ
#7 50  左OB</text>
  </threadedComment>
  <threadedComment ref="M164" dT="2019-06-02T13:52:59.24" personId="{00000000-0000-0000-0000-000000000000}" id="{7AEC2A4F-6F18-4B30-93BA-FA25774CEE63}">
    <text>No14 1Dr ROB, 2Ut LOB, No.18 2_6i シャンクOB、No１, 2_8 ROB, No.8 Dr_ROB</text>
  </threadedComment>
  <threadedComment ref="M165" dT="2019-05-25T09:32:03.59" personId="{00000000-0000-0000-0000-000000000000}" id="{252B5A18-B9D2-4654-B704-3AEFC53A7577}">
    <text>H6 3rd シャンク右OB H9 1st Driver PushOut</text>
  </threadedComment>
  <threadedComment ref="M166" dT="2019-05-17T22:18:33.20" personId="{00000000-0000-0000-0000-000000000000}" id="{3707F05D-E4D9-4C71-8CCC-C3FAC674649F}">
    <text>5 1st</text>
  </threadedComment>
  <threadedComment ref="M167" dT="2019-05-17T22:19:14.76" personId="{00000000-0000-0000-0000-000000000000}" id="{D540A0DA-AC08-47B3-9F30-37A3D8DB77D4}">
    <text>1 2nd x 2</text>
  </threadedComment>
  <threadedComment ref="M168" dT="2019-05-17T22:20:07.12" personId="{00000000-0000-0000-0000-000000000000}" id="{5A50A0F3-1F57-4CC8-96AD-AB25BA1D1469}">
    <text>16 1st</text>
  </threadedComment>
  <threadedComment ref="M171" dT="2019-05-17T22:20:56.11" personId="{00000000-0000-0000-0000-000000000000}" id="{98249836-4C43-4743-92C0-A027301A932F}">
    <text>10 1st 18 1st</text>
  </threadedComment>
  <threadedComment ref="M172" dT="2019-05-17T22:21:43.88" personId="{00000000-0000-0000-0000-000000000000}" id="{B8E33060-CD88-400B-8631-91A218175890}">
    <text>18 1st</text>
  </threadedComment>
  <threadedComment ref="M173" dT="2019-05-17T22:22:39.38" personId="{00000000-0000-0000-0000-000000000000}" id="{6D03B3DF-A139-4442-800D-6D044500BD6B}">
    <text>3 1st 8 2nd</text>
  </threadedComment>
  <threadedComment ref="M175" dT="2019-05-17T22:24:36.10" personId="{00000000-0000-0000-0000-000000000000}" id="{5A2884E4-66C4-42B9-8A00-EE8FD02DDFD8}">
    <text>8 2nd</text>
  </threadedComment>
  <threadedComment ref="M176" dT="2019-05-17T22:26:03.85" personId="{00000000-0000-0000-0000-000000000000}" id="{5FC790AB-0095-4C68-8FF2-2A82A2B6D817}">
    <text>1 2nd 8 2nd</text>
  </threadedComment>
  <threadedComment ref="M176" dT="2019-05-17T22:26:29.25" personId="{00000000-0000-0000-0000-000000000000}" id="{57B63DEB-1E29-46E8-B7AA-8B011E0317D1}" parentId="{5FC790AB-0095-4C68-8FF2-2A82A2B6D817}">
    <text>3 1st</text>
  </threadedComment>
  <threadedComment ref="M177" dT="2019-05-17T22:29:30.78" personId="{00000000-0000-0000-0000-000000000000}" id="{89853917-0044-43B0-982C-3B45DA8F9A44}">
    <text>1 2nd</text>
  </threadedComment>
  <threadedComment ref="M178" dT="2019-05-17T22:29:22.33" personId="{00000000-0000-0000-0000-000000000000}" id="{E4A6C2B1-D5AE-4B56-98D3-717C95DD5334}">
    <text>1 2nd</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0-09-17T11:55:57.73" personId="{00000000-0000-0000-0000-000000000000}" id="{F09615C8-E7F6-4751-BED9-3977175A5CCA}">
    <text>#14 1st ROB LOB 2nd ROB #4 ROB</text>
  </threadedComment>
  <threadedComment ref="D9" dT="2020-09-16T06:39:34.36" personId="{00000000-0000-0000-0000-000000000000}" id="{54F4D647-DD83-40FF-89EA-3FBD8F60911E}">
    <text>#14 ROB LOB 2nd ROB</text>
  </threadedComment>
  <threadedComment ref="C10" dT="2020-08-23T04:08:14.77" personId="{00000000-0000-0000-0000-000000000000}" id="{91D4DBF7-520A-4B49-B902-AFEFA3862E53}">
    <text>#12 LOB Dr</text>
  </threadedComment>
  <threadedComment ref="C11" dT="2020-08-22T07:57:09.63" personId="{00000000-0000-0000-0000-000000000000}" id="{28821908-58CE-42F2-B85E-A54481C293B1}">
    <text>#7 P LOB</text>
  </threadedComment>
  <threadedComment ref="C12" dT="2020-08-18T11:23:39.69" personId="{00000000-0000-0000-0000-000000000000}" id="{8D5F9782-DDB1-491A-8A03-CCBDB458EA8F}">
    <text>#3 U4 左木に当たりボールが右OBへ</text>
  </threadedComment>
  <threadedComment ref="C13" dT="2020-08-16T03:57:50.16" personId="{00000000-0000-0000-0000-000000000000}" id="{7E4BD3D6-0431-468D-B9A4-117E6D7D3BE7}">
    <text>#9 Dr ROB</text>
  </threadedComment>
  <threadedComment ref="C14" dT="2020-08-15T08:26:49.97" personId="{00000000-0000-0000-0000-000000000000}" id="{D7274213-89F7-4BFD-9279-0E7C578C9F56}">
    <text>#6 LOB DR</text>
  </threadedComment>
  <threadedComment ref="C18" dT="2020-07-24T04:01:55.69" personId="{00000000-0000-0000-0000-000000000000}" id="{73B83091-1C7B-4AFE-A790-4BA9F37E47FF}">
    <text>No.8 Dr ヒール左木ロスト No.12左 Dr OB</text>
  </threadedComment>
  <threadedComment ref="C19" dT="2020-07-12T06:40:02.12" personId="{00000000-0000-0000-0000-000000000000}" id="{4FB33D66-6D2F-4B17-9DB6-2BAC30488961}">
    <text>14 Dr LOB 18 Dr ROB</text>
  </threadedComment>
  <threadedComment ref="C20" dT="2020-07-05T12:29:43.17" personId="{00000000-0000-0000-0000-000000000000}" id="{03542DB0-A422-4528-A163-0A6F28750467}">
    <text>#16 Dr 右OB</text>
  </threadedComment>
  <threadedComment ref="C21" dT="2020-06-09T10:24:43.87" personId="{00000000-0000-0000-0000-000000000000}" id="{1DF0A424-754B-4E87-88CE-6C90B0214747}">
    <text>#3 6i ひっかけ LOB #6 Dr フォロー 飛びすぎ #15 2nd 9I 右OB</text>
  </threadedComment>
  <threadedComment ref="C25" dT="2020-02-29T23:16:50.02" personId="{00000000-0000-0000-0000-000000000000}" id="{9B9CEC36-BE35-4466-84D8-7BD86B9C9890}">
    <text>#14　2nd OB x3</text>
  </threadedComment>
  <threadedComment ref="C27" dT="2020-01-13T05:51:26.17" personId="{00000000-0000-0000-0000-000000000000}" id="{2A4867BA-41CE-41A3-BDF1-36F24CC47753}">
    <text>#14 Dr LOB 2nd 8i ROB #16 Dr LOB</text>
  </threadedComment>
  <threadedComment ref="C29" dT="2019-12-31T06:07:16.69" personId="{00000000-0000-0000-0000-000000000000}" id="{5F45E525-4D57-4993-B353-6AA826829C84}">
    <text>1</text>
  </threadedComment>
  <threadedComment ref="C29" dT="2019-12-31T13:55:18.66" personId="{00000000-0000-0000-0000-000000000000}" id="{89636684-2B2C-405D-855B-AF4778290D5F}" parentId="{5F45E525-4D57-4993-B353-6AA826829C84}">
    <text>#13 4w ROB 4u LOB #18 1W ROB</text>
  </threadedComment>
  <threadedComment ref="C30" dT="2019-12-30T06:16:59.97" personId="{00000000-0000-0000-0000-000000000000}" id="{ABEA9538-93A6-429A-B5CE-B66A06C3A9DA}">
    <text>#1 4w LOB #5 4w ROB #6 1W ROB #7 O LOB</text>
  </threadedComment>
  <threadedComment ref="C31" dT="2019-12-21T23:36:10.63" personId="{00000000-0000-0000-0000-000000000000}" id="{C00B263D-8556-450E-B36C-5CCD450CC487}">
    <text>#12 Dr LOB #14 LOB</text>
  </threadedComment>
  <threadedComment ref="C32" dT="2019-11-26T07:20:55.23" personId="{00000000-0000-0000-0000-000000000000}" id="{289B09E1-3F89-4F59-BC20-B544DDBA8553}">
    <text>#1 Dr LOB #16 2nd Bunker A OB</text>
  </threadedComment>
  <threadedComment ref="C33" dT="2019-10-24T13:25:47.47" personId="{00000000-0000-0000-0000-000000000000}" id="{DF9DB62D-A741-4A3B-A168-DE801114D789}" done="1">
    <text>#17 7i LOB #18 Dr LOB</text>
  </threadedComment>
  <threadedComment ref="D33" dT="2019-10-24T13:26:26.13" personId="{00000000-0000-0000-0000-000000000000}" id="{C5E4D6CC-AAB5-42F9-9670-7AA8B064AC1B}" done="1">
    <text>#4 6i short WH</text>
  </threadedComment>
  <threadedComment ref="C34" dT="2019-09-26T07:40:38.51" personId="{00000000-0000-0000-0000-000000000000}" id="{B3B5EED8-4FAB-42F3-917E-9476D16114D9}" done="1">
    <text>#3 1st 4u LOB #8 3rd p ROBシャンク</text>
  </threadedComment>
  <threadedComment ref="C35" dT="2019-09-16T06:58:33.53" personId="{00000000-0000-0000-0000-000000000000}" id="{316B08FB-C548-47D3-944F-964DECFC3DFE}" done="1">
    <text>#13 1 ROB Driver, #3 1 LOB U4, #3 2nd ROB P</text>
  </threadedComment>
  <threadedComment ref="C36" dT="2019-09-01T21:37:07.59" personId="{00000000-0000-0000-0000-000000000000}" id="{B018DF15-EC70-42B4-9B0F-974BFDFA0470}">
    <text>#6 1st ROB Dr
#12 1st LOB Dr
#14 2nd ROB 24util</text>
  </threadedComment>
  <threadedComment ref="C37" dT="2019-09-01T21:38:07.91" personId="{00000000-0000-0000-0000-000000000000}" id="{82D2B244-3B4D-43C5-AF2A-27CEC571E8B3}">
    <text>#14 LOB Dr
#15 LOB 7i
#18 LOB Dr
#2   LOB Dr</text>
  </threadedComment>
  <threadedComment ref="C38" dT="2019-08-25T20:49:02.98" personId="{00000000-0000-0000-0000-000000000000}" id="{346EEB99-9E3C-4B1D-A155-A2342784AAB1}">
    <text>#7 Teeing 54 Over 100 OB
#8 3rd 5i ROB
#14 Teeing DR ROB</text>
  </threadedComment>
  <threadedComment ref="C39" dT="2019-08-17T04:42:24.53" personId="{00000000-0000-0000-0000-000000000000}" id="{199379EA-8F74-4ED9-B148-30BF39FEB234}">
    <text>9h 2nd bunker 8i 右ロスト
12h 1st LOB
 3rd bunker ob
 3rd bunker ob</text>
  </threadedComment>
  <threadedComment ref="C40" dT="2019-08-11T13:09:05.37" personId="{00000000-0000-0000-0000-000000000000}" id="{770769D3-EBDD-4C1D-A49F-04B87AC59CAF}">
    <text>Hole7 50　左OB</text>
  </threadedComment>
  <threadedComment ref="C42" dT="2019-07-28T04:37:14.46" personId="{00000000-0000-0000-0000-000000000000}" id="{4F61D515-4F55-4A7B-8667-BF4715F85545}">
    <text>6Hole 1Wで右Push OB</text>
  </threadedComment>
  <threadedComment ref="C44" dT="2019-07-13T04:07:04.72" personId="{00000000-0000-0000-0000-000000000000}" id="{44723430-375E-4DC3-9554-5D88A4A91047}">
    <text>hole7 ToG 50 左奥ＯＢ</text>
  </threadedComment>
  <threadedComment ref="C46" dT="2019-06-23T05:45:24.97" personId="{00000000-0000-0000-0000-000000000000}" id="{6F64D9F2-13B0-4CE8-A2AD-DF1687B7D35F}">
    <text>#6 Dr 左OB 
    2打目 7i シャンクＯＢ
#7 50  左OB</text>
  </threadedComment>
  <threadedComment ref="C48" dT="2019-06-02T13:52:59.24" personId="{00000000-0000-0000-0000-000000000000}" id="{064627E2-1385-49C3-85BB-7A14ECD667E4}">
    <text>No14 1Dr ROB, 2Ut LOB, No.18 2_6i シャンクOB、No１, 2_8 ROB, No.8 Dr_ROB</text>
  </threadedComment>
  <threadedComment ref="C49" dT="2019-05-25T09:32:03.59" personId="{00000000-0000-0000-0000-000000000000}" id="{189A892B-5532-49DC-AC61-FBA9AE86F81C}">
    <text>H6 3rd シャンク右OB H9 1st Driver PushOut</text>
  </threadedComment>
  <threadedComment ref="C50" dT="2019-05-17T22:18:33.20" personId="{00000000-0000-0000-0000-000000000000}" id="{C5DD15FF-AD74-494F-ADC6-85D8F32238CD}">
    <text>5 1st</text>
  </threadedComment>
  <threadedComment ref="C51" dT="2019-05-17T22:19:14.76" personId="{00000000-0000-0000-0000-000000000000}" id="{F15D809B-2C87-4254-AD22-5A550CF7DDD9}">
    <text>1 2nd x 2</text>
  </threadedComment>
  <threadedComment ref="C52" dT="2019-05-17T22:20:07.12" personId="{00000000-0000-0000-0000-000000000000}" id="{3857BE48-6A21-45DD-AADF-67994D7E62DA}">
    <text>16 1st</text>
  </threadedComment>
  <threadedComment ref="C55" dT="2019-05-17T22:20:56.11" personId="{00000000-0000-0000-0000-000000000000}" id="{B467C908-ED55-4AA8-98F0-FC0C2BD87D96}">
    <text>10 1st 18 1st</text>
  </threadedComment>
  <threadedComment ref="C56" dT="2019-05-17T22:21:43.88" personId="{00000000-0000-0000-0000-000000000000}" id="{8D1D36B1-7721-4E20-A3DE-17E2F17E6A17}">
    <text>18 1st</text>
  </threadedComment>
  <threadedComment ref="C57" dT="2019-05-17T22:22:39.38" personId="{00000000-0000-0000-0000-000000000000}" id="{775A6C20-84A7-460F-A21A-5E64A3712A39}">
    <text>3 1st 8 2nd</text>
  </threadedComment>
  <threadedComment ref="C59" dT="2019-05-17T22:24:36.10" personId="{00000000-0000-0000-0000-000000000000}" id="{94845E18-9EED-434D-B108-6ECEFDA28C2E}">
    <text>8 2nd</text>
  </threadedComment>
  <threadedComment ref="C60" dT="2019-05-17T22:26:03.85" personId="{00000000-0000-0000-0000-000000000000}" id="{37F52736-4D0F-4A23-88D3-7C131D028F7E}">
    <text>1 2nd 8 2nd</text>
  </threadedComment>
  <threadedComment ref="C60" dT="2019-05-17T22:26:29.25" personId="{00000000-0000-0000-0000-000000000000}" id="{9BFBEEC8-B441-4472-B6B4-176A43187AF1}" parentId="{37F52736-4D0F-4A23-88D3-7C131D028F7E}">
    <text>3 1st</text>
  </threadedComment>
  <threadedComment ref="C61" dT="2019-05-17T22:29:30.78" personId="{00000000-0000-0000-0000-000000000000}" id="{126B041E-5D68-4F41-8E36-36D307F8F7B1}">
    <text>1 2nd</text>
  </threadedComment>
  <threadedComment ref="C62" dT="2019-05-17T22:29:22.33" personId="{00000000-0000-0000-0000-000000000000}" id="{FDD20D81-CB2B-4EA6-BC6B-34FE72870929}">
    <text>1 2nd</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microsoft.com/office/2017/10/relationships/threadedComment" Target="../threadedComments/threadedComment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71AB5-BDFA-46FA-B2F8-D4B282DBD3F4}">
  <sheetPr codeName="Sheet1">
    <tabColor theme="5" tint="-0.249977111117893"/>
    <outlinePr summaryBelow="0" summaryRight="0"/>
  </sheetPr>
  <dimension ref="A1:JE253"/>
  <sheetViews>
    <sheetView tabSelected="1" topLeftCell="H1" workbookViewId="0">
      <selection activeCell="L12" sqref="L12"/>
    </sheetView>
  </sheetViews>
  <sheetFormatPr defaultRowHeight="15.75" outlineLevelRow="1" outlineLevelCol="2"/>
  <cols>
    <col min="1" max="1" width="0.88671875" customWidth="1"/>
    <col min="2" max="6" width="0.88671875" hidden="1" customWidth="1"/>
    <col min="7" max="7" width="2.77734375" customWidth="1"/>
    <col min="8" max="8" width="3" customWidth="1"/>
    <col min="9" max="10" width="3.77734375" customWidth="1"/>
    <col min="11" max="11" width="4.5546875" customWidth="1"/>
    <col min="12" max="12" width="51.5546875" customWidth="1"/>
    <col min="13" max="13" width="3.109375" customWidth="1" outlineLevel="1"/>
    <col min="14" max="15" width="3.6640625" customWidth="1" outlineLevel="1"/>
    <col min="16" max="16" width="7.21875" customWidth="1"/>
    <col min="17" max="18" width="4.109375" customWidth="1"/>
    <col min="19" max="19" width="3.109375" style="521" customWidth="1" outlineLevel="1"/>
    <col min="20" max="23" width="3.109375" customWidth="1" outlineLevel="1"/>
    <col min="24" max="24" width="3.44140625" customWidth="1" outlineLevel="1"/>
    <col min="25" max="25" width="3.21875" customWidth="1" outlineLevel="1"/>
    <col min="26" max="27" width="3.109375" customWidth="1" outlineLevel="1"/>
    <col min="28" max="28" width="2" style="53" customWidth="1"/>
    <col min="29" max="29" width="3.109375" customWidth="1" outlineLevel="1" collapsed="1"/>
    <col min="30" max="34" width="2.88671875" style="16" hidden="1" customWidth="1" outlineLevel="2"/>
    <col min="35" max="35" width="2.88671875" style="34" hidden="1" customWidth="1" outlineLevel="2"/>
    <col min="36" max="36" width="2.88671875" style="16" hidden="1" customWidth="1" outlineLevel="2"/>
    <col min="37" max="37" width="2.88671875" hidden="1" customWidth="1" outlineLevel="2"/>
    <col min="38" max="38" width="2.88671875" style="17" hidden="1" customWidth="1" outlineLevel="2"/>
    <col min="39" max="39" width="3.109375" customWidth="1" outlineLevel="1" collapsed="1"/>
    <col min="40" max="44" width="2.88671875" style="16" hidden="1" customWidth="1" outlineLevel="2"/>
    <col min="45" max="45" width="2.88671875" style="34" hidden="1" customWidth="1" outlineLevel="2"/>
    <col min="46" max="46" width="2.88671875" style="16" hidden="1" customWidth="1" outlineLevel="2"/>
    <col min="47" max="47" width="2.88671875" hidden="1" customWidth="1" outlineLevel="2"/>
    <col min="48" max="48" width="2.88671875" style="17" hidden="1" customWidth="1" outlineLevel="2"/>
    <col min="49" max="49" width="3.109375" customWidth="1" outlineLevel="1" collapsed="1"/>
    <col min="50" max="54" width="2.88671875" style="16" hidden="1" customWidth="1" outlineLevel="2"/>
    <col min="55" max="55" width="2.88671875" style="34" hidden="1" customWidth="1" outlineLevel="2"/>
    <col min="56" max="56" width="2.88671875" style="16" hidden="1" customWidth="1" outlineLevel="2"/>
    <col min="57" max="57" width="2.88671875" hidden="1" customWidth="1" outlineLevel="2"/>
    <col min="58" max="58" width="3.6640625" style="17" hidden="1" customWidth="1" outlineLevel="2"/>
    <col min="59" max="59" width="3.109375" customWidth="1" outlineLevel="1" collapsed="1"/>
    <col min="60" max="60" width="0.88671875" hidden="1" customWidth="1" outlineLevel="2"/>
    <col min="61" max="61" width="3.6640625" hidden="1" customWidth="1" outlineLevel="2"/>
    <col min="62" max="64" width="2.88671875" style="16" hidden="1" customWidth="1" outlineLevel="2"/>
    <col min="65" max="65" width="2.88671875" style="34" hidden="1" customWidth="1" outlineLevel="2"/>
    <col min="66" max="66" width="2.88671875" style="16" hidden="1" customWidth="1" outlineLevel="2"/>
    <col min="67" max="67" width="3.33203125" hidden="1" customWidth="1" outlineLevel="2"/>
    <col min="68" max="68" width="3.6640625" style="17" hidden="1" customWidth="1" outlineLevel="2"/>
    <col min="69" max="69" width="3.109375" customWidth="1" outlineLevel="1" collapsed="1"/>
    <col min="70" max="74" width="2.88671875" style="16" hidden="1" customWidth="1" outlineLevel="2"/>
    <col min="75" max="75" width="2.88671875" style="34" hidden="1" customWidth="1" outlineLevel="2"/>
    <col min="76" max="76" width="2.88671875" style="16" hidden="1" customWidth="1" outlineLevel="2"/>
    <col min="77" max="77" width="2.88671875" hidden="1" customWidth="1" outlineLevel="2"/>
    <col min="78" max="78" width="2.88671875" style="17" hidden="1" customWidth="1" outlineLevel="2"/>
    <col min="79" max="79" width="3.109375" customWidth="1" outlineLevel="1" collapsed="1"/>
    <col min="80" max="84" width="2.88671875" style="16" hidden="1" customWidth="1" outlineLevel="2"/>
    <col min="85" max="85" width="2.88671875" style="34" hidden="1" customWidth="1" outlineLevel="2"/>
    <col min="86" max="86" width="2.88671875" style="16" hidden="1" customWidth="1" outlineLevel="2"/>
    <col min="87" max="87" width="2.88671875" hidden="1" customWidth="1" outlineLevel="2"/>
    <col min="88" max="88" width="2.88671875" style="17" hidden="1" customWidth="1" outlineLevel="2"/>
    <col min="89" max="89" width="3.109375" customWidth="1" outlineLevel="1" collapsed="1"/>
    <col min="90" max="91" width="0.88671875" hidden="1" customWidth="1" outlineLevel="2"/>
    <col min="92" max="94" width="2.88671875" style="16" hidden="1" customWidth="1" outlineLevel="2"/>
    <col min="95" max="95" width="2.88671875" style="34" hidden="1" customWidth="1" outlineLevel="2"/>
    <col min="96" max="96" width="2.88671875" style="16" hidden="1" customWidth="1" outlineLevel="2"/>
    <col min="97" max="97" width="2.88671875" hidden="1" customWidth="1" outlineLevel="2"/>
    <col min="98" max="98" width="2.88671875" style="17" hidden="1" customWidth="1" outlineLevel="2"/>
    <col min="99" max="99" width="3.109375" customWidth="1" outlineLevel="1" collapsed="1"/>
    <col min="100" max="104" width="2.88671875" style="16" hidden="1" customWidth="1" outlineLevel="2"/>
    <col min="105" max="105" width="2.88671875" style="34" hidden="1" customWidth="1" outlineLevel="2"/>
    <col min="106" max="106" width="2.88671875" style="16" hidden="1" customWidth="1" outlineLevel="2"/>
    <col min="107" max="107" width="2.88671875" hidden="1" customWidth="1" outlineLevel="2"/>
    <col min="108" max="108" width="2.88671875" style="17" hidden="1" customWidth="1" outlineLevel="2"/>
    <col min="109" max="109" width="3.109375" customWidth="1" outlineLevel="1" collapsed="1"/>
    <col min="110" max="114" width="2.88671875" style="16" hidden="1" customWidth="1" outlineLevel="2"/>
    <col min="115" max="115" width="2.88671875" style="34" hidden="1" customWidth="1" outlineLevel="2"/>
    <col min="116" max="116" width="2.88671875" style="16" hidden="1" customWidth="1" outlineLevel="2"/>
    <col min="117" max="117" width="2.88671875" hidden="1" customWidth="1" outlineLevel="2"/>
    <col min="118" max="118" width="2.88671875" style="17" hidden="1" customWidth="1" outlineLevel="2"/>
    <col min="119" max="119" width="1.44140625" style="22" customWidth="1"/>
    <col min="120" max="120" width="3.109375" customWidth="1" outlineLevel="1" collapsed="1"/>
    <col min="121" max="122" width="0.88671875" hidden="1" customWidth="1" outlineLevel="2"/>
    <col min="123" max="125" width="2.88671875" style="16" hidden="1" customWidth="1" outlineLevel="2"/>
    <col min="126" max="126" width="2.88671875" style="34" hidden="1" customWidth="1" outlineLevel="2"/>
    <col min="127" max="127" width="2.88671875" style="16" hidden="1" customWidth="1" outlineLevel="2"/>
    <col min="128" max="128" width="2.88671875" hidden="1" customWidth="1" outlineLevel="2"/>
    <col min="129" max="129" width="2.88671875" style="17" hidden="1" customWidth="1" outlineLevel="2"/>
    <col min="130" max="130" width="3.109375" customWidth="1" outlineLevel="1" collapsed="1"/>
    <col min="131" max="135" width="2.88671875" style="16" hidden="1" customWidth="1" outlineLevel="2"/>
    <col min="136" max="136" width="2.88671875" style="34" hidden="1" customWidth="1" outlineLevel="2"/>
    <col min="137" max="137" width="2.88671875" style="16" hidden="1" customWidth="1" outlineLevel="2"/>
    <col min="138" max="138" width="2.88671875" hidden="1" customWidth="1" outlineLevel="2"/>
    <col min="139" max="139" width="2.88671875" style="17" hidden="1" customWidth="1" outlineLevel="2"/>
    <col min="140" max="140" width="3.109375" customWidth="1" outlineLevel="1" collapsed="1"/>
    <col min="141" max="145" width="2.88671875" style="16" hidden="1" customWidth="1" outlineLevel="2"/>
    <col min="146" max="146" width="2.88671875" style="34" hidden="1" customWidth="1" outlineLevel="2"/>
    <col min="147" max="147" width="2.88671875" style="16" hidden="1" customWidth="1" outlineLevel="2"/>
    <col min="148" max="148" width="2.88671875" hidden="1" customWidth="1" outlineLevel="2"/>
    <col min="149" max="149" width="2.88671875" style="17" hidden="1" customWidth="1" outlineLevel="2"/>
    <col min="150" max="150" width="3.109375" customWidth="1" outlineLevel="1" collapsed="1"/>
    <col min="151" max="155" width="2.88671875" style="16" hidden="1" customWidth="1" outlineLevel="2"/>
    <col min="156" max="156" width="2.88671875" style="34" hidden="1" customWidth="1" outlineLevel="2"/>
    <col min="157" max="157" width="2.88671875" style="16" hidden="1" customWidth="1" outlineLevel="2"/>
    <col min="158" max="158" width="2.88671875" hidden="1" customWidth="1" outlineLevel="2"/>
    <col min="159" max="159" width="2.88671875" style="17" hidden="1" customWidth="1" outlineLevel="2"/>
    <col min="160" max="160" width="3.109375" customWidth="1" outlineLevel="1" collapsed="1"/>
    <col min="161" max="163" width="2.88671875" style="16" hidden="1" customWidth="1" outlineLevel="2"/>
    <col min="164" max="164" width="3" style="16" hidden="1" customWidth="1" outlineLevel="2"/>
    <col min="165" max="165" width="2.88671875" style="16" hidden="1" customWidth="1" outlineLevel="2"/>
    <col min="166" max="166" width="2.88671875" style="34" hidden="1" customWidth="1" outlineLevel="2"/>
    <col min="167" max="167" width="2.88671875" style="16" hidden="1" customWidth="1" outlineLevel="2"/>
    <col min="168" max="168" width="2.88671875" hidden="1" customWidth="1" outlineLevel="2"/>
    <col min="169" max="169" width="2.88671875" style="17" hidden="1" customWidth="1" outlineLevel="2"/>
    <col min="170" max="170" width="3.109375" customWidth="1" outlineLevel="1" collapsed="1"/>
    <col min="171" max="175" width="2.88671875" style="16" hidden="1" customWidth="1" outlineLevel="2"/>
    <col min="176" max="176" width="2.88671875" style="34" hidden="1" customWidth="1" outlineLevel="2"/>
    <col min="177" max="177" width="2.88671875" style="16" hidden="1" customWidth="1" outlineLevel="2"/>
    <col min="178" max="178" width="2.88671875" hidden="1" customWidth="1" outlineLevel="2"/>
    <col min="179" max="179" width="2.88671875" style="17" hidden="1" customWidth="1" outlineLevel="2"/>
    <col min="180" max="180" width="3.109375" customWidth="1" outlineLevel="1" collapsed="1"/>
    <col min="181" max="185" width="2.88671875" style="16" hidden="1" customWidth="1" outlineLevel="2"/>
    <col min="186" max="186" width="2.88671875" style="34" hidden="1" customWidth="1" outlineLevel="2"/>
    <col min="187" max="187" width="2.88671875" style="16" hidden="1" customWidth="1" outlineLevel="2"/>
    <col min="188" max="188" width="2.88671875" hidden="1" customWidth="1" outlineLevel="2"/>
    <col min="189" max="189" width="2.88671875" style="17" hidden="1" customWidth="1" outlineLevel="2"/>
    <col min="190" max="190" width="3.109375" customWidth="1" outlineLevel="1" collapsed="1"/>
    <col min="191" max="192" width="0.88671875" hidden="1" customWidth="1" outlineLevel="2"/>
    <col min="193" max="195" width="2.88671875" style="16" hidden="1" customWidth="1" outlineLevel="2"/>
    <col min="196" max="196" width="2.88671875" style="34" hidden="1" customWidth="1" outlineLevel="2"/>
    <col min="197" max="197" width="2.88671875" style="16" hidden="1" customWidth="1" outlineLevel="2"/>
    <col min="198" max="198" width="2.88671875" hidden="1" customWidth="1" outlineLevel="2"/>
    <col min="199" max="199" width="2.88671875" style="17" hidden="1" customWidth="1" outlineLevel="2"/>
    <col min="200" max="200" width="3.109375" customWidth="1" outlineLevel="1" collapsed="1"/>
    <col min="201" max="205" width="2.88671875" style="16" hidden="1" customWidth="1" outlineLevel="2"/>
    <col min="206" max="206" width="2.88671875" style="34" hidden="1" customWidth="1" outlineLevel="2"/>
    <col min="207" max="207" width="2.88671875" style="16" hidden="1" customWidth="1" outlineLevel="2"/>
    <col min="208" max="208" width="2.88671875" hidden="1" customWidth="1" outlineLevel="2"/>
    <col min="209" max="209" width="2.21875" style="17" hidden="1" customWidth="1" outlineLevel="2"/>
    <col min="210" max="210" width="10.44140625" customWidth="1" collapsed="1"/>
    <col min="211" max="211" width="4.44140625" hidden="1" customWidth="1" outlineLevel="1"/>
    <col min="212" max="215" width="4.21875" hidden="1" customWidth="1" outlineLevel="1"/>
    <col min="216" max="217" width="3.44140625" hidden="1" customWidth="1" outlineLevel="1"/>
    <col min="218" max="218" width="3.44140625" customWidth="1"/>
    <col min="219" max="220" width="3.44140625" customWidth="1" outlineLevel="1"/>
    <col min="221" max="221" width="4.109375" customWidth="1" outlineLevel="1"/>
    <col min="222" max="222" width="3.44140625" customWidth="1" outlineLevel="1"/>
    <col min="223" max="223" width="6.109375" customWidth="1" outlineLevel="1"/>
    <col min="224" max="224" width="5.33203125" customWidth="1" outlineLevel="1"/>
    <col min="225" max="225" width="8.5546875" customWidth="1"/>
    <col min="226" max="226" width="4.21875" customWidth="1" outlineLevel="2"/>
    <col min="227" max="228" width="3.33203125" customWidth="1" outlineLevel="2"/>
    <col min="229" max="229" width="5.33203125" customWidth="1" outlineLevel="2"/>
    <col min="230" max="230" width="3.33203125" customWidth="1" outlineLevel="2"/>
    <col min="231" max="231" width="5.33203125" customWidth="1" outlineLevel="2"/>
    <col min="232" max="232" width="3.33203125" customWidth="1" outlineLevel="2"/>
    <col min="233" max="233" width="5.33203125" customWidth="1" outlineLevel="2"/>
    <col min="234" max="234" width="3.33203125" customWidth="1" outlineLevel="2"/>
    <col min="235" max="235" width="5.33203125" customWidth="1" outlineLevel="2"/>
    <col min="236" max="236" width="3.33203125" customWidth="1" outlineLevel="2"/>
    <col min="237" max="237" width="5.33203125" customWidth="1" outlineLevel="2"/>
    <col min="238" max="238" width="3.33203125" customWidth="1" outlineLevel="2"/>
    <col min="239" max="239" width="5.33203125" customWidth="1" outlineLevel="2"/>
    <col min="240" max="240" width="2.44140625" customWidth="1"/>
    <col min="241" max="241" width="15.33203125" customWidth="1" outlineLevel="1"/>
    <col min="242" max="242" width="4.109375" customWidth="1" outlineLevel="1"/>
    <col min="243" max="243" width="10.44140625" customWidth="1" outlineLevel="1"/>
    <col min="244" max="244" width="5.109375" customWidth="1" outlineLevel="1"/>
    <col min="245" max="245" width="4.109375" customWidth="1"/>
    <col min="246" max="246" width="4.5546875" customWidth="1"/>
    <col min="247" max="247" width="6.44140625" customWidth="1"/>
    <col min="248" max="248" width="5" customWidth="1"/>
    <col min="249" max="249" width="6" customWidth="1"/>
    <col min="250" max="250" width="6.88671875" customWidth="1"/>
    <col min="251" max="251" width="4.109375" customWidth="1"/>
    <col min="252" max="252" width="8.109375" customWidth="1"/>
    <col min="253" max="253" width="7.21875" customWidth="1"/>
    <col min="254" max="254" width="6.6640625" customWidth="1"/>
    <col min="255" max="255" width="5" customWidth="1"/>
    <col min="256" max="256" width="5.109375" customWidth="1"/>
    <col min="257" max="257" width="5.6640625" customWidth="1"/>
  </cols>
  <sheetData>
    <row r="1" spans="1:265" ht="14.25" customHeight="1" thickBot="1">
      <c r="A1" s="40"/>
      <c r="B1" s="40"/>
      <c r="C1" s="40"/>
      <c r="D1" s="40"/>
      <c r="E1" s="40"/>
      <c r="F1" s="40"/>
      <c r="G1" s="40"/>
      <c r="H1" s="40"/>
      <c r="I1" s="40"/>
      <c r="J1" s="38" t="s">
        <v>78</v>
      </c>
      <c r="K1" s="39"/>
      <c r="L1" s="39"/>
      <c r="M1" s="40"/>
      <c r="N1" s="40"/>
      <c r="O1" s="40"/>
      <c r="P1" s="40"/>
      <c r="Q1" s="40"/>
      <c r="R1" s="40"/>
      <c r="S1" s="522"/>
      <c r="T1" s="40"/>
      <c r="U1" s="40"/>
      <c r="V1" s="40"/>
      <c r="W1" s="40"/>
      <c r="X1" s="40"/>
      <c r="Y1" s="19" t="s">
        <v>66</v>
      </c>
      <c r="Z1" s="60">
        <v>2</v>
      </c>
      <c r="AA1" s="63" t="s">
        <v>83</v>
      </c>
      <c r="AB1" s="64"/>
      <c r="AC1" s="345">
        <f ca="1">COUNTIF(INDIRECT("AC13"):AC$10160,"=6")/INDIRECT("i13")*100</f>
        <v>12.376237623762377</v>
      </c>
      <c r="AD1" s="346"/>
      <c r="AE1" s="346"/>
      <c r="AF1" s="346"/>
      <c r="AG1" s="346"/>
      <c r="AH1" s="346"/>
      <c r="AI1" s="347"/>
      <c r="AJ1" s="346"/>
      <c r="AK1" s="345"/>
      <c r="AL1" s="348"/>
      <c r="AM1" s="345">
        <f ca="1">COUNTIF(INDIRECT("AM13"):AM$10160,"=6")/INDIRECT("i13")*100</f>
        <v>9.4059405940594054</v>
      </c>
      <c r="AN1" s="346"/>
      <c r="AO1" s="346"/>
      <c r="AP1" s="346"/>
      <c r="AQ1" s="346"/>
      <c r="AR1" s="346"/>
      <c r="AS1" s="347"/>
      <c r="AT1" s="346"/>
      <c r="AU1" s="345"/>
      <c r="AV1" s="348"/>
      <c r="AW1" s="345">
        <f ca="1">COUNTIF(INDIRECT("AW13"):AW$10160,"=6")/INDIRECT("i13")*100</f>
        <v>14.85148514851485</v>
      </c>
      <c r="AX1" s="346"/>
      <c r="AY1" s="346"/>
      <c r="AZ1" s="346"/>
      <c r="BA1" s="346"/>
      <c r="BB1" s="346"/>
      <c r="BC1" s="347"/>
      <c r="BD1" s="346"/>
      <c r="BE1" s="345"/>
      <c r="BF1" s="348"/>
      <c r="BG1" s="345">
        <f ca="1">COUNTIF(INDIRECT("BG13"):BG$10160,"=5")/INDIRECT("i13")*100</f>
        <v>12.871287128712872</v>
      </c>
      <c r="BH1" s="345"/>
      <c r="BI1" s="345"/>
      <c r="BJ1" s="346"/>
      <c r="BK1" s="346"/>
      <c r="BL1" s="346"/>
      <c r="BM1" s="347"/>
      <c r="BN1" s="346"/>
      <c r="BO1" s="345"/>
      <c r="BP1" s="348"/>
      <c r="BQ1" s="345">
        <f ca="1">COUNTIF(INDIRECT("BQ13"):BQ$10160,"=6")/INDIRECT("i13")*100</f>
        <v>16.831683168316832</v>
      </c>
      <c r="BR1" s="346"/>
      <c r="BS1" s="346"/>
      <c r="BT1" s="346"/>
      <c r="BU1" s="346"/>
      <c r="BV1" s="346"/>
      <c r="BW1" s="347"/>
      <c r="BX1" s="346"/>
      <c r="BY1" s="345"/>
      <c r="BZ1" s="348"/>
      <c r="CA1" s="345">
        <f ca="1">COUNTIF(INDIRECT("CA13"):CA$10160,"=7")/INDIRECT("i13")*100</f>
        <v>9.9009900990099009</v>
      </c>
      <c r="CB1" s="346"/>
      <c r="CC1" s="346"/>
      <c r="CD1" s="346"/>
      <c r="CE1" s="346"/>
      <c r="CF1" s="346"/>
      <c r="CG1" s="347"/>
      <c r="CH1" s="346"/>
      <c r="CI1" s="345"/>
      <c r="CJ1" s="348"/>
      <c r="CK1" s="345">
        <f ca="1">COUNTIF(INDIRECT("CK13"):CK$10160,"=5")/INDIRECT("i13")*100</f>
        <v>6.9306930693069315</v>
      </c>
      <c r="CL1" s="345"/>
      <c r="CM1" s="345"/>
      <c r="CN1" s="346"/>
      <c r="CO1" s="346"/>
      <c r="CP1" s="346"/>
      <c r="CQ1" s="347"/>
      <c r="CR1" s="346"/>
      <c r="CS1" s="345"/>
      <c r="CT1" s="348"/>
      <c r="CU1" s="345">
        <f ca="1">COUNTIF(INDIRECT("CU13"):CU$10160,"=7")/INDIRECT("i13")*100</f>
        <v>12.376237623762377</v>
      </c>
      <c r="CV1" s="346"/>
      <c r="CW1" s="346"/>
      <c r="CX1" s="346"/>
      <c r="CY1" s="346"/>
      <c r="CZ1" s="346"/>
      <c r="DA1" s="347"/>
      <c r="DB1" s="346"/>
      <c r="DC1" s="345"/>
      <c r="DD1" s="348"/>
      <c r="DE1" s="345">
        <f ca="1">COUNTIF(INDIRECT("DE13"):DE$10160,"=6")/INDIRECT("i13")*100</f>
        <v>9.4059405940594054</v>
      </c>
      <c r="DF1" s="346"/>
      <c r="DG1" s="346"/>
      <c r="DH1" s="346"/>
      <c r="DI1" s="346"/>
      <c r="DJ1" s="346"/>
      <c r="DK1" s="347"/>
      <c r="DL1" s="346"/>
      <c r="DM1" s="345"/>
      <c r="DN1" s="348"/>
      <c r="DO1" s="349"/>
      <c r="DP1" s="345">
        <f ca="1">COUNTIF(INDIRECT("DP13"):DP$10160,"=5")/INDIRECT("i13")*100</f>
        <v>15.346534653465346</v>
      </c>
      <c r="DQ1" s="345"/>
      <c r="DR1" s="345"/>
      <c r="DS1" s="346"/>
      <c r="DT1" s="346"/>
      <c r="DU1" s="346"/>
      <c r="DV1" s="347"/>
      <c r="DW1" s="346"/>
      <c r="DX1" s="345"/>
      <c r="DY1" s="348"/>
      <c r="DZ1" s="345">
        <f ca="1">COUNTIF(INDIRECT("DZ13"):DZ$10160,"=6")/INDIRECT("i13")*100</f>
        <v>4.9504950495049505</v>
      </c>
      <c r="EA1" s="346"/>
      <c r="EB1" s="346"/>
      <c r="EC1" s="346"/>
      <c r="ED1" s="346"/>
      <c r="EE1" s="346"/>
      <c r="EF1" s="347"/>
      <c r="EG1" s="346"/>
      <c r="EH1" s="345"/>
      <c r="EI1" s="348"/>
      <c r="EJ1" s="345">
        <f ca="1">COUNTIF(INDIRECT("EJ13"):EJ$10160,"=6")/INDIRECT("i13")*100</f>
        <v>17.82178217821782</v>
      </c>
      <c r="EK1" s="346"/>
      <c r="EL1" s="346"/>
      <c r="EM1" s="346"/>
      <c r="EN1" s="346"/>
      <c r="EO1" s="346"/>
      <c r="EP1" s="347"/>
      <c r="EQ1" s="346"/>
      <c r="ER1" s="345"/>
      <c r="ES1" s="348"/>
      <c r="ET1" s="345">
        <f ca="1">COUNTIF(INDIRECT("ET13"):ET$10160,"=6")/INDIRECT("i13")*100</f>
        <v>10.891089108910892</v>
      </c>
      <c r="EU1" s="346"/>
      <c r="EV1" s="346"/>
      <c r="EW1" s="346"/>
      <c r="EX1" s="346"/>
      <c r="EY1" s="346"/>
      <c r="EZ1" s="347"/>
      <c r="FA1" s="346"/>
      <c r="FB1" s="345"/>
      <c r="FC1" s="348"/>
      <c r="FD1" s="345">
        <f ca="1">COUNTIF(INDIRECT("FD13"):FD$10160,"=7")/INDIRECT("i13")*100</f>
        <v>13.861386138613863</v>
      </c>
      <c r="FE1" s="346"/>
      <c r="FF1" s="346"/>
      <c r="FG1" s="346"/>
      <c r="FH1" s="346"/>
      <c r="FI1" s="346"/>
      <c r="FJ1" s="347"/>
      <c r="FK1" s="346"/>
      <c r="FL1" s="345"/>
      <c r="FM1" s="348"/>
      <c r="FN1" s="345">
        <f ca="1">COUNTIF(INDIRECT("FN13"):FN$10160,"=6")/INDIRECT("i13")*100</f>
        <v>12.871287128712872</v>
      </c>
      <c r="FO1" s="346"/>
      <c r="FP1" s="346"/>
      <c r="FQ1" s="346"/>
      <c r="FR1" s="346"/>
      <c r="FS1" s="346"/>
      <c r="FT1" s="347"/>
      <c r="FU1" s="346"/>
      <c r="FV1" s="345"/>
      <c r="FW1" s="348"/>
      <c r="FX1" s="345">
        <f ca="1">COUNTIF(INDIRECT("FX13"):FX$10160,"=6")/INDIRECT("i13")*100</f>
        <v>11.386138613861387</v>
      </c>
      <c r="FY1" s="346"/>
      <c r="FZ1" s="346"/>
      <c r="GA1" s="346"/>
      <c r="GB1" s="346"/>
      <c r="GC1" s="346"/>
      <c r="GD1" s="347"/>
      <c r="GE1" s="346"/>
      <c r="GF1" s="345"/>
      <c r="GG1" s="348"/>
      <c r="GH1" s="345">
        <f ca="1">COUNTIF(INDIRECT("GH13"):GH$10160,"=5")/INDIRECT("i13")*100</f>
        <v>10.396039603960396</v>
      </c>
      <c r="GI1" s="345"/>
      <c r="GJ1" s="345"/>
      <c r="GK1" s="346"/>
      <c r="GL1" s="346"/>
      <c r="GM1" s="346"/>
      <c r="GN1" s="347"/>
      <c r="GO1" s="346"/>
      <c r="GP1" s="345"/>
      <c r="GQ1" s="348"/>
      <c r="GR1" s="345">
        <f ca="1">COUNTIF(INDIRECT("GR13"):GR$10160,"=7")/INDIRECT("i13")*100</f>
        <v>10.891089108910892</v>
      </c>
      <c r="GS1" s="66"/>
      <c r="GT1" s="66"/>
      <c r="GU1" s="66"/>
      <c r="GV1" s="66"/>
      <c r="GW1" s="66"/>
      <c r="GX1" s="67"/>
      <c r="GY1" s="66"/>
      <c r="GZ1" s="65"/>
      <c r="HA1" s="68"/>
      <c r="HB1" s="175">
        <f ca="1">AVERAGE(AC1:GR1)</f>
        <v>11.853685368536855</v>
      </c>
      <c r="HD1">
        <f ca="1">INDIRECT("K"&amp;Z2)</f>
        <v>202</v>
      </c>
      <c r="HN1" s="59"/>
      <c r="HO1" s="59" t="s">
        <v>20</v>
      </c>
      <c r="HP1" s="59" t="s">
        <v>79</v>
      </c>
      <c r="HT1" t="s">
        <v>109</v>
      </c>
      <c r="HX1" t="s">
        <v>123</v>
      </c>
      <c r="IB1" t="s">
        <v>124</v>
      </c>
      <c r="IG1" s="5" t="s">
        <v>172</v>
      </c>
      <c r="IH1" s="362">
        <v>36</v>
      </c>
      <c r="II1" s="505">
        <v>45149</v>
      </c>
      <c r="IJ1" s="362">
        <v>79</v>
      </c>
      <c r="IL1" s="117" t="s">
        <v>182</v>
      </c>
      <c r="IM1" s="123"/>
      <c r="IN1" s="118" t="s">
        <v>187</v>
      </c>
      <c r="IO1" s="117" t="s">
        <v>606</v>
      </c>
      <c r="IP1" s="123"/>
      <c r="IQ1" s="118" t="s">
        <v>187</v>
      </c>
      <c r="JE1" s="230"/>
    </row>
    <row r="2" spans="1:265" ht="16.5" thickBot="1">
      <c r="J2" s="78" t="s">
        <v>76</v>
      </c>
      <c r="X2" s="20" t="s">
        <v>73</v>
      </c>
      <c r="Y2" s="21"/>
      <c r="Z2" s="61">
        <v>10</v>
      </c>
      <c r="AA2" s="69" t="s">
        <v>84</v>
      </c>
      <c r="AB2" s="70"/>
      <c r="AC2" s="345">
        <f ca="1">COUNTIF(INDIRECT("AC13"):AC$10160,"&gt;=7")/INDIRECT("i13")*100</f>
        <v>12.871287128712872</v>
      </c>
      <c r="AD2" s="350"/>
      <c r="AE2" s="350"/>
      <c r="AF2" s="350"/>
      <c r="AG2" s="350"/>
      <c r="AH2" s="350"/>
      <c r="AI2" s="351"/>
      <c r="AJ2" s="350"/>
      <c r="AK2" s="352">
        <f>AVERAGE(AK172:AK2156)</f>
        <v>1.95</v>
      </c>
      <c r="AL2" s="352">
        <f>AVERAGE(AL172:AL2156)</f>
        <v>3.2749999999999999</v>
      </c>
      <c r="AM2" s="345">
        <f ca="1">COUNTIF(INDIRECT("AM13"):AM$10160,"&gt;=7")/INDIRECT("i13")*100</f>
        <v>7.9207920792079207</v>
      </c>
      <c r="AN2" s="350"/>
      <c r="AO2" s="350"/>
      <c r="AP2" s="350"/>
      <c r="AQ2" s="350"/>
      <c r="AR2" s="350"/>
      <c r="AS2" s="351"/>
      <c r="AT2" s="350"/>
      <c r="AU2" s="352">
        <f>AVERAGE(AU172:AU2156)</f>
        <v>2.125</v>
      </c>
      <c r="AV2" s="352">
        <f>AVERAGE(AV172:AV2156)</f>
        <v>2.875</v>
      </c>
      <c r="AW2" s="345">
        <f ca="1">COUNTIF(INDIRECT("AW13"):AW$10160,"&gt;=7")/INDIRECT("i13")*100</f>
        <v>8.4158415841584162</v>
      </c>
      <c r="AX2" s="350"/>
      <c r="AY2" s="350"/>
      <c r="AZ2" s="350"/>
      <c r="BA2" s="350"/>
      <c r="BB2" s="350"/>
      <c r="BC2" s="351"/>
      <c r="BD2" s="350"/>
      <c r="BE2" s="352">
        <f>AVERAGE(BE172:BE2156)</f>
        <v>2.1</v>
      </c>
      <c r="BF2" s="352">
        <f>AVERAGE(BF172:BF2156)</f>
        <v>3.15</v>
      </c>
      <c r="BG2" s="345">
        <f ca="1">COUNTIF(INDIRECT("BG13"):BG$10160,"&gt;=6")/INDIRECT("i13")*100</f>
        <v>2.9702970297029703</v>
      </c>
      <c r="BH2" s="352"/>
      <c r="BI2" s="352"/>
      <c r="BJ2" s="350"/>
      <c r="BK2" s="350"/>
      <c r="BL2" s="350"/>
      <c r="BM2" s="351"/>
      <c r="BN2" s="350"/>
      <c r="BO2" s="352">
        <f>AVERAGE(BO172:BO2156)</f>
        <v>2.2250000000000001</v>
      </c>
      <c r="BP2" s="352">
        <f>AVERAGE(BP172:BP2156)</f>
        <v>1.7</v>
      </c>
      <c r="BQ2" s="345">
        <f ca="1">COUNTIF(INDIRECT("BQ13"):BQ$10160,"&gt;=7")/INDIRECT("i13")*100</f>
        <v>7.9207920792079207</v>
      </c>
      <c r="BR2" s="350"/>
      <c r="BS2" s="350"/>
      <c r="BT2" s="350"/>
      <c r="BU2" s="350"/>
      <c r="BV2" s="350"/>
      <c r="BW2" s="351"/>
      <c r="BX2" s="350"/>
      <c r="BY2" s="352">
        <f>AVERAGE(BY172:BY2156)</f>
        <v>2</v>
      </c>
      <c r="BZ2" s="352">
        <f>AVERAGE(BZ172:BZ2156)</f>
        <v>3</v>
      </c>
      <c r="CA2" s="345">
        <f ca="1">COUNTIF(INDIRECT("CA13"):CA$10160,"&gt;=8")/INDIRECT("i13")*100</f>
        <v>7.4257425742574252</v>
      </c>
      <c r="CB2" s="350"/>
      <c r="CC2" s="350"/>
      <c r="CD2" s="350"/>
      <c r="CE2" s="350"/>
      <c r="CF2" s="350"/>
      <c r="CG2" s="351"/>
      <c r="CH2" s="350"/>
      <c r="CI2" s="352">
        <f>AVERAGE(CI172:CI2156)</f>
        <v>1.85</v>
      </c>
      <c r="CJ2" s="352">
        <f>AVERAGE(CJ172:CJ2156)</f>
        <v>3.85</v>
      </c>
      <c r="CK2" s="345">
        <f ca="1">COUNTIF(INDIRECT("CK13"):CK$10160,"&gt;=6")/INDIRECT("i13")*100</f>
        <v>1.9801980198019802</v>
      </c>
      <c r="CL2" s="352"/>
      <c r="CM2" s="352"/>
      <c r="CN2" s="350"/>
      <c r="CO2" s="350"/>
      <c r="CP2" s="350"/>
      <c r="CQ2" s="351"/>
      <c r="CR2" s="350"/>
      <c r="CS2" s="352">
        <f>AVERAGE(CS172:CS2156)</f>
        <v>1.875</v>
      </c>
      <c r="CT2" s="352">
        <f>AVERAGE(CT172:CT2156)</f>
        <v>1.625</v>
      </c>
      <c r="CU2" s="345">
        <f ca="1">COUNTIF(INDIRECT("CU13"):CU$10160,"&gt;=8")/INDIRECT("i13")*100</f>
        <v>6.435643564356436</v>
      </c>
      <c r="CV2" s="350"/>
      <c r="CW2" s="350"/>
      <c r="CX2" s="350"/>
      <c r="CY2" s="350"/>
      <c r="CZ2" s="350"/>
      <c r="DA2" s="351"/>
      <c r="DB2" s="350"/>
      <c r="DC2" s="352">
        <f>AVERAGE(DC172:DC2156)</f>
        <v>1.9</v>
      </c>
      <c r="DD2" s="352">
        <f>AVERAGE(DD172:DD2156)</f>
        <v>3.9</v>
      </c>
      <c r="DE2" s="345">
        <f ca="1">COUNTIF(INDIRECT("DE13"):DE$10160,"&gt;=7")/INDIRECT("i13")*100</f>
        <v>6.435643564356436</v>
      </c>
      <c r="DF2" s="350"/>
      <c r="DG2" s="350"/>
      <c r="DH2" s="350"/>
      <c r="DI2" s="350"/>
      <c r="DJ2" s="350"/>
      <c r="DK2" s="351"/>
      <c r="DL2" s="350"/>
      <c r="DM2" s="352">
        <f>AVERAGE(DM172:DM2156)</f>
        <v>1.9750000000000001</v>
      </c>
      <c r="DN2" s="352">
        <f>AVERAGE(DN172:DN2156)</f>
        <v>3.0750000000000002</v>
      </c>
      <c r="DO2" s="353"/>
      <c r="DP2" s="345">
        <f ca="1">COUNTIF(INDIRECT("DP13"):DP$10160,"&gt;=6")/INDIRECT("i13")*100</f>
        <v>4.455445544554455</v>
      </c>
      <c r="DQ2" s="352"/>
      <c r="DR2" s="352"/>
      <c r="DS2" s="350"/>
      <c r="DT2" s="350"/>
      <c r="DU2" s="350"/>
      <c r="DV2" s="351"/>
      <c r="DW2" s="350"/>
      <c r="DX2" s="352">
        <f>AVERAGE(DX172:DX2156)</f>
        <v>2.0499999999999998</v>
      </c>
      <c r="DY2" s="352">
        <f>AVERAGE(DY172:DY2156)</f>
        <v>2.0750000000000002</v>
      </c>
      <c r="DZ2" s="345">
        <f ca="1">COUNTIF(INDIRECT("DZ13"):DZ$10160,"&gt;=7")/INDIRECT("i13")*100</f>
        <v>1.4851485148514851</v>
      </c>
      <c r="EA2" s="350"/>
      <c r="EB2" s="350"/>
      <c r="EC2" s="350"/>
      <c r="ED2" s="350"/>
      <c r="EE2" s="350"/>
      <c r="EF2" s="351"/>
      <c r="EG2" s="350"/>
      <c r="EH2" s="352">
        <f>AVERAGE(EH172:EH2156)</f>
        <v>2</v>
      </c>
      <c r="EI2" s="352">
        <f>AVERAGE(EI172:EI2156)</f>
        <v>2.5750000000000002</v>
      </c>
      <c r="EJ2" s="345">
        <f ca="1">COUNTIF(INDIRECT("EJ13"):EJ$10160,"&gt;=7")/INDIRECT("i13")*100</f>
        <v>7.9207920792079207</v>
      </c>
      <c r="EK2" s="350"/>
      <c r="EL2" s="350"/>
      <c r="EM2" s="350"/>
      <c r="EN2" s="350"/>
      <c r="EO2" s="350"/>
      <c r="EP2" s="351"/>
      <c r="EQ2" s="350"/>
      <c r="ER2" s="352">
        <f>AVERAGE(ER172:ER2156)</f>
        <v>1.95</v>
      </c>
      <c r="ES2" s="352">
        <f>AVERAGE(ES172:ES2156)</f>
        <v>3.0249999999999999</v>
      </c>
      <c r="ET2" s="345">
        <f ca="1">COUNTIF(INDIRECT("ET13"):ET$10160,"&gt;=7")/INDIRECT("i13")*100</f>
        <v>5.9405940594059405</v>
      </c>
      <c r="EU2" s="350"/>
      <c r="EV2" s="350"/>
      <c r="EW2" s="350"/>
      <c r="EX2" s="350"/>
      <c r="EY2" s="350"/>
      <c r="EZ2" s="351"/>
      <c r="FA2" s="350"/>
      <c r="FB2" s="352">
        <f>AVERAGE(FB172:FB2156)</f>
        <v>1.7749999999999999</v>
      </c>
      <c r="FC2" s="352">
        <f>AVERAGE(FC172:FC2156)</f>
        <v>3.05</v>
      </c>
      <c r="FD2" s="345">
        <f ca="1">COUNTIF(INDIRECT("FD13"):FD$10160,"&gt;=8")/INDIRECT("i13")*100</f>
        <v>17.326732673267326</v>
      </c>
      <c r="FE2" s="350"/>
      <c r="FF2" s="350"/>
      <c r="FG2" s="350"/>
      <c r="FH2" s="350"/>
      <c r="FI2" s="350"/>
      <c r="FJ2" s="351"/>
      <c r="FK2" s="350"/>
      <c r="FL2" s="352">
        <f>AVERAGE(FL172:FL2156)</f>
        <v>1.825</v>
      </c>
      <c r="FM2" s="352">
        <f>AVERAGE(FM172:FM2156)</f>
        <v>4.4249999999999998</v>
      </c>
      <c r="FN2" s="345">
        <f ca="1">COUNTIF(INDIRECT("FN13"):FN$10160,"&gt;=7")/INDIRECT("i13")*100</f>
        <v>2.9702970297029703</v>
      </c>
      <c r="FO2" s="350"/>
      <c r="FP2" s="350"/>
      <c r="FQ2" s="350"/>
      <c r="FR2" s="350"/>
      <c r="FS2" s="350"/>
      <c r="FT2" s="351"/>
      <c r="FU2" s="350"/>
      <c r="FV2" s="352">
        <f>AVERAGE(FV172:FV2156)</f>
        <v>2.15</v>
      </c>
      <c r="FW2" s="352">
        <f>AVERAGE(FW172:FW2156)</f>
        <v>2.875</v>
      </c>
      <c r="FX2" s="345">
        <f ca="1">COUNTIF(INDIRECT("FX13"):FX$10160,"&gt;=7")/INDIRECT("i13")*100</f>
        <v>7.4257425742574252</v>
      </c>
      <c r="FY2" s="350"/>
      <c r="FZ2" s="350"/>
      <c r="GA2" s="350"/>
      <c r="GB2" s="350"/>
      <c r="GC2" s="350"/>
      <c r="GD2" s="351"/>
      <c r="GE2" s="350"/>
      <c r="GF2" s="352">
        <f>AVERAGE(GF172:GF2156)</f>
        <v>2</v>
      </c>
      <c r="GG2" s="352">
        <f>AVERAGE(GG172:GG2156)</f>
        <v>2.8</v>
      </c>
      <c r="GH2" s="345">
        <f ca="1">COUNTIF(INDIRECT("GH13"):GH$10160,"&gt;=6")/INDIRECT("i13")*100</f>
        <v>4.455445544554455</v>
      </c>
      <c r="GI2" s="352"/>
      <c r="GJ2" s="352"/>
      <c r="GK2" s="350"/>
      <c r="GL2" s="350"/>
      <c r="GM2" s="350"/>
      <c r="GN2" s="351"/>
      <c r="GO2" s="350"/>
      <c r="GP2" s="352">
        <f>AVERAGE(GP172:GP2156)</f>
        <v>2.0249999999999999</v>
      </c>
      <c r="GQ2" s="352">
        <f>AVERAGE(GQ172:GQ2156)</f>
        <v>1.65</v>
      </c>
      <c r="GR2" s="345">
        <f ca="1">COUNTIF(INDIRECT("GR13"):GR$10160,"&gt;=8")/INDIRECT("i13")*100</f>
        <v>6.9306930693069315</v>
      </c>
      <c r="GS2" s="72"/>
      <c r="GT2" s="72"/>
      <c r="GU2" s="72"/>
      <c r="GV2" s="72"/>
      <c r="GW2" s="72"/>
      <c r="GX2" s="73"/>
      <c r="GY2" s="72"/>
      <c r="GZ2" s="71">
        <f>AVERAGE(GZ172:GZ2156)</f>
        <v>1.925</v>
      </c>
      <c r="HA2" s="71">
        <f>AVERAGE(HA172:HA2156)</f>
        <v>3.875</v>
      </c>
      <c r="HB2" s="175">
        <f ca="1">AVERAGE(AC2:GR2)</f>
        <v>3.9228293983244487</v>
      </c>
      <c r="HC2" s="62" t="s">
        <v>71</v>
      </c>
      <c r="HD2" s="5" t="s">
        <v>68</v>
      </c>
      <c r="HE2" s="5" t="s">
        <v>69</v>
      </c>
      <c r="HF2" s="5" t="s">
        <v>67</v>
      </c>
      <c r="HG2" s="5" t="s">
        <v>70</v>
      </c>
      <c r="HH2" s="5" t="s">
        <v>72</v>
      </c>
      <c r="HI2" s="5" t="s">
        <v>68</v>
      </c>
      <c r="HJ2" s="5" t="s">
        <v>69</v>
      </c>
      <c r="HK2" s="5" t="s">
        <v>67</v>
      </c>
      <c r="HL2" s="5" t="s">
        <v>70</v>
      </c>
      <c r="HN2" s="59">
        <v>1</v>
      </c>
      <c r="HO2" s="193">
        <f ca="1">INDIRECT("K13")</f>
        <v>45571</v>
      </c>
      <c r="HP2" s="194">
        <f ca="1">INDIRECT("P13")</f>
        <v>78</v>
      </c>
      <c r="HT2" s="117">
        <v>1</v>
      </c>
      <c r="HU2" s="198">
        <f>$AK$2</f>
        <v>1.95</v>
      </c>
      <c r="HV2" s="123">
        <v>10</v>
      </c>
      <c r="HW2" s="195">
        <f>$DX$2</f>
        <v>2.0499999999999998</v>
      </c>
      <c r="HX2" s="117">
        <v>1</v>
      </c>
      <c r="HY2" s="198">
        <f>$AL$2</f>
        <v>3.2749999999999999</v>
      </c>
      <c r="HZ2" s="123">
        <v>10</v>
      </c>
      <c r="IA2" s="195">
        <f>$DY$2</f>
        <v>2.0750000000000002</v>
      </c>
      <c r="IB2" s="117">
        <v>1</v>
      </c>
      <c r="IC2" s="198">
        <f>$AL$2-2</f>
        <v>1.2749999999999999</v>
      </c>
      <c r="ID2" s="123">
        <v>10</v>
      </c>
      <c r="IE2" s="195">
        <f>$DY$2-1</f>
        <v>1.0750000000000002</v>
      </c>
      <c r="IF2" s="175"/>
      <c r="IG2" s="362" t="s">
        <v>173</v>
      </c>
      <c r="IH2" s="18">
        <v>34</v>
      </c>
      <c r="II2" s="415">
        <v>44779</v>
      </c>
      <c r="IJ2" s="18">
        <v>75</v>
      </c>
      <c r="IL2" s="119">
        <v>1</v>
      </c>
      <c r="IM2" t="s">
        <v>185</v>
      </c>
      <c r="IN2" s="120">
        <v>35</v>
      </c>
      <c r="IO2" s="119">
        <v>1</v>
      </c>
      <c r="IP2" t="s">
        <v>185</v>
      </c>
      <c r="IQ2" s="120">
        <v>26</v>
      </c>
    </row>
    <row r="3" spans="1:265" ht="16.5" thickBot="1">
      <c r="I3" s="5"/>
      <c r="J3" s="5"/>
      <c r="K3" s="5" t="s">
        <v>58</v>
      </c>
      <c r="L3" s="5"/>
      <c r="M3" s="12" t="s">
        <v>7</v>
      </c>
      <c r="N3" s="13" t="s">
        <v>8</v>
      </c>
      <c r="O3" s="14" t="s">
        <v>9</v>
      </c>
      <c r="P3" s="15" t="s">
        <v>10</v>
      </c>
      <c r="Q3" s="15" t="s">
        <v>11</v>
      </c>
      <c r="R3" s="15" t="s">
        <v>12</v>
      </c>
      <c r="S3" s="523" t="s">
        <v>109</v>
      </c>
      <c r="T3" s="14" t="s">
        <v>13</v>
      </c>
      <c r="U3" s="14" t="s">
        <v>14</v>
      </c>
      <c r="V3" s="14" t="s">
        <v>15</v>
      </c>
      <c r="W3" s="14" t="s">
        <v>16</v>
      </c>
      <c r="X3" s="14" t="s">
        <v>17</v>
      </c>
      <c r="Y3" s="14" t="s">
        <v>18</v>
      </c>
      <c r="Z3" s="14" t="s">
        <v>9</v>
      </c>
      <c r="AA3" s="79" t="s">
        <v>10</v>
      </c>
      <c r="AB3" s="80"/>
      <c r="AC3" s="335">
        <f ca="1">AC1+AC2</f>
        <v>25.24752475247525</v>
      </c>
      <c r="AD3" s="336"/>
      <c r="AE3" s="336"/>
      <c r="AF3" s="336"/>
      <c r="AG3" s="336"/>
      <c r="AH3" s="336"/>
      <c r="AI3" s="337"/>
      <c r="AJ3" s="336"/>
      <c r="AK3" s="335"/>
      <c r="AL3" s="338"/>
      <c r="AM3" s="335">
        <f ca="1">AM1+AM2</f>
        <v>17.326732673267326</v>
      </c>
      <c r="AN3" s="336"/>
      <c r="AO3" s="336"/>
      <c r="AP3" s="336"/>
      <c r="AQ3" s="336"/>
      <c r="AR3" s="336"/>
      <c r="AS3" s="337"/>
      <c r="AT3" s="336"/>
      <c r="AU3" s="335"/>
      <c r="AV3" s="338"/>
      <c r="AW3" s="335">
        <f ca="1">AW1+AW2</f>
        <v>23.267326732673268</v>
      </c>
      <c r="AX3" s="336"/>
      <c r="AY3" s="336"/>
      <c r="AZ3" s="336"/>
      <c r="BA3" s="336"/>
      <c r="BB3" s="336"/>
      <c r="BC3" s="337"/>
      <c r="BD3" s="336"/>
      <c r="BE3" s="335"/>
      <c r="BF3" s="338"/>
      <c r="BG3" s="335">
        <f ca="1">BG1+BG2</f>
        <v>15.841584158415841</v>
      </c>
      <c r="BH3" s="335"/>
      <c r="BI3" s="335"/>
      <c r="BJ3" s="336"/>
      <c r="BK3" s="336"/>
      <c r="BL3" s="336"/>
      <c r="BM3" s="337"/>
      <c r="BN3" s="336"/>
      <c r="BO3" s="335"/>
      <c r="BP3" s="338"/>
      <c r="BQ3" s="335">
        <f ca="1">BQ1+BQ2</f>
        <v>24.752475247524753</v>
      </c>
      <c r="BR3" s="336"/>
      <c r="BS3" s="336"/>
      <c r="BT3" s="336"/>
      <c r="BU3" s="336"/>
      <c r="BV3" s="336"/>
      <c r="BW3" s="337"/>
      <c r="BX3" s="336"/>
      <c r="BY3" s="335"/>
      <c r="BZ3" s="338"/>
      <c r="CA3" s="335">
        <f ca="1">CA1+CA2</f>
        <v>17.326732673267326</v>
      </c>
      <c r="CB3" s="336"/>
      <c r="CC3" s="336"/>
      <c r="CD3" s="336"/>
      <c r="CE3" s="336"/>
      <c r="CF3" s="336"/>
      <c r="CG3" s="337"/>
      <c r="CH3" s="336"/>
      <c r="CI3" s="335"/>
      <c r="CJ3" s="338"/>
      <c r="CK3" s="335">
        <f ca="1">CK1+CK2</f>
        <v>8.9108910891089117</v>
      </c>
      <c r="CL3" s="335"/>
      <c r="CM3" s="335"/>
      <c r="CN3" s="336"/>
      <c r="CO3" s="336"/>
      <c r="CP3" s="336"/>
      <c r="CQ3" s="337"/>
      <c r="CR3" s="336"/>
      <c r="CS3" s="335"/>
      <c r="CT3" s="338"/>
      <c r="CU3" s="335">
        <f ca="1">CU1+CU2</f>
        <v>18.811881188118811</v>
      </c>
      <c r="CV3" s="336"/>
      <c r="CW3" s="336"/>
      <c r="CX3" s="336"/>
      <c r="CY3" s="336"/>
      <c r="CZ3" s="336"/>
      <c r="DA3" s="337"/>
      <c r="DB3" s="336"/>
      <c r="DC3" s="335"/>
      <c r="DD3" s="338"/>
      <c r="DE3" s="335">
        <f ca="1">DE1+DE2</f>
        <v>15.841584158415841</v>
      </c>
      <c r="DF3" s="336"/>
      <c r="DG3" s="336"/>
      <c r="DH3" s="336"/>
      <c r="DI3" s="336"/>
      <c r="DJ3" s="336"/>
      <c r="DK3" s="337"/>
      <c r="DL3" s="336"/>
      <c r="DM3" s="335"/>
      <c r="DN3" s="338"/>
      <c r="DO3" s="339"/>
      <c r="DP3" s="335">
        <f ca="1">DP1+DP2</f>
        <v>19.801980198019802</v>
      </c>
      <c r="DQ3" s="335"/>
      <c r="DR3" s="335"/>
      <c r="DS3" s="336"/>
      <c r="DT3" s="336"/>
      <c r="DU3" s="336"/>
      <c r="DV3" s="337"/>
      <c r="DW3" s="336"/>
      <c r="DX3" s="335"/>
      <c r="DY3" s="338"/>
      <c r="DZ3" s="335">
        <f ca="1">DZ1+DZ2</f>
        <v>6.435643564356436</v>
      </c>
      <c r="EA3" s="336"/>
      <c r="EB3" s="336"/>
      <c r="EC3" s="336"/>
      <c r="ED3" s="336"/>
      <c r="EE3" s="336"/>
      <c r="EF3" s="337"/>
      <c r="EG3" s="336"/>
      <c r="EH3" s="335"/>
      <c r="EI3" s="338"/>
      <c r="EJ3" s="335">
        <f ca="1">EJ1+EJ2</f>
        <v>25.742574257425741</v>
      </c>
      <c r="EK3" s="336"/>
      <c r="EL3" s="336"/>
      <c r="EM3" s="336"/>
      <c r="EN3" s="336"/>
      <c r="EO3" s="336"/>
      <c r="EP3" s="337"/>
      <c r="EQ3" s="336"/>
      <c r="ER3" s="335"/>
      <c r="ES3" s="338"/>
      <c r="ET3" s="335">
        <f ca="1">ET1+ET2</f>
        <v>16.831683168316832</v>
      </c>
      <c r="EU3" s="336"/>
      <c r="EV3" s="336"/>
      <c r="EW3" s="336"/>
      <c r="EX3" s="336"/>
      <c r="EY3" s="336"/>
      <c r="EZ3" s="337"/>
      <c r="FA3" s="336"/>
      <c r="FB3" s="335"/>
      <c r="FC3" s="338"/>
      <c r="FD3" s="335">
        <f ca="1">FD1+FD2</f>
        <v>31.188118811881189</v>
      </c>
      <c r="FE3" s="336"/>
      <c r="FF3" s="336"/>
      <c r="FG3" s="336"/>
      <c r="FH3" s="336"/>
      <c r="FI3" s="336"/>
      <c r="FJ3" s="337"/>
      <c r="FK3" s="336"/>
      <c r="FL3" s="335"/>
      <c r="FM3" s="338"/>
      <c r="FN3" s="335">
        <f ca="1">FN1+FN2</f>
        <v>15.841584158415841</v>
      </c>
      <c r="FO3" s="336"/>
      <c r="FP3" s="336"/>
      <c r="FQ3" s="336"/>
      <c r="FR3" s="336"/>
      <c r="FS3" s="336"/>
      <c r="FT3" s="337"/>
      <c r="FU3" s="336"/>
      <c r="FV3" s="335"/>
      <c r="FW3" s="338"/>
      <c r="FX3" s="335">
        <f ca="1">FX1+FX2</f>
        <v>18.811881188118811</v>
      </c>
      <c r="FY3" s="336"/>
      <c r="FZ3" s="336"/>
      <c r="GA3" s="336"/>
      <c r="GB3" s="336"/>
      <c r="GC3" s="336"/>
      <c r="GD3" s="337"/>
      <c r="GE3" s="336"/>
      <c r="GF3" s="335"/>
      <c r="GG3" s="338"/>
      <c r="GH3" s="335">
        <f ca="1">GH1+GH2</f>
        <v>14.85148514851485</v>
      </c>
      <c r="GI3" s="335"/>
      <c r="GJ3" s="335"/>
      <c r="GK3" s="336"/>
      <c r="GL3" s="336"/>
      <c r="GM3" s="336"/>
      <c r="GN3" s="337"/>
      <c r="GO3" s="336"/>
      <c r="GP3" s="335"/>
      <c r="GQ3" s="338"/>
      <c r="GR3" s="340">
        <f ca="1">GR1+GR2</f>
        <v>17.821782178217823</v>
      </c>
      <c r="GS3" s="341"/>
      <c r="GT3" s="341"/>
      <c r="GU3" s="341"/>
      <c r="GV3" s="341"/>
      <c r="GW3" s="341"/>
      <c r="GX3" s="342"/>
      <c r="GY3" s="341"/>
      <c r="GZ3" s="343"/>
      <c r="HA3" s="344"/>
      <c r="HB3" s="343">
        <f ca="1">AVERAGE(AC3:GR3)</f>
        <v>18.59185918591859</v>
      </c>
      <c r="HC3" s="5">
        <v>1</v>
      </c>
      <c r="HD3" s="192">
        <f ca="1">INDIRECT("AK"&amp;$Z$2)</f>
        <v>70</v>
      </c>
      <c r="HE3" s="192">
        <f ca="1">INDIRECT("Al"&amp;$Z$2)</f>
        <v>143</v>
      </c>
      <c r="HF3" s="192">
        <f ca="1">HD3/$HD$1</f>
        <v>0.34653465346534651</v>
      </c>
      <c r="HG3" s="192">
        <f ca="1">(HE3-HD3)/$HD$1</f>
        <v>0.36138613861386137</v>
      </c>
      <c r="HH3" s="192">
        <v>10</v>
      </c>
      <c r="HI3" s="192">
        <f ca="1">INDIRECT("DX"&amp;$Z$2)</f>
        <v>85</v>
      </c>
      <c r="HJ3" s="192">
        <f ca="1">INDIRECT("Dy"&amp;$Z$2)</f>
        <v>166</v>
      </c>
      <c r="HK3" s="192">
        <f ca="1">HI3/$HD$1</f>
        <v>0.42079207920792078</v>
      </c>
      <c r="HL3" s="192">
        <f ca="1">(HJ3-HI3)/$HD$1</f>
        <v>0.40099009900990101</v>
      </c>
      <c r="HN3" s="59">
        <v>2</v>
      </c>
      <c r="HO3" s="193">
        <f ca="1">INDIRECT("K14")</f>
        <v>45568</v>
      </c>
      <c r="HP3" s="194">
        <f ca="1">INDIRECT("P14")</f>
        <v>82</v>
      </c>
      <c r="HT3" s="119">
        <v>2</v>
      </c>
      <c r="HU3" s="175">
        <f>$AU$2</f>
        <v>2.125</v>
      </c>
      <c r="HV3">
        <v>11</v>
      </c>
      <c r="HW3" s="196">
        <f>$EH$2</f>
        <v>2</v>
      </c>
      <c r="HX3" s="119">
        <v>2</v>
      </c>
      <c r="HY3" s="175">
        <f>$AV$2</f>
        <v>2.875</v>
      </c>
      <c r="HZ3">
        <v>11</v>
      </c>
      <c r="IA3" s="196">
        <f>$EI$2</f>
        <v>2.5750000000000002</v>
      </c>
      <c r="IB3" s="119">
        <v>2</v>
      </c>
      <c r="IC3" s="175">
        <f>$AV$2-2</f>
        <v>0.875</v>
      </c>
      <c r="ID3">
        <v>11</v>
      </c>
      <c r="IE3" s="196">
        <f>$EI$2-2</f>
        <v>0.57500000000000018</v>
      </c>
      <c r="IF3" s="175"/>
      <c r="IG3" s="18" t="s">
        <v>165</v>
      </c>
      <c r="IH3" s="18">
        <v>4</v>
      </c>
      <c r="II3" s="415">
        <v>44437</v>
      </c>
      <c r="IJ3" s="18">
        <v>78</v>
      </c>
      <c r="IL3" s="119">
        <v>2</v>
      </c>
      <c r="IM3" t="s">
        <v>186</v>
      </c>
      <c r="IN3" s="120">
        <v>29</v>
      </c>
      <c r="IO3" s="119">
        <v>2</v>
      </c>
      <c r="IP3" t="s">
        <v>188</v>
      </c>
      <c r="IQ3" s="120">
        <v>33</v>
      </c>
      <c r="JC3" s="230"/>
    </row>
    <row r="4" spans="1:265">
      <c r="I4" s="89">
        <v>13</v>
      </c>
      <c r="J4" s="89">
        <f ca="1">INDIRECT("i13")-166</f>
        <v>36</v>
      </c>
      <c r="K4" s="149">
        <f t="shared" ref="K4:K10" ca="1" si="0">J4-I4+1</f>
        <v>24</v>
      </c>
      <c r="L4" s="5" t="s">
        <v>873</v>
      </c>
      <c r="M4" s="150">
        <f ca="1">AVERAGE(INDIRECT("M"&amp;$I4):INDIRECT("M"&amp;$J4))</f>
        <v>1.8333333333333333</v>
      </c>
      <c r="N4" s="150">
        <f ca="1">AVERAGE(INDIRECT("N"&amp;$I4):INDIRECT("N"&amp;$J4))</f>
        <v>0.29166666666666669</v>
      </c>
      <c r="O4" s="150">
        <f ca="1">AVERAGE(INDIRECT("O"&amp;$I4):INDIRECT("O"&amp;$J4))</f>
        <v>2.125</v>
      </c>
      <c r="P4" s="512">
        <f ca="1">AVERAGE(INDIRECT("P"&amp;$I4):INDIRECT("P"&amp;$J4))</f>
        <v>84.583333333333329</v>
      </c>
      <c r="Q4" s="150">
        <f ca="1">AVERAGE(INDIRECT("Q"&amp;$I4):INDIRECT("Q"&amp;$J4))</f>
        <v>42.541666666666664</v>
      </c>
      <c r="R4" s="150">
        <f ca="1">AVERAGE(INDIRECT("R"&amp;$I4):INDIRECT("R"&amp;$J4))</f>
        <v>42.041666666666664</v>
      </c>
      <c r="S4" s="524">
        <f ca="1">AVERAGE(INDIRECT("S"&amp;$I4):INDIRECT("S"&amp;$J4))</f>
        <v>5.25</v>
      </c>
      <c r="T4" s="150">
        <f ca="1">AVERAGE(INDIRECT("T"&amp;$I4):INDIRECT("T"&amp;$J4))</f>
        <v>1.5</v>
      </c>
      <c r="U4" s="150">
        <f ca="1">AVERAGE(INDIRECT("U"&amp;$I4):INDIRECT("U"&amp;$J4))</f>
        <v>0.20833333333333334</v>
      </c>
      <c r="V4" s="150">
        <f ca="1">AVERAGE(INDIRECT("V"&amp;$I4):INDIRECT("V"&amp;$J4))</f>
        <v>0.45833333333333331</v>
      </c>
      <c r="W4" s="150">
        <f ca="1">AVERAGE(INDIRECT("W"&amp;$I4):INDIRECT("W"&amp;$J4))</f>
        <v>0.45833333333333331</v>
      </c>
      <c r="X4" s="150">
        <f ca="1">AVERAGE(INDIRECT("X"&amp;$I4):INDIRECT("X"&amp;$J4))</f>
        <v>2.625</v>
      </c>
      <c r="Y4" s="150">
        <f ca="1">AVERAGE(INDIRECT("Y"&amp;$I4):INDIRECT("Y"&amp;$J4))</f>
        <v>1.5833333333333333</v>
      </c>
      <c r="Z4" s="150">
        <f ca="1">AVERAGE(INDIRECT("Z"&amp;$I4):INDIRECT("Z"&amp;$J4))</f>
        <v>4.208333333333333</v>
      </c>
      <c r="AA4" s="150">
        <f ca="1">AVERAGE(INDIRECT("AA"&amp;$I4):INDIRECT("AA"&amp;$J4))</f>
        <v>1.0416666666666667</v>
      </c>
      <c r="AB4" s="151">
        <v>4</v>
      </c>
      <c r="AC4" s="152">
        <f ca="1">ROUND(AL4/$K4*100,0)</f>
        <v>63</v>
      </c>
      <c r="AD4" s="153"/>
      <c r="AE4" s="153"/>
      <c r="AF4" s="153"/>
      <c r="AG4" s="153"/>
      <c r="AH4" s="153"/>
      <c r="AI4" s="154"/>
      <c r="AJ4" s="153"/>
      <c r="AK4" s="155">
        <f ca="1">COUNTIF(INDIRECT("al"&amp;$I4):INDIRECT("al"&amp;$J4),"&lt;=" &amp; $Z$1)</f>
        <v>6</v>
      </c>
      <c r="AL4" s="155">
        <f ca="1">COUNTIF(INDIRECT("al"&amp;$I4):INDIRECT("al"&amp;$J4),"&lt;=" &amp; $Z$1+1)</f>
        <v>15</v>
      </c>
      <c r="AM4" s="152">
        <f ca="1">ROUND(AV4/$K4*100,0)</f>
        <v>83</v>
      </c>
      <c r="AN4" s="153"/>
      <c r="AO4" s="153"/>
      <c r="AP4" s="153"/>
      <c r="AQ4" s="153"/>
      <c r="AR4" s="153"/>
      <c r="AS4" s="154"/>
      <c r="AT4" s="153"/>
      <c r="AU4" s="155">
        <f ca="1">COUNTIF(INDIRECT("av"&amp;$I4):INDIRECT("av"&amp;$J4),"&lt;=" &amp; $Z$1)</f>
        <v>16</v>
      </c>
      <c r="AV4" s="155">
        <f ca="1">COUNTIF(INDIRECT("av"&amp;$I4):INDIRECT("av"&amp;$J4),"&lt;=" &amp; $Z$1+1)</f>
        <v>20</v>
      </c>
      <c r="AW4" s="152">
        <f ca="1">ROUND(BF4/$K4*100,0)</f>
        <v>79</v>
      </c>
      <c r="AX4" s="153"/>
      <c r="AY4" s="153"/>
      <c r="AZ4" s="153"/>
      <c r="BA4" s="153"/>
      <c r="BB4" s="153"/>
      <c r="BC4" s="154"/>
      <c r="BD4" s="153"/>
      <c r="BE4" s="155">
        <f ca="1">COUNTIF(INDIRECT("bf"&amp;$I4):INDIRECT("bf"&amp;$J4),"&lt;=" &amp; $Z$1)</f>
        <v>9</v>
      </c>
      <c r="BF4" s="155">
        <f ca="1">COUNTIF(INDIRECT("bf"&amp;$I4):INDIRECT("bf"&amp;$J4),"&lt;=" &amp; $Z$1+1)</f>
        <v>19</v>
      </c>
      <c r="BG4" s="152">
        <f ca="1">ROUND(BP4/$K4*100,0)</f>
        <v>100</v>
      </c>
      <c r="BH4" s="156"/>
      <c r="BI4" s="156"/>
      <c r="BJ4" s="153"/>
      <c r="BK4" s="153"/>
      <c r="BL4" s="153"/>
      <c r="BM4" s="154"/>
      <c r="BN4" s="153"/>
      <c r="BO4" s="155">
        <f ca="1">COUNTIF(INDIRECT("bp"&amp;$I4):INDIRECT("bp"&amp;$J4),"&lt;=" &amp; $Z$1-1)</f>
        <v>20</v>
      </c>
      <c r="BP4" s="155">
        <f ca="1">COUNTIF(INDIRECT("bp"&amp;$I4):INDIRECT("bp"&amp;$J4),"&lt;=" &amp; $Z$1)</f>
        <v>24</v>
      </c>
      <c r="BQ4" s="152">
        <f ca="1">ROUND(BZ4/$K4*100,0)</f>
        <v>83</v>
      </c>
      <c r="BR4" s="153"/>
      <c r="BS4" s="153"/>
      <c r="BT4" s="153"/>
      <c r="BU4" s="153"/>
      <c r="BV4" s="153"/>
      <c r="BW4" s="154"/>
      <c r="BX4" s="153"/>
      <c r="BY4" s="155">
        <f ca="1">COUNTIF(INDIRECT("bz"&amp;$I4):INDIRECT("bz"&amp;$J4),"&lt;=" &amp; $Z$1)</f>
        <v>9</v>
      </c>
      <c r="BZ4" s="155">
        <f ca="1">COUNTIF(INDIRECT("bz"&amp;$I4):INDIRECT("bz"&amp;$J4),"&lt;=" &amp; $Z$1+1)</f>
        <v>20</v>
      </c>
      <c r="CA4" s="152">
        <f t="shared" ref="CA4:CA10" ca="1" si="1">ROUND(CJ4/$K4*100,0)</f>
        <v>83</v>
      </c>
      <c r="CB4" s="153"/>
      <c r="CC4" s="153"/>
      <c r="CD4" s="153"/>
      <c r="CE4" s="153"/>
      <c r="CF4" s="153"/>
      <c r="CG4" s="154"/>
      <c r="CH4" s="153"/>
      <c r="CI4" s="155">
        <f ca="1">COUNTIF(INDIRECT("cj"&amp;$I4):INDIRECT("cj"&amp;$J4),"&lt;=" &amp; $Z$1+1)</f>
        <v>13</v>
      </c>
      <c r="CJ4" s="155">
        <f ca="1">COUNTIF(INDIRECT("cj"&amp;$I4):INDIRECT("cj"&amp;$J4),"&lt;=" &amp; $Z$1+2)</f>
        <v>20</v>
      </c>
      <c r="CK4" s="152">
        <f t="shared" ref="CK4:CK10" ca="1" si="2">ROUND(CT4/$K4*100,0)</f>
        <v>79</v>
      </c>
      <c r="CL4" s="156"/>
      <c r="CM4" s="156"/>
      <c r="CN4" s="153"/>
      <c r="CO4" s="153"/>
      <c r="CP4" s="153"/>
      <c r="CQ4" s="154"/>
      <c r="CR4" s="153"/>
      <c r="CS4" s="155">
        <f ca="1">COUNTIF(INDIRECT("ct"&amp;$I4):INDIRECT("ct"&amp;$J4),"&lt;=" &amp; $Z$1-1)</f>
        <v>18</v>
      </c>
      <c r="CT4" s="155">
        <f ca="1">COUNTIF(INDIRECT("ct"&amp;$I4):INDIRECT("ct"&amp;$J4),"&lt;=" &amp; $Z$1)</f>
        <v>19</v>
      </c>
      <c r="CU4" s="152">
        <f t="shared" ref="CU4:CU10" ca="1" si="3">ROUND(DD4/$K4*100,0)</f>
        <v>88</v>
      </c>
      <c r="CV4" s="153"/>
      <c r="CW4" s="153"/>
      <c r="CX4" s="153"/>
      <c r="CY4" s="153"/>
      <c r="CZ4" s="153"/>
      <c r="DA4" s="154"/>
      <c r="DB4" s="153"/>
      <c r="DC4" s="155">
        <f ca="1">COUNTIF(INDIRECT("dd"&amp;$I4):INDIRECT("dd"&amp;$J4),"&lt;=" &amp; $Z$1+1)</f>
        <v>10</v>
      </c>
      <c r="DD4" s="155">
        <f ca="1">COUNTIF(INDIRECT("dd"&amp;$I4):INDIRECT("dd"&amp;$J4),"&lt;=" &amp; $Z$1+2)</f>
        <v>21</v>
      </c>
      <c r="DE4" s="152">
        <f t="shared" ref="DE4:DE10" ca="1" si="4">ROUND(DN4/$K4*100,0)</f>
        <v>79</v>
      </c>
      <c r="DF4" s="153"/>
      <c r="DG4" s="153"/>
      <c r="DH4" s="153"/>
      <c r="DI4" s="153"/>
      <c r="DJ4" s="153"/>
      <c r="DK4" s="154"/>
      <c r="DL4" s="153"/>
      <c r="DM4" s="155">
        <f ca="1">COUNTIF(INDIRECT("dn"&amp;$I4):INDIRECT("dn"&amp;$J4),"&lt;=" &amp; $Z$1)</f>
        <v>9</v>
      </c>
      <c r="DN4" s="155">
        <f ca="1">COUNTIF(INDIRECT("dn"&amp;$I4):INDIRECT("dn"&amp;$J4),"&lt;=" &amp; $Z$1+1)</f>
        <v>19</v>
      </c>
      <c r="DO4" s="157"/>
      <c r="DP4" s="152">
        <f t="shared" ref="DP4:DP10" ca="1" si="5">ROUND(DY4/$K4*100,0)</f>
        <v>96</v>
      </c>
      <c r="DQ4" s="156"/>
      <c r="DR4" s="156"/>
      <c r="DS4" s="153"/>
      <c r="DT4" s="153"/>
      <c r="DU4" s="153"/>
      <c r="DV4" s="154"/>
      <c r="DW4" s="153"/>
      <c r="DX4" s="155">
        <f ca="1">COUNTIF(INDIRECT("dy"&amp;$I4):INDIRECT("dy"&amp;$J4),"&lt;=" &amp; $Z$1-1)</f>
        <v>12</v>
      </c>
      <c r="DY4" s="155">
        <f ca="1">COUNTIF(INDIRECT("dy"&amp;$I4):INDIRECT("dy"&amp;$J4),"&lt;=" &amp; $Z$1)</f>
        <v>23</v>
      </c>
      <c r="DZ4" s="152">
        <f t="shared" ref="DZ4:DZ10" ca="1" si="6">ROUND(EI4/$K4*100,0)</f>
        <v>92</v>
      </c>
      <c r="EA4" s="153"/>
      <c r="EB4" s="153"/>
      <c r="EC4" s="153"/>
      <c r="ED4" s="153"/>
      <c r="EE4" s="153"/>
      <c r="EF4" s="154"/>
      <c r="EG4" s="153"/>
      <c r="EH4" s="155">
        <f ca="1">COUNTIF(INDIRECT("ei"&amp;$I4):INDIRECT("ei"&amp;$J4),"&lt;=" &amp; $Z$1)</f>
        <v>16</v>
      </c>
      <c r="EI4" s="155">
        <f ca="1">COUNTIF(INDIRECT("ei"&amp;$I4):INDIRECT("ei"&amp;$J4),"&lt;=" &amp; $Z$1+1)</f>
        <v>22</v>
      </c>
      <c r="EJ4" s="152">
        <f t="shared" ref="EJ4:EJ10" ca="1" si="7">ROUND(ES4/$K4*100,0)</f>
        <v>79</v>
      </c>
      <c r="EK4" s="153"/>
      <c r="EL4" s="153"/>
      <c r="EM4" s="153"/>
      <c r="EN4" s="153"/>
      <c r="EO4" s="153"/>
      <c r="EP4" s="154"/>
      <c r="EQ4" s="153"/>
      <c r="ER4" s="155">
        <f ca="1">COUNTIF(INDIRECT("es"&amp;$I4):INDIRECT("es"&amp;$J4),"&lt;=" &amp; $Z$1)</f>
        <v>15</v>
      </c>
      <c r="ES4" s="155">
        <f ca="1">COUNTIF(INDIRECT("es"&amp;$I4):INDIRECT("es"&amp;$J4),"&lt;=" &amp; $Z$1+1)</f>
        <v>19</v>
      </c>
      <c r="ET4" s="152">
        <f t="shared" ref="ET4:ET10" ca="1" si="8">ROUND(FC4/$K4*100,0)</f>
        <v>88</v>
      </c>
      <c r="EU4" s="153"/>
      <c r="EV4" s="153"/>
      <c r="EW4" s="153"/>
      <c r="EX4" s="153"/>
      <c r="EY4" s="153"/>
      <c r="EZ4" s="154"/>
      <c r="FA4" s="153"/>
      <c r="FB4" s="155">
        <f ca="1">COUNTIF(INDIRECT("fc"&amp;$I4):INDIRECT("fc"&amp;$J4),"&lt;=" &amp; $Z$1)</f>
        <v>15</v>
      </c>
      <c r="FC4" s="155">
        <f ca="1">COUNTIF(INDIRECT("fc"&amp;$I4):INDIRECT("fc"&amp;$J4),"&lt;=" &amp; $Z$1+1)</f>
        <v>21</v>
      </c>
      <c r="FD4" s="152">
        <f t="shared" ref="FD4:FD10" ca="1" si="9">ROUND(FM4/$K4*100,0)</f>
        <v>67</v>
      </c>
      <c r="FE4" s="153"/>
      <c r="FF4" s="153"/>
      <c r="FG4" s="153"/>
      <c r="FH4" s="153"/>
      <c r="FI4" s="153"/>
      <c r="FJ4" s="154"/>
      <c r="FK4" s="153"/>
      <c r="FL4" s="155">
        <f ca="1">COUNTIF(INDIRECT("fm"&amp;$I4):INDIRECT("fm"&amp;$J4),"&lt;=" &amp; $Z$1+1)</f>
        <v>6</v>
      </c>
      <c r="FM4" s="155">
        <f ca="1">COUNTIF(INDIRECT("fm"&amp;$I4):INDIRECT("fm"&amp;$J4),"&lt;=" &amp; $Z$1+2)</f>
        <v>16</v>
      </c>
      <c r="FN4" s="152">
        <f t="shared" ref="FN4:FN10" ca="1" si="10">ROUND(FW4/$K4*100,0)</f>
        <v>88</v>
      </c>
      <c r="FO4" s="153"/>
      <c r="FP4" s="153"/>
      <c r="FQ4" s="153"/>
      <c r="FR4" s="153"/>
      <c r="FS4" s="153"/>
      <c r="FT4" s="154"/>
      <c r="FU4" s="153"/>
      <c r="FV4" s="155">
        <f ca="1">COUNTIF(INDIRECT("fw"&amp;$I4):INDIRECT("fw"&amp;$J4),"&lt;=" &amp; $Z$1)</f>
        <v>10</v>
      </c>
      <c r="FW4" s="155">
        <f ca="1">COUNTIF(INDIRECT("fw"&amp;$I4):INDIRECT("fw"&amp;$J4),"&lt;=" &amp; $Z$1+1)</f>
        <v>21</v>
      </c>
      <c r="FX4" s="152">
        <f t="shared" ref="FX4:FX10" ca="1" si="11">ROUND(GG4/$K4*100,0)</f>
        <v>79</v>
      </c>
      <c r="FY4" s="153"/>
      <c r="FZ4" s="153"/>
      <c r="GA4" s="153"/>
      <c r="GB4" s="153"/>
      <c r="GC4" s="153"/>
      <c r="GD4" s="154"/>
      <c r="GE4" s="153"/>
      <c r="GF4" s="155">
        <f ca="1">COUNTIF(INDIRECT("gg"&amp;$I4):INDIRECT("gg"&amp;$J4),"&lt;=" &amp; $Z$1)</f>
        <v>12</v>
      </c>
      <c r="GG4" s="155">
        <f ca="1">COUNTIF(INDIRECT("gg"&amp;$I4):INDIRECT("gg"&amp;$J4),"&lt;=" &amp; $Z$1+1)</f>
        <v>19</v>
      </c>
      <c r="GH4" s="152">
        <f t="shared" ref="GH4:GH10" ca="1" si="12">ROUND(GQ4/$K4*100,0)</f>
        <v>92</v>
      </c>
      <c r="GI4" s="156"/>
      <c r="GJ4" s="156"/>
      <c r="GK4" s="153"/>
      <c r="GL4" s="153"/>
      <c r="GM4" s="153"/>
      <c r="GN4" s="154"/>
      <c r="GO4" s="153"/>
      <c r="GP4" s="155">
        <f ca="1">COUNTIF(INDIRECT("gq"&amp;$I4):INDIRECT("gq"&amp;$J4),"&lt;=" &amp; $Z$1-1)</f>
        <v>18</v>
      </c>
      <c r="GQ4" s="155">
        <f ca="1">COUNTIF(INDIRECT("gq"&amp;$I4):INDIRECT("gq"&amp;$J4),"&lt;=" &amp; $Z$1)</f>
        <v>22</v>
      </c>
      <c r="GR4" s="152">
        <f t="shared" ref="GR4:GR10" ca="1" si="13">ROUND(HA4/$K4*100,0)</f>
        <v>88</v>
      </c>
      <c r="GZ4" s="17">
        <f ca="1">COUNTIF(INDIRECT("ha"&amp;$I4):INDIRECT("ha"&amp;$J4),"&lt;=" &amp; $Z$1+1)</f>
        <v>14</v>
      </c>
      <c r="HA4" s="17">
        <f ca="1">COUNTIF(INDIRECT("ha"&amp;$I4):INDIRECT("ha"&amp;$J4),"&lt;=" &amp; $Z$1+2)</f>
        <v>21</v>
      </c>
      <c r="HC4" s="5">
        <v>2</v>
      </c>
      <c r="HD4" s="192">
        <f ca="1">INDIRECT("AU"&amp;$Z$2)</f>
        <v>103</v>
      </c>
      <c r="HE4" s="192">
        <f ca="1">INDIRECT("Av"&amp;$Z$2)</f>
        <v>171</v>
      </c>
      <c r="HF4" s="192">
        <f t="shared" ref="HF4:HF11" ca="1" si="14">HD4/$HD$1</f>
        <v>0.50990099009900991</v>
      </c>
      <c r="HG4" s="192">
        <f t="shared" ref="HG4:HG11" ca="1" si="15">(HE4-HD4)/$HD$1</f>
        <v>0.33663366336633666</v>
      </c>
      <c r="HH4" s="192">
        <v>11</v>
      </c>
      <c r="HI4" s="192">
        <f ca="1">INDIRECT("EH"&amp;$Z$2)</f>
        <v>123</v>
      </c>
      <c r="HJ4" s="192">
        <f ca="1">INDIRECT("Ei"&amp;$Z$2)</f>
        <v>188</v>
      </c>
      <c r="HK4" s="192">
        <f t="shared" ref="HK4:HK11" ca="1" si="16">HI4/$HD$1</f>
        <v>0.6089108910891089</v>
      </c>
      <c r="HL4" s="192">
        <f t="shared" ref="HL4:HL11" ca="1" si="17">(HJ4-HI4)/$HD$1</f>
        <v>0.32178217821782179</v>
      </c>
      <c r="HN4" s="59">
        <v>3</v>
      </c>
      <c r="HO4" s="193">
        <f ca="1">INDIRECT("K15")</f>
        <v>45556</v>
      </c>
      <c r="HP4" s="194">
        <f ca="1">INDIRECT("P15")</f>
        <v>85</v>
      </c>
      <c r="HT4" s="119">
        <v>3</v>
      </c>
      <c r="HU4" s="175">
        <f>$BE$2</f>
        <v>2.1</v>
      </c>
      <c r="HV4">
        <v>12</v>
      </c>
      <c r="HW4" s="196">
        <f>$ER$2</f>
        <v>1.95</v>
      </c>
      <c r="HX4" s="119">
        <v>3</v>
      </c>
      <c r="HY4" s="175">
        <f>$BF$2</f>
        <v>3.15</v>
      </c>
      <c r="HZ4">
        <v>12</v>
      </c>
      <c r="IA4" s="196">
        <f>$ES$2</f>
        <v>3.0249999999999999</v>
      </c>
      <c r="IB4" s="119">
        <v>3</v>
      </c>
      <c r="IC4" s="175">
        <f>$BF$2-2</f>
        <v>1.1499999999999999</v>
      </c>
      <c r="ID4">
        <v>12</v>
      </c>
      <c r="IE4" s="196">
        <f>$ES$2-2</f>
        <v>1.0249999999999999</v>
      </c>
      <c r="IF4" s="175"/>
      <c r="IG4" s="18" t="s">
        <v>164</v>
      </c>
      <c r="IH4" s="18">
        <v>14</v>
      </c>
      <c r="II4" s="415">
        <v>44408</v>
      </c>
      <c r="IJ4" s="18">
        <v>75</v>
      </c>
      <c r="IL4" s="119">
        <v>3</v>
      </c>
      <c r="IM4" t="s">
        <v>183</v>
      </c>
      <c r="IN4" s="120">
        <v>28</v>
      </c>
      <c r="IO4" s="119">
        <v>3</v>
      </c>
      <c r="IP4" t="s">
        <v>184</v>
      </c>
      <c r="IQ4" s="120">
        <v>33</v>
      </c>
    </row>
    <row r="5" spans="1:265" outlineLevel="1">
      <c r="I5" s="89">
        <f ca="1">INDIRECT("i13")-165</f>
        <v>37</v>
      </c>
      <c r="J5" s="89">
        <f ca="1">INDIRECT("i13")-138</f>
        <v>64</v>
      </c>
      <c r="K5" s="149">
        <f t="shared" ca="1" si="0"/>
        <v>28</v>
      </c>
      <c r="L5" t="s">
        <v>875</v>
      </c>
      <c r="M5" s="150">
        <f ca="1">AVERAGE(INDIRECT("M"&amp;$I5):INDIRECT("M"&amp;$J5))</f>
        <v>1.5595238095238091</v>
      </c>
      <c r="N5" s="150">
        <f ca="1">AVERAGE(INDIRECT("N"&amp;$I5):INDIRECT("N"&amp;$J5))</f>
        <v>0.17857142857142858</v>
      </c>
      <c r="O5" s="150">
        <f ca="1">AVERAGE(INDIRECT("O"&amp;$I5):INDIRECT("O"&amp;$J5))</f>
        <v>1.7380952380952377</v>
      </c>
      <c r="P5" s="512">
        <f ca="1">AVERAGE(INDIRECT("P"&amp;$I5):INDIRECT("P"&amp;$J5))</f>
        <v>83.821428571428569</v>
      </c>
      <c r="Q5" s="150">
        <f ca="1">AVERAGE(INDIRECT("Q"&amp;$I5):INDIRECT("Q"&amp;$J5))</f>
        <v>42.142857142857146</v>
      </c>
      <c r="R5" s="150">
        <f ca="1">AVERAGE(INDIRECT("R"&amp;$I5):INDIRECT("R"&amp;$J5))</f>
        <v>41.678571428571431</v>
      </c>
      <c r="S5" s="524">
        <f ca="1">AVERAGE(INDIRECT("S"&amp;$I5):INDIRECT("S"&amp;$J5))</f>
        <v>5.1428571428571432</v>
      </c>
      <c r="T5" s="150">
        <f ca="1">AVERAGE(INDIRECT("T"&amp;$I5):INDIRECT("T"&amp;$J5))</f>
        <v>1.0714285714285714</v>
      </c>
      <c r="U5" s="150">
        <f ca="1">AVERAGE(INDIRECT("U"&amp;$I5):INDIRECT("U"&amp;$J5))</f>
        <v>0.25</v>
      </c>
      <c r="V5" s="150">
        <f ca="1">AVERAGE(INDIRECT("V"&amp;$I5):INDIRECT("V"&amp;$J5))</f>
        <v>0.4642857142857143</v>
      </c>
      <c r="W5" s="150">
        <f ca="1">AVERAGE(INDIRECT("W"&amp;$I5):INDIRECT("W"&amp;$J5))</f>
        <v>0.8214285714285714</v>
      </c>
      <c r="X5" s="150">
        <f ca="1">AVERAGE(INDIRECT("X"&amp;$I5):INDIRECT("X"&amp;$J5))</f>
        <v>2.6071428571428572</v>
      </c>
      <c r="Y5" s="150">
        <f ca="1">AVERAGE(INDIRECT("Y"&amp;$I5):INDIRECT("Y"&amp;$J5))</f>
        <v>1.3571428571428572</v>
      </c>
      <c r="Z5" s="150">
        <f ca="1">AVERAGE(INDIRECT("Z"&amp;$I5):INDIRECT("Z"&amp;$J5))</f>
        <v>3.9642857142857144</v>
      </c>
      <c r="AA5" s="150">
        <f ca="1">AVERAGE(INDIRECT("AA"&amp;$I5):INDIRECT("AA"&amp;$J5))</f>
        <v>1.2857142857142858</v>
      </c>
      <c r="AB5" s="158">
        <v>5</v>
      </c>
      <c r="AC5" s="159">
        <f t="shared" ref="AC5:AC10" ca="1" si="18">ROUND(AL5/$K5*100,0)</f>
        <v>71</v>
      </c>
      <c r="AD5" s="160"/>
      <c r="AE5" s="160"/>
      <c r="AF5" s="160"/>
      <c r="AG5" s="160"/>
      <c r="AH5" s="160"/>
      <c r="AI5" s="161"/>
      <c r="AJ5" s="160"/>
      <c r="AK5" s="162">
        <f ca="1">COUNTIF(INDIRECT("al"&amp;$I5):INDIRECT("al"&amp;$J5),"&lt;=" &amp; $Z$1)</f>
        <v>13</v>
      </c>
      <c r="AL5" s="162">
        <f ca="1">COUNTIF(INDIRECT("al"&amp;$I5):INDIRECT("al"&amp;$J5),"&lt;=" &amp; $Z$1+1)</f>
        <v>20</v>
      </c>
      <c r="AM5" s="159">
        <f t="shared" ref="AM5:AM10" ca="1" si="19">ROUND(AV5/$K5*100,0)</f>
        <v>89</v>
      </c>
      <c r="AN5" s="160"/>
      <c r="AO5" s="160"/>
      <c r="AP5" s="160"/>
      <c r="AQ5" s="160"/>
      <c r="AR5" s="160"/>
      <c r="AS5" s="161"/>
      <c r="AT5" s="160"/>
      <c r="AU5" s="162">
        <f ca="1">COUNTIF(INDIRECT("av"&amp;$I5):INDIRECT("av"&amp;$J5),"&lt;=" &amp; $Z$1)</f>
        <v>15</v>
      </c>
      <c r="AV5" s="162">
        <f ca="1">COUNTIF(INDIRECT("av"&amp;$I5):INDIRECT("av"&amp;$J5),"&lt;=" &amp; $Z$1+1)</f>
        <v>25</v>
      </c>
      <c r="AW5" s="159">
        <f t="shared" ref="AW5:AW10" ca="1" si="20">ROUND(BF5/$K5*100,0)</f>
        <v>82</v>
      </c>
      <c r="AX5" s="160"/>
      <c r="AY5" s="160"/>
      <c r="AZ5" s="160"/>
      <c r="BA5" s="160"/>
      <c r="BB5" s="160"/>
      <c r="BC5" s="161"/>
      <c r="BD5" s="160"/>
      <c r="BE5" s="162">
        <f ca="1">COUNTIF(INDIRECT("bf"&amp;$I5):INDIRECT("bf"&amp;$J5),"&lt;=" &amp; $Z$1)</f>
        <v>15</v>
      </c>
      <c r="BF5" s="162">
        <f ca="1">COUNTIF(INDIRECT("bf"&amp;$I5):INDIRECT("bf"&amp;$J5),"&lt;=" &amp; $Z$1+1)</f>
        <v>23</v>
      </c>
      <c r="BG5" s="159">
        <f t="shared" ref="BG5:BG10" ca="1" si="21">ROUND(BP5/$K5*100,0)</f>
        <v>93</v>
      </c>
      <c r="BH5" s="160"/>
      <c r="BI5" s="160"/>
      <c r="BJ5" s="160"/>
      <c r="BK5" s="160"/>
      <c r="BL5" s="160"/>
      <c r="BM5" s="161"/>
      <c r="BN5" s="160"/>
      <c r="BO5" s="162">
        <f ca="1">COUNTIF(INDIRECT("bp"&amp;$I5):INDIRECT("bp"&amp;$J5),"&lt;=" &amp; $Z$1-1)</f>
        <v>22</v>
      </c>
      <c r="BP5" s="162">
        <f ca="1">COUNTIF(INDIRECT("bp"&amp;$I5):INDIRECT("bp"&amp;$J5),"&lt;=" &amp; $Z$1)</f>
        <v>26</v>
      </c>
      <c r="BQ5" s="159">
        <f t="shared" ref="BQ5:BQ10" ca="1" si="22">ROUND(BZ5/$K5*100,0)</f>
        <v>71</v>
      </c>
      <c r="BR5" s="160"/>
      <c r="BS5" s="160"/>
      <c r="BT5" s="160"/>
      <c r="BU5" s="160"/>
      <c r="BV5" s="160"/>
      <c r="BW5" s="161"/>
      <c r="BX5" s="160"/>
      <c r="BY5" s="162">
        <f ca="1">COUNTIF(INDIRECT("bz"&amp;$I5):INDIRECT("bz"&amp;$J5),"&lt;=" &amp; $Z$1)</f>
        <v>12</v>
      </c>
      <c r="BZ5" s="162">
        <f ca="1">COUNTIF(INDIRECT("bz"&amp;$I5):INDIRECT("bz"&amp;$J5),"&lt;=" &amp; $Z$1+1)</f>
        <v>20</v>
      </c>
      <c r="CA5" s="159">
        <f t="shared" ca="1" si="1"/>
        <v>86</v>
      </c>
      <c r="CB5" s="160"/>
      <c r="CC5" s="160"/>
      <c r="CD5" s="160"/>
      <c r="CE5" s="160"/>
      <c r="CF5" s="160"/>
      <c r="CG5" s="161"/>
      <c r="CH5" s="160"/>
      <c r="CI5" s="162">
        <f ca="1">COUNTIF(INDIRECT("cj"&amp;$I5):INDIRECT("cj"&amp;$J5),"&lt;=" &amp; $Z$1+1)</f>
        <v>20</v>
      </c>
      <c r="CJ5" s="162">
        <f ca="1">COUNTIF(INDIRECT("cj"&amp;$I5):INDIRECT("cj"&amp;$J5),"&lt;=" &amp; $Z$1+2)</f>
        <v>24</v>
      </c>
      <c r="CK5" s="159">
        <f t="shared" ca="1" si="2"/>
        <v>93</v>
      </c>
      <c r="CL5" s="160"/>
      <c r="CM5" s="160"/>
      <c r="CN5" s="160"/>
      <c r="CO5" s="160"/>
      <c r="CP5" s="160"/>
      <c r="CQ5" s="161"/>
      <c r="CR5" s="160"/>
      <c r="CS5" s="162">
        <f ca="1">COUNTIF(INDIRECT("ct"&amp;$I5):INDIRECT("ct"&amp;$J5),"&lt;=" &amp; $Z$1-1)</f>
        <v>21</v>
      </c>
      <c r="CT5" s="162">
        <f ca="1">COUNTIF(INDIRECT("ct"&amp;$I5):INDIRECT("ct"&amp;$J5),"&lt;=" &amp; $Z$1)</f>
        <v>26</v>
      </c>
      <c r="CU5" s="159">
        <f t="shared" ca="1" si="3"/>
        <v>86</v>
      </c>
      <c r="CV5" s="160"/>
      <c r="CW5" s="160"/>
      <c r="CX5" s="160"/>
      <c r="CY5" s="160"/>
      <c r="CZ5" s="160"/>
      <c r="DA5" s="161"/>
      <c r="DB5" s="160"/>
      <c r="DC5" s="162">
        <f ca="1">COUNTIF(INDIRECT("dd"&amp;$I5):INDIRECT("dd"&amp;$J5),"&lt;=" &amp; $Z$1+1)</f>
        <v>13</v>
      </c>
      <c r="DD5" s="162">
        <f ca="1">COUNTIF(INDIRECT("dd"&amp;$I5):INDIRECT("dd"&amp;$J5),"&lt;=" &amp; $Z$1+2)</f>
        <v>24</v>
      </c>
      <c r="DE5" s="159">
        <f t="shared" ca="1" si="4"/>
        <v>86</v>
      </c>
      <c r="DF5" s="160"/>
      <c r="DG5" s="160"/>
      <c r="DH5" s="160"/>
      <c r="DI5" s="160"/>
      <c r="DJ5" s="160"/>
      <c r="DK5" s="161"/>
      <c r="DL5" s="160"/>
      <c r="DM5" s="162">
        <f ca="1">COUNTIF(INDIRECT("dn"&amp;$I5):INDIRECT("dn"&amp;$J5),"&lt;=" &amp; $Z$1)</f>
        <v>12</v>
      </c>
      <c r="DN5" s="162">
        <f ca="1">COUNTIF(INDIRECT("dn"&amp;$I5):INDIRECT("dn"&amp;$J5),"&lt;=" &amp; $Z$1+1)</f>
        <v>24</v>
      </c>
      <c r="DO5" s="163"/>
      <c r="DP5" s="159">
        <f t="shared" ca="1" si="5"/>
        <v>86</v>
      </c>
      <c r="DQ5" s="160"/>
      <c r="DR5" s="160"/>
      <c r="DS5" s="160"/>
      <c r="DT5" s="160"/>
      <c r="DU5" s="160"/>
      <c r="DV5" s="161"/>
      <c r="DW5" s="160"/>
      <c r="DX5" s="162">
        <f ca="1">COUNTIF(INDIRECT("dy"&amp;$I5):INDIRECT("dy"&amp;$J5),"&lt;=" &amp; $Z$1-1)</f>
        <v>12</v>
      </c>
      <c r="DY5" s="162">
        <f ca="1">COUNTIF(INDIRECT("dy"&amp;$I5):INDIRECT("dy"&amp;$J5),"&lt;=" &amp; $Z$1)</f>
        <v>24</v>
      </c>
      <c r="DZ5" s="159">
        <f t="shared" ca="1" si="6"/>
        <v>100</v>
      </c>
      <c r="EA5" s="160"/>
      <c r="EB5" s="160"/>
      <c r="EC5" s="160"/>
      <c r="ED5" s="160"/>
      <c r="EE5" s="160"/>
      <c r="EF5" s="161"/>
      <c r="EG5" s="160"/>
      <c r="EH5" s="162">
        <f ca="1">COUNTIF(INDIRECT("ei"&amp;$I5):INDIRECT("ei"&amp;$J5),"&lt;=" &amp; $Z$1)</f>
        <v>21</v>
      </c>
      <c r="EI5" s="162">
        <f ca="1">COUNTIF(INDIRECT("ei"&amp;$I5):INDIRECT("ei"&amp;$J5),"&lt;=" &amp; $Z$1+1)</f>
        <v>28</v>
      </c>
      <c r="EJ5" s="159">
        <f t="shared" ca="1" si="7"/>
        <v>68</v>
      </c>
      <c r="EK5" s="160"/>
      <c r="EL5" s="160"/>
      <c r="EM5" s="160"/>
      <c r="EN5" s="160"/>
      <c r="EO5" s="160"/>
      <c r="EP5" s="161"/>
      <c r="EQ5" s="160"/>
      <c r="ER5" s="162">
        <f ca="1">COUNTIF(INDIRECT("es"&amp;$I5):INDIRECT("es"&amp;$J5),"&lt;=" &amp; $Z$1)</f>
        <v>12</v>
      </c>
      <c r="ES5" s="162">
        <f ca="1">COUNTIF(INDIRECT("es"&amp;$I5):INDIRECT("es"&amp;$J5),"&lt;=" &amp; $Z$1+1)</f>
        <v>19</v>
      </c>
      <c r="ET5" s="159">
        <f t="shared" ca="1" si="8"/>
        <v>79</v>
      </c>
      <c r="EU5" s="160"/>
      <c r="EV5" s="160"/>
      <c r="EW5" s="160"/>
      <c r="EX5" s="160"/>
      <c r="EY5" s="160"/>
      <c r="EZ5" s="161"/>
      <c r="FA5" s="160"/>
      <c r="FB5" s="162">
        <f ca="1">COUNTIF(INDIRECT("fc"&amp;$I5):INDIRECT("fc"&amp;$J5),"&lt;=" &amp; $Z$1)</f>
        <v>13</v>
      </c>
      <c r="FC5" s="162">
        <f ca="1">COUNTIF(INDIRECT("fc"&amp;$I5):INDIRECT("fc"&amp;$J5),"&lt;=" &amp; $Z$1+1)</f>
        <v>22</v>
      </c>
      <c r="FD5" s="159">
        <f ca="1">ROUND(FM5/$K5*100,0)</f>
        <v>71</v>
      </c>
      <c r="FE5" s="160"/>
      <c r="FF5" s="160"/>
      <c r="FG5" s="160"/>
      <c r="FH5" s="160"/>
      <c r="FI5" s="160"/>
      <c r="FJ5" s="161"/>
      <c r="FK5" s="160"/>
      <c r="FL5" s="162">
        <f ca="1">COUNTIF(INDIRECT("fm"&amp;$I5):INDIRECT("fm"&amp;$J5),"&lt;=" &amp; $Z$1+1)</f>
        <v>11</v>
      </c>
      <c r="FM5" s="162">
        <f ca="1">COUNTIF(INDIRECT("fm"&amp;$I5):INDIRECT("fm"&amp;$J5),"&lt;=" &amp; $Z$1+2)</f>
        <v>20</v>
      </c>
      <c r="FN5" s="159">
        <f t="shared" ca="1" si="10"/>
        <v>86</v>
      </c>
      <c r="FO5" s="160"/>
      <c r="FP5" s="160"/>
      <c r="FQ5" s="160"/>
      <c r="FR5" s="160"/>
      <c r="FS5" s="160"/>
      <c r="FT5" s="161"/>
      <c r="FU5" s="160"/>
      <c r="FV5" s="162">
        <f ca="1">COUNTIF(INDIRECT("fw"&amp;$I5):INDIRECT("fw"&amp;$J5),"&lt;=" &amp; $Z$1)</f>
        <v>13</v>
      </c>
      <c r="FW5" s="162">
        <f ca="1">COUNTIF(INDIRECT("fw"&amp;$I5):INDIRECT("fw"&amp;$J5),"&lt;=" &amp; $Z$1+1)</f>
        <v>24</v>
      </c>
      <c r="FX5" s="159">
        <f t="shared" ca="1" si="11"/>
        <v>93</v>
      </c>
      <c r="FY5" s="160"/>
      <c r="FZ5" s="160"/>
      <c r="GA5" s="160"/>
      <c r="GB5" s="160"/>
      <c r="GC5" s="160"/>
      <c r="GD5" s="161"/>
      <c r="GE5" s="160"/>
      <c r="GF5" s="162">
        <f ca="1">COUNTIF(INDIRECT("gg"&amp;$I5):INDIRECT("gg"&amp;$J5),"&lt;=" &amp; $Z$1)</f>
        <v>16</v>
      </c>
      <c r="GG5" s="162">
        <f ca="1">COUNTIF(INDIRECT("gg"&amp;$I5):INDIRECT("gg"&amp;$J5),"&lt;=" &amp; $Z$1+1)</f>
        <v>26</v>
      </c>
      <c r="GH5" s="159">
        <f t="shared" ca="1" si="12"/>
        <v>79</v>
      </c>
      <c r="GI5" s="160"/>
      <c r="GJ5" s="160"/>
      <c r="GK5" s="160"/>
      <c r="GL5" s="160"/>
      <c r="GM5" s="160"/>
      <c r="GN5" s="161"/>
      <c r="GO5" s="160"/>
      <c r="GP5" s="162">
        <f ca="1">COUNTIF(INDIRECT("gq"&amp;$I5):INDIRECT("gq"&amp;$J5),"&lt;=" &amp; $Z$1-1)</f>
        <v>19</v>
      </c>
      <c r="GQ5" s="162">
        <f ca="1">COUNTIF(INDIRECT("gq"&amp;$I5):INDIRECT("gq"&amp;$J5),"&lt;=" &amp; $Z$1)</f>
        <v>22</v>
      </c>
      <c r="GR5" s="159">
        <f t="shared" ca="1" si="13"/>
        <v>82</v>
      </c>
      <c r="GZ5" s="17">
        <f ca="1">COUNTIF(INDIRECT("ha"&amp;$I5):INDIRECT("ha"&amp;$J5),"&lt;=" &amp; $Z$1+1)</f>
        <v>13</v>
      </c>
      <c r="HA5" s="17">
        <f ca="1">COUNTIF(INDIRECT("ha"&amp;$I5):INDIRECT("ha"&amp;$J5),"&lt;=" &amp; $Z$1+2)</f>
        <v>23</v>
      </c>
      <c r="HB5" s="16"/>
      <c r="HC5" s="5">
        <v>3</v>
      </c>
      <c r="HD5" s="192">
        <f ca="1">INDIRECT("BE"&amp;$Z$2)</f>
        <v>104</v>
      </c>
      <c r="HE5" s="192">
        <f ca="1">INDIRECT("Bf"&amp;$Z$2)</f>
        <v>158</v>
      </c>
      <c r="HF5" s="192">
        <f t="shared" ca="1" si="14"/>
        <v>0.51485148514851486</v>
      </c>
      <c r="HG5" s="192">
        <f t="shared" ca="1" si="15"/>
        <v>0.26732673267326734</v>
      </c>
      <c r="HH5" s="192">
        <v>12</v>
      </c>
      <c r="HI5" s="192">
        <f ca="1">INDIRECT("ER"&amp;$Z$2)</f>
        <v>90</v>
      </c>
      <c r="HJ5" s="192">
        <f ca="1">INDIRECT("Es"&amp;$Z$2)</f>
        <v>145</v>
      </c>
      <c r="HK5" s="192">
        <f t="shared" ca="1" si="16"/>
        <v>0.44554455445544555</v>
      </c>
      <c r="HL5" s="192">
        <f t="shared" ca="1" si="17"/>
        <v>0.2722772277227723</v>
      </c>
      <c r="HN5" s="59">
        <v>4</v>
      </c>
      <c r="HO5" s="193">
        <f ca="1">INDIRECT("K16")</f>
        <v>45549</v>
      </c>
      <c r="HP5" s="194">
        <f ca="1">INDIRECT("P16")</f>
        <v>87</v>
      </c>
      <c r="HT5" s="119">
        <v>4</v>
      </c>
      <c r="HU5" s="175">
        <f>$BO$2</f>
        <v>2.2250000000000001</v>
      </c>
      <c r="HV5">
        <v>13</v>
      </c>
      <c r="HW5" s="196">
        <f>$FB$2</f>
        <v>1.7749999999999999</v>
      </c>
      <c r="HX5" s="119">
        <v>4</v>
      </c>
      <c r="HY5" s="175">
        <f>$BP$2</f>
        <v>1.7</v>
      </c>
      <c r="HZ5">
        <v>13</v>
      </c>
      <c r="IA5" s="196">
        <f>$FC$2</f>
        <v>3.05</v>
      </c>
      <c r="IB5" s="119">
        <v>4</v>
      </c>
      <c r="IC5" s="175">
        <f>$BP$2-1</f>
        <v>0.7</v>
      </c>
      <c r="ID5">
        <v>13</v>
      </c>
      <c r="IE5" s="196">
        <f>$FC$2-2</f>
        <v>1.0499999999999998</v>
      </c>
      <c r="IF5" s="175"/>
      <c r="IG5" s="370" t="s">
        <v>166</v>
      </c>
      <c r="IH5" s="18">
        <v>18</v>
      </c>
      <c r="II5" s="415">
        <v>44051</v>
      </c>
      <c r="IJ5" s="370">
        <v>82</v>
      </c>
      <c r="IL5" s="119">
        <v>4</v>
      </c>
      <c r="IM5" t="s">
        <v>184</v>
      </c>
      <c r="IN5" s="120">
        <v>28</v>
      </c>
      <c r="IO5" s="119">
        <v>4</v>
      </c>
      <c r="IP5" t="s">
        <v>604</v>
      </c>
      <c r="IQ5" s="120">
        <v>36</v>
      </c>
    </row>
    <row r="6" spans="1:265" outlineLevel="1">
      <c r="I6" s="89">
        <f ca="1">INDIRECT("i13")-137</f>
        <v>65</v>
      </c>
      <c r="J6" s="89">
        <f ca="1">INDIRECT("i13")-114</f>
        <v>88</v>
      </c>
      <c r="K6" s="149">
        <f t="shared" ca="1" si="0"/>
        <v>24</v>
      </c>
      <c r="L6" s="18" t="s">
        <v>861</v>
      </c>
      <c r="M6" s="150">
        <f ca="1">AVERAGE(INDIRECT("M"&amp;$I6):INDIRECT("M"&amp;$J6))</f>
        <v>1.7083333333333333</v>
      </c>
      <c r="N6" s="150">
        <f ca="1">AVERAGE(INDIRECT("N"&amp;$I6):INDIRECT("N"&amp;$J6))</f>
        <v>0.33333333333333331</v>
      </c>
      <c r="O6" s="150">
        <f ca="1">AVERAGE(INDIRECT("O"&amp;$I6):INDIRECT("O"&amp;$J6))</f>
        <v>2.0416666666666665</v>
      </c>
      <c r="P6" s="512">
        <f ca="1">AVERAGE(INDIRECT("P"&amp;$I6):INDIRECT("P"&amp;$J6))</f>
        <v>83.958333333333329</v>
      </c>
      <c r="Q6" s="150">
        <f ca="1">AVERAGE(INDIRECT("Q"&amp;$I6):INDIRECT("Q"&amp;$J6))</f>
        <v>41.625</v>
      </c>
      <c r="R6" s="150">
        <f ca="1">AVERAGE(INDIRECT("R"&amp;$I6):INDIRECT("R"&amp;$J6))</f>
        <v>42.333333333333336</v>
      </c>
      <c r="S6" s="524">
        <f ca="1">AVERAGE(INDIRECT("S"&amp;$I6):INDIRECT("S"&amp;$J6))</f>
        <v>4.25</v>
      </c>
      <c r="T6" s="150">
        <f ca="1">AVERAGE(INDIRECT("T"&amp;$I6):INDIRECT("T"&amp;$J6))</f>
        <v>1.25</v>
      </c>
      <c r="U6" s="150">
        <f ca="1">AVERAGE(INDIRECT("U"&amp;$I6):INDIRECT("U"&amp;$J6))</f>
        <v>0.20833333333333334</v>
      </c>
      <c r="V6" s="150">
        <f ca="1">AVERAGE(INDIRECT("V"&amp;$I6):INDIRECT("V"&amp;$J6))</f>
        <v>1.5416666666666667</v>
      </c>
      <c r="W6" s="150">
        <f ca="1">AVERAGE(INDIRECT("W"&amp;$I6):INDIRECT("W"&amp;$J6))</f>
        <v>0.29166666666666669</v>
      </c>
      <c r="X6" s="150">
        <f ca="1">AVERAGE(INDIRECT("X"&amp;$I6):INDIRECT("X"&amp;$J6))</f>
        <v>3.2916666666666665</v>
      </c>
      <c r="Y6" s="150">
        <f ca="1">AVERAGE(INDIRECT("Y"&amp;$I6):INDIRECT("Y"&amp;$J6))</f>
        <v>0.91666666666666663</v>
      </c>
      <c r="Z6" s="150">
        <f ca="1">AVERAGE(INDIRECT("Z"&amp;$I6):INDIRECT("Z"&amp;$J6))</f>
        <v>4.208333333333333</v>
      </c>
      <c r="AA6" s="150">
        <f ca="1">AVERAGE(INDIRECT("AA"&amp;$I6):INDIRECT("AA"&amp;$J6))</f>
        <v>1.2083333333333333</v>
      </c>
      <c r="AB6" s="158">
        <v>6</v>
      </c>
      <c r="AC6" s="159">
        <f t="shared" ca="1" si="18"/>
        <v>88</v>
      </c>
      <c r="AD6" s="160"/>
      <c r="AE6" s="160"/>
      <c r="AF6" s="160"/>
      <c r="AG6" s="160"/>
      <c r="AH6" s="160"/>
      <c r="AI6" s="161"/>
      <c r="AJ6" s="160"/>
      <c r="AK6" s="162">
        <f ca="1">COUNTIF(INDIRECT("al"&amp;$I6):INDIRECT("al"&amp;$J6),"&lt;=" &amp; $Z$1)</f>
        <v>9</v>
      </c>
      <c r="AL6" s="162">
        <f ca="1">COUNTIF(INDIRECT("al"&amp;$I6):INDIRECT("al"&amp;$J6),"&lt;=" &amp; $Z$1+1)</f>
        <v>21</v>
      </c>
      <c r="AM6" s="159">
        <f t="shared" ca="1" si="19"/>
        <v>92</v>
      </c>
      <c r="AN6" s="160"/>
      <c r="AO6" s="160"/>
      <c r="AP6" s="160"/>
      <c r="AQ6" s="160"/>
      <c r="AR6" s="160"/>
      <c r="AS6" s="161"/>
      <c r="AT6" s="160"/>
      <c r="AU6" s="162">
        <f ca="1">COUNTIF(INDIRECT("av"&amp;$I6):INDIRECT("av"&amp;$J6),"&lt;=" &amp; $Z$1)</f>
        <v>13</v>
      </c>
      <c r="AV6" s="162">
        <f ca="1">COUNTIF(INDIRECT("av"&amp;$I6):INDIRECT("av"&amp;$J6),"&lt;=" &amp; $Z$1+1)</f>
        <v>22</v>
      </c>
      <c r="AW6" s="159">
        <f t="shared" ca="1" si="20"/>
        <v>88</v>
      </c>
      <c r="AX6" s="160"/>
      <c r="AY6" s="160"/>
      <c r="AZ6" s="160"/>
      <c r="BA6" s="160"/>
      <c r="BB6" s="160"/>
      <c r="BC6" s="161"/>
      <c r="BD6" s="160"/>
      <c r="BE6" s="162">
        <f ca="1">COUNTIF(INDIRECT("bf"&amp;$I6):INDIRECT("bf"&amp;$J6),"&lt;=" &amp; $Z$1)</f>
        <v>15</v>
      </c>
      <c r="BF6" s="162">
        <f ca="1">COUNTIF(INDIRECT("bf"&amp;$I6):INDIRECT("bf"&amp;$J6),"&lt;=" &amp; $Z$1+1)</f>
        <v>21</v>
      </c>
      <c r="BG6" s="159">
        <f t="shared" ca="1" si="21"/>
        <v>75</v>
      </c>
      <c r="BH6" s="160"/>
      <c r="BI6" s="160"/>
      <c r="BJ6" s="160"/>
      <c r="BK6" s="160"/>
      <c r="BL6" s="160"/>
      <c r="BM6" s="161"/>
      <c r="BN6" s="160"/>
      <c r="BO6" s="162">
        <f ca="1">COUNTIF(INDIRECT("bp"&amp;$I6):INDIRECT("bp"&amp;$J6),"&lt;=" &amp; $Z$1-1)</f>
        <v>11</v>
      </c>
      <c r="BP6" s="162">
        <f ca="1">COUNTIF(INDIRECT("bp"&amp;$I6):INDIRECT("bp"&amp;$J6),"&lt;=" &amp; $Z$1)</f>
        <v>18</v>
      </c>
      <c r="BQ6" s="159">
        <f t="shared" ca="1" si="22"/>
        <v>67</v>
      </c>
      <c r="BR6" s="160"/>
      <c r="BS6" s="160"/>
      <c r="BT6" s="160"/>
      <c r="BU6" s="160"/>
      <c r="BV6" s="160"/>
      <c r="BW6" s="161"/>
      <c r="BX6" s="160"/>
      <c r="BY6" s="162">
        <f ca="1">COUNTIF(INDIRECT("bz"&amp;$I6):INDIRECT("bz"&amp;$J6),"&lt;=" &amp; $Z$1)</f>
        <v>15</v>
      </c>
      <c r="BZ6" s="162">
        <f ca="1">COUNTIF(INDIRECT("bz"&amp;$I6):INDIRECT("bz"&amp;$J6),"&lt;=" &amp; $Z$1+1)</f>
        <v>16</v>
      </c>
      <c r="CA6" s="159">
        <f t="shared" ca="1" si="1"/>
        <v>67</v>
      </c>
      <c r="CB6" s="160"/>
      <c r="CC6" s="160"/>
      <c r="CD6" s="160"/>
      <c r="CE6" s="160"/>
      <c r="CF6" s="160"/>
      <c r="CG6" s="161"/>
      <c r="CH6" s="160"/>
      <c r="CI6" s="162">
        <f ca="1">COUNTIF(INDIRECT("cj"&amp;$I6):INDIRECT("cj"&amp;$J6),"&lt;=" &amp; $Z$1+1)</f>
        <v>9</v>
      </c>
      <c r="CJ6" s="162">
        <f ca="1">COUNTIF(INDIRECT("cj"&amp;$I6):INDIRECT("cj"&amp;$J6),"&lt;=" &amp; $Z$1+2)</f>
        <v>16</v>
      </c>
      <c r="CK6" s="159">
        <f t="shared" ca="1" si="2"/>
        <v>96</v>
      </c>
      <c r="CL6" s="160"/>
      <c r="CM6" s="160"/>
      <c r="CN6" s="160"/>
      <c r="CO6" s="160"/>
      <c r="CP6" s="160"/>
      <c r="CQ6" s="161"/>
      <c r="CR6" s="160"/>
      <c r="CS6" s="162">
        <f ca="1">COUNTIF(INDIRECT("ct"&amp;$I6):INDIRECT("ct"&amp;$J6),"&lt;=" &amp; $Z$1-1)</f>
        <v>19</v>
      </c>
      <c r="CT6" s="162">
        <f ca="1">COUNTIF(INDIRECT("ct"&amp;$I6):INDIRECT("ct"&amp;$J6),"&lt;=" &amp; $Z$1)</f>
        <v>23</v>
      </c>
      <c r="CU6" s="159">
        <f t="shared" ca="1" si="3"/>
        <v>71</v>
      </c>
      <c r="CV6" s="160"/>
      <c r="CW6" s="160"/>
      <c r="CX6" s="160"/>
      <c r="CY6" s="160"/>
      <c r="CZ6" s="160"/>
      <c r="DA6" s="161"/>
      <c r="DB6" s="160"/>
      <c r="DC6" s="162">
        <f ca="1">COUNTIF(INDIRECT("dd"&amp;$I6):INDIRECT("dd"&amp;$J6),"&lt;=" &amp; $Z$1+1)</f>
        <v>13</v>
      </c>
      <c r="DD6" s="162">
        <f ca="1">COUNTIF(INDIRECT("dd"&amp;$I6):INDIRECT("dd"&amp;$J6),"&lt;=" &amp; $Z$1+2)</f>
        <v>17</v>
      </c>
      <c r="DE6" s="159">
        <f t="shared" ca="1" si="4"/>
        <v>88</v>
      </c>
      <c r="DF6" s="160"/>
      <c r="DG6" s="160"/>
      <c r="DH6" s="160"/>
      <c r="DI6" s="160"/>
      <c r="DJ6" s="160"/>
      <c r="DK6" s="161"/>
      <c r="DL6" s="160"/>
      <c r="DM6" s="162">
        <f ca="1">COUNTIF(INDIRECT("dn"&amp;$I6):INDIRECT("dn"&amp;$J6),"&lt;=" &amp; $Z$1)</f>
        <v>13</v>
      </c>
      <c r="DN6" s="162">
        <f ca="1">COUNTIF(INDIRECT("dn"&amp;$I6):INDIRECT("dn"&amp;$J6),"&lt;=" &amp; $Z$1+1)</f>
        <v>21</v>
      </c>
      <c r="DO6" s="163"/>
      <c r="DP6" s="159">
        <f t="shared" ca="1" si="5"/>
        <v>88</v>
      </c>
      <c r="DQ6" s="160"/>
      <c r="DR6" s="160"/>
      <c r="DS6" s="160"/>
      <c r="DT6" s="160"/>
      <c r="DU6" s="160"/>
      <c r="DV6" s="161"/>
      <c r="DW6" s="160"/>
      <c r="DX6" s="162">
        <f ca="1">COUNTIF(INDIRECT("dy"&amp;$I6):INDIRECT("dy"&amp;$J6),"&lt;=" &amp; $Z$1-1)</f>
        <v>13</v>
      </c>
      <c r="DY6" s="162">
        <f ca="1">COUNTIF(INDIRECT("dy"&amp;$I6):INDIRECT("dy"&amp;$J6),"&lt;=" &amp; $Z$1)</f>
        <v>21</v>
      </c>
      <c r="DZ6" s="159">
        <f t="shared" ca="1" si="6"/>
        <v>100</v>
      </c>
      <c r="EA6" s="160"/>
      <c r="EB6" s="160"/>
      <c r="EC6" s="160"/>
      <c r="ED6" s="160"/>
      <c r="EE6" s="160"/>
      <c r="EF6" s="161"/>
      <c r="EG6" s="160"/>
      <c r="EH6" s="162">
        <f ca="1">COUNTIF(INDIRECT("ei"&amp;$I6):INDIRECT("ei"&amp;$J6),"&lt;=" &amp; $Z$1)</f>
        <v>13</v>
      </c>
      <c r="EI6" s="162">
        <f ca="1">COUNTIF(INDIRECT("ei"&amp;$I6):INDIRECT("ei"&amp;$J6),"&lt;=" &amp; $Z$1+1)</f>
        <v>24</v>
      </c>
      <c r="EJ6" s="159">
        <f t="shared" ca="1" si="7"/>
        <v>79</v>
      </c>
      <c r="EK6" s="160"/>
      <c r="EL6" s="160"/>
      <c r="EM6" s="160"/>
      <c r="EN6" s="160"/>
      <c r="EO6" s="160"/>
      <c r="EP6" s="161"/>
      <c r="EQ6" s="160"/>
      <c r="ER6" s="162">
        <f ca="1">COUNTIF(INDIRECT("es"&amp;$I6):INDIRECT("es"&amp;$J6),"&lt;=" &amp; $Z$1)</f>
        <v>15</v>
      </c>
      <c r="ES6" s="162">
        <f ca="1">COUNTIF(INDIRECT("es"&amp;$I6):INDIRECT("es"&amp;$J6),"&lt;=" &amp; $Z$1+1)</f>
        <v>19</v>
      </c>
      <c r="ET6" s="159">
        <f t="shared" ca="1" si="8"/>
        <v>67</v>
      </c>
      <c r="EU6" s="160"/>
      <c r="EV6" s="160"/>
      <c r="EW6" s="160"/>
      <c r="EX6" s="160"/>
      <c r="EY6" s="160"/>
      <c r="EZ6" s="161"/>
      <c r="FA6" s="160"/>
      <c r="FB6" s="162">
        <f ca="1">COUNTIF(INDIRECT("fc"&amp;$I6):INDIRECT("fc"&amp;$J6),"&lt;=" &amp; $Z$1)</f>
        <v>8</v>
      </c>
      <c r="FC6" s="162">
        <f ca="1">COUNTIF(INDIRECT("fc"&amp;$I6):INDIRECT("fc"&amp;$J6),"&lt;=" &amp; $Z$1+1)</f>
        <v>16</v>
      </c>
      <c r="FD6" s="159">
        <f t="shared" ca="1" si="9"/>
        <v>71</v>
      </c>
      <c r="FE6" s="160"/>
      <c r="FF6" s="160"/>
      <c r="FG6" s="160"/>
      <c r="FH6" s="160"/>
      <c r="FI6" s="160"/>
      <c r="FJ6" s="161"/>
      <c r="FK6" s="160"/>
      <c r="FL6" s="162">
        <f ca="1">COUNTIF(INDIRECT("fm"&amp;$I6):INDIRECT("fm"&amp;$J6),"&lt;=" &amp; $Z$1+1)</f>
        <v>5</v>
      </c>
      <c r="FM6" s="162">
        <f ca="1">COUNTIF(INDIRECT("fm"&amp;$I6):INDIRECT("fm"&amp;$J6),"&lt;=" &amp; $Z$1+2)</f>
        <v>17</v>
      </c>
      <c r="FN6" s="159">
        <f t="shared" ca="1" si="10"/>
        <v>71</v>
      </c>
      <c r="FO6" s="160"/>
      <c r="FP6" s="160"/>
      <c r="FQ6" s="160"/>
      <c r="FR6" s="160"/>
      <c r="FS6" s="160"/>
      <c r="FT6" s="161"/>
      <c r="FU6" s="160"/>
      <c r="FV6" s="162">
        <f ca="1">COUNTIF(INDIRECT("fw"&amp;$I6):INDIRECT("fw"&amp;$J6),"&lt;=" &amp; $Z$1)</f>
        <v>12</v>
      </c>
      <c r="FW6" s="162">
        <f ca="1">COUNTIF(INDIRECT("fw"&amp;$I6):INDIRECT("fw"&amp;$J6),"&lt;=" &amp; $Z$1+1)</f>
        <v>17</v>
      </c>
      <c r="FX6" s="159">
        <f t="shared" ca="1" si="11"/>
        <v>79</v>
      </c>
      <c r="FY6" s="160"/>
      <c r="FZ6" s="160"/>
      <c r="GA6" s="160"/>
      <c r="GB6" s="160"/>
      <c r="GC6" s="160"/>
      <c r="GD6" s="161"/>
      <c r="GE6" s="160"/>
      <c r="GF6" s="162">
        <f ca="1">COUNTIF(INDIRECT("gg"&amp;$I6):INDIRECT("gg"&amp;$J6),"&lt;=" &amp; $Z$1)</f>
        <v>15</v>
      </c>
      <c r="GG6" s="162">
        <f ca="1">COUNTIF(INDIRECT("gg"&amp;$I6):INDIRECT("gg"&amp;$J6),"&lt;=" &amp; $Z$1+1)</f>
        <v>19</v>
      </c>
      <c r="GH6" s="159">
        <f t="shared" ca="1" si="12"/>
        <v>83</v>
      </c>
      <c r="GI6" s="160"/>
      <c r="GJ6" s="160"/>
      <c r="GK6" s="160"/>
      <c r="GL6" s="160"/>
      <c r="GM6" s="160"/>
      <c r="GN6" s="161"/>
      <c r="GO6" s="160"/>
      <c r="GP6" s="162">
        <f ca="1">COUNTIF(INDIRECT("gq"&amp;$I6):INDIRECT("gq"&amp;$J6),"&lt;=" &amp; $Z$1-1)</f>
        <v>18</v>
      </c>
      <c r="GQ6" s="162">
        <f ca="1">COUNTIF(INDIRECT("gq"&amp;$I6):INDIRECT("gq"&amp;$J6),"&lt;=" &amp; $Z$1)</f>
        <v>20</v>
      </c>
      <c r="GR6" s="159">
        <f t="shared" ca="1" si="13"/>
        <v>79</v>
      </c>
      <c r="GS6" s="25"/>
      <c r="GT6" s="25"/>
      <c r="GU6" s="25"/>
      <c r="GV6" s="25"/>
      <c r="GW6" s="25"/>
      <c r="GX6" s="35"/>
      <c r="GY6" s="25"/>
      <c r="GZ6" s="26">
        <f ca="1">COUNTIF(INDIRECT("ha"&amp;$I6):INDIRECT("ha"&amp;$J6),"&lt;=" &amp; $Z$1+1)</f>
        <v>13</v>
      </c>
      <c r="HA6" s="26">
        <f ca="1">COUNTIF(INDIRECT("ha"&amp;$I6):INDIRECT("ha"&amp;$J6),"&lt;=" &amp; $Z$1+2)</f>
        <v>19</v>
      </c>
      <c r="HC6" s="5">
        <v>4</v>
      </c>
      <c r="HD6" s="192">
        <f ca="1">INDIRECT("BO"&amp;$Z$2)</f>
        <v>121</v>
      </c>
      <c r="HE6" s="192">
        <f ca="1">INDIRECT("Bp"&amp;$Z$2)</f>
        <v>173</v>
      </c>
      <c r="HF6" s="192">
        <f t="shared" ca="1" si="14"/>
        <v>0.59900990099009899</v>
      </c>
      <c r="HG6" s="192">
        <f t="shared" ca="1" si="15"/>
        <v>0.25742574257425743</v>
      </c>
      <c r="HH6" s="192">
        <v>13</v>
      </c>
      <c r="HI6" s="192">
        <f ca="1">INDIRECT("FB"&amp;$Z$2)</f>
        <v>81</v>
      </c>
      <c r="HJ6" s="192">
        <f ca="1">INDIRECT("Fc"&amp;$Z$2)</f>
        <v>153</v>
      </c>
      <c r="HK6" s="192">
        <f t="shared" ca="1" si="16"/>
        <v>0.40099009900990101</v>
      </c>
      <c r="HL6" s="192">
        <f t="shared" ca="1" si="17"/>
        <v>0.35643564356435642</v>
      </c>
      <c r="HN6" s="59">
        <v>5</v>
      </c>
      <c r="HO6" s="193">
        <f ca="1">INDIRECT("K17")</f>
        <v>45543</v>
      </c>
      <c r="HP6" s="194">
        <f ca="1">INDIRECT("P17")</f>
        <v>90</v>
      </c>
      <c r="HR6" t="s">
        <v>115</v>
      </c>
      <c r="HS6" t="s">
        <v>114</v>
      </c>
      <c r="HT6" s="119">
        <v>5</v>
      </c>
      <c r="HU6" s="175">
        <f>$BY$2</f>
        <v>2</v>
      </c>
      <c r="HV6">
        <v>14</v>
      </c>
      <c r="HW6" s="196">
        <f>$FL$2</f>
        <v>1.825</v>
      </c>
      <c r="HX6" s="119">
        <v>5</v>
      </c>
      <c r="HY6" s="175">
        <f>$BZ$2</f>
        <v>3</v>
      </c>
      <c r="HZ6">
        <v>14</v>
      </c>
      <c r="IA6" s="196">
        <f>$FM$2</f>
        <v>4.4249999999999998</v>
      </c>
      <c r="IB6" s="119">
        <v>5</v>
      </c>
      <c r="IC6" s="175">
        <f>$BZ$2-2</f>
        <v>1</v>
      </c>
      <c r="ID6">
        <v>14</v>
      </c>
      <c r="IE6" s="196">
        <f>$FM$2-3</f>
        <v>1.4249999999999998</v>
      </c>
      <c r="IF6" s="175"/>
      <c r="IG6" s="362" t="s">
        <v>167</v>
      </c>
      <c r="IH6" s="18">
        <v>12</v>
      </c>
      <c r="II6" s="415">
        <v>43551</v>
      </c>
      <c r="IJ6" s="18">
        <v>84</v>
      </c>
      <c r="IL6" s="119">
        <v>5</v>
      </c>
      <c r="IM6" t="s">
        <v>188</v>
      </c>
      <c r="IN6" s="120">
        <v>24</v>
      </c>
      <c r="IO6" s="119">
        <v>5</v>
      </c>
      <c r="IP6" t="s">
        <v>186</v>
      </c>
      <c r="IQ6" s="120">
        <v>39</v>
      </c>
      <c r="JE6" s="230"/>
    </row>
    <row r="7" spans="1:265" outlineLevel="1">
      <c r="I7" s="89">
        <f ca="1">INDIRECT("i13")-113</f>
        <v>89</v>
      </c>
      <c r="J7" s="89">
        <f ca="1">INDIRECT("i13")-85</f>
        <v>117</v>
      </c>
      <c r="K7" s="149">
        <f t="shared" ca="1" si="0"/>
        <v>29</v>
      </c>
      <c r="L7" s="18" t="s">
        <v>685</v>
      </c>
      <c r="M7" s="150">
        <f ca="1">AVERAGE(INDIRECT("M"&amp;$I7):INDIRECT("M"&amp;$J7))</f>
        <v>1.3448275862068966</v>
      </c>
      <c r="N7" s="150">
        <f ca="1">AVERAGE(INDIRECT("N"&amp;$I7):INDIRECT("N"&amp;$J7))</f>
        <v>0.37931034482758619</v>
      </c>
      <c r="O7" s="150">
        <f ca="1">AVERAGE(INDIRECT("O"&amp;$I7):INDIRECT("O"&amp;$J7))</f>
        <v>1.7241379310344827</v>
      </c>
      <c r="P7" s="512">
        <f ca="1">AVERAGE(INDIRECT("P"&amp;$I7):INDIRECT("P"&amp;$J7))</f>
        <v>84.65517241379311</v>
      </c>
      <c r="Q7" s="150">
        <f ca="1">AVERAGE(INDIRECT("Q"&amp;$I7):INDIRECT("Q"&amp;$J7))</f>
        <v>42.137931034482762</v>
      </c>
      <c r="R7" s="150">
        <f ca="1">AVERAGE(INDIRECT("R"&amp;$I7):INDIRECT("R"&amp;$J7))</f>
        <v>42.517241379310342</v>
      </c>
      <c r="S7" s="524">
        <f ca="1">AVERAGE(INDIRECT("S"&amp;$I7):INDIRECT("S"&amp;$J7))</f>
        <v>5.4482758620689653</v>
      </c>
      <c r="T7" s="150">
        <f ca="1">AVERAGE(INDIRECT("T"&amp;$I7):INDIRECT("T"&amp;$J7))</f>
        <v>0.62068965517241381</v>
      </c>
      <c r="U7" s="150">
        <f ca="1">AVERAGE(INDIRECT("U"&amp;$I7):INDIRECT("U"&amp;$J7))</f>
        <v>0.17241379310344829</v>
      </c>
      <c r="V7" s="150">
        <f ca="1">AVERAGE(INDIRECT("V"&amp;$I7):INDIRECT("V"&amp;$J7))</f>
        <v>1.5172413793103448</v>
      </c>
      <c r="W7" s="150">
        <f ca="1">AVERAGE(INDIRECT("W"&amp;$I7):INDIRECT("W"&amp;$J7))</f>
        <v>0.75862068965517238</v>
      </c>
      <c r="X7" s="150">
        <f ca="1">AVERAGE(INDIRECT("X"&amp;$I7):INDIRECT("X"&amp;$J7))</f>
        <v>3.0689655172413794</v>
      </c>
      <c r="Y7" s="150">
        <f ca="1">AVERAGE(INDIRECT("Y"&amp;$I7):INDIRECT("Y"&amp;$J7))</f>
        <v>1.6206896551724137</v>
      </c>
      <c r="Z7" s="150">
        <f ca="1">AVERAGE(INDIRECT("Z"&amp;$I7):INDIRECT("Z"&amp;$J7))</f>
        <v>4.6896551724137927</v>
      </c>
      <c r="AA7" s="150">
        <f ca="1">AVERAGE(INDIRECT("AA"&amp;$I7):INDIRECT("AA"&amp;$J7))</f>
        <v>1.1379310344827587</v>
      </c>
      <c r="AB7" s="158">
        <v>7</v>
      </c>
      <c r="AC7" s="159">
        <f t="shared" ca="1" si="18"/>
        <v>76</v>
      </c>
      <c r="AD7" s="160"/>
      <c r="AE7" s="160"/>
      <c r="AF7" s="160"/>
      <c r="AG7" s="160"/>
      <c r="AH7" s="160"/>
      <c r="AI7" s="161"/>
      <c r="AJ7" s="160"/>
      <c r="AK7" s="162">
        <f ca="1">COUNTIF(INDIRECT("al"&amp;$I7):INDIRECT("al"&amp;$J7),"&lt;=" &amp; $Z$1)</f>
        <v>10</v>
      </c>
      <c r="AL7" s="162">
        <f ca="1">COUNTIF(INDIRECT("al"&amp;$I7):INDIRECT("al"&amp;$J7),"&lt;=" &amp; $Z$1+1)</f>
        <v>22</v>
      </c>
      <c r="AM7" s="159">
        <f t="shared" ca="1" si="19"/>
        <v>90</v>
      </c>
      <c r="AN7" s="160"/>
      <c r="AO7" s="160"/>
      <c r="AP7" s="160"/>
      <c r="AQ7" s="160"/>
      <c r="AR7" s="160"/>
      <c r="AS7" s="161"/>
      <c r="AT7" s="160"/>
      <c r="AU7" s="162">
        <f ca="1">COUNTIF(INDIRECT("av"&amp;$I7):INDIRECT("av"&amp;$J7),"&lt;=" &amp; $Z$1)</f>
        <v>17</v>
      </c>
      <c r="AV7" s="162">
        <f ca="1">COUNTIF(INDIRECT("av"&amp;$I7):INDIRECT("av"&amp;$J7),"&lt;=" &amp; $Z$1+1)</f>
        <v>26</v>
      </c>
      <c r="AW7" s="159">
        <f t="shared" ca="1" si="20"/>
        <v>90</v>
      </c>
      <c r="AX7" s="160"/>
      <c r="AY7" s="160"/>
      <c r="AZ7" s="160"/>
      <c r="BA7" s="160"/>
      <c r="BB7" s="160"/>
      <c r="BC7" s="161"/>
      <c r="BD7" s="160"/>
      <c r="BE7" s="162">
        <f ca="1">COUNTIF(INDIRECT("bf"&amp;$I7):INDIRECT("bf"&amp;$J7),"&lt;=" &amp; $Z$1)</f>
        <v>17</v>
      </c>
      <c r="BF7" s="162">
        <f ca="1">COUNTIF(INDIRECT("bf"&amp;$I7):INDIRECT("bf"&amp;$J7),"&lt;=" &amp; $Z$1+1)</f>
        <v>26</v>
      </c>
      <c r="BG7" s="159">
        <f t="shared" ca="1" si="21"/>
        <v>76</v>
      </c>
      <c r="BH7" s="160"/>
      <c r="BI7" s="160"/>
      <c r="BJ7" s="160"/>
      <c r="BK7" s="160"/>
      <c r="BL7" s="160"/>
      <c r="BM7" s="161"/>
      <c r="BN7" s="160"/>
      <c r="BO7" s="162">
        <f ca="1">COUNTIF(INDIRECT("bp"&amp;$I7):INDIRECT("bp"&amp;$J7),"&lt;=" &amp; $Z$1-1)</f>
        <v>15</v>
      </c>
      <c r="BP7" s="162">
        <f ca="1">COUNTIF(INDIRECT("bp"&amp;$I7):INDIRECT("bp"&amp;$J7),"&lt;=" &amp; $Z$1)</f>
        <v>22</v>
      </c>
      <c r="BQ7" s="159">
        <f t="shared" ca="1" si="22"/>
        <v>76</v>
      </c>
      <c r="BR7" s="160"/>
      <c r="BS7" s="160"/>
      <c r="BT7" s="160"/>
      <c r="BU7" s="160"/>
      <c r="BV7" s="160"/>
      <c r="BW7" s="161"/>
      <c r="BX7" s="160"/>
      <c r="BY7" s="162">
        <f ca="1">COUNTIF(INDIRECT("bz"&amp;$I7):INDIRECT("bz"&amp;$J7),"&lt;=" &amp; $Z$1)</f>
        <v>13</v>
      </c>
      <c r="BZ7" s="162">
        <f ca="1">COUNTIF(INDIRECT("bz"&amp;$I7):INDIRECT("bz"&amp;$J7),"&lt;=" &amp; $Z$1+1)</f>
        <v>22</v>
      </c>
      <c r="CA7" s="159">
        <f t="shared" ca="1" si="1"/>
        <v>90</v>
      </c>
      <c r="CB7" s="160"/>
      <c r="CC7" s="160"/>
      <c r="CD7" s="160"/>
      <c r="CE7" s="160"/>
      <c r="CF7" s="160"/>
      <c r="CG7" s="161"/>
      <c r="CH7" s="160"/>
      <c r="CI7" s="162">
        <f ca="1">COUNTIF(INDIRECT("cj"&amp;$I7):INDIRECT("cj"&amp;$J7),"&lt;=" &amp; $Z$1+1)</f>
        <v>22</v>
      </c>
      <c r="CJ7" s="162">
        <f ca="1">COUNTIF(INDIRECT("cj"&amp;$I7):INDIRECT("cj"&amp;$J7),"&lt;=" &amp; $Z$1+2)</f>
        <v>26</v>
      </c>
      <c r="CK7" s="159">
        <f t="shared" ca="1" si="2"/>
        <v>93</v>
      </c>
      <c r="CL7" s="160"/>
      <c r="CM7" s="160"/>
      <c r="CN7" s="160"/>
      <c r="CO7" s="160"/>
      <c r="CP7" s="160"/>
      <c r="CQ7" s="161"/>
      <c r="CR7" s="160"/>
      <c r="CS7" s="162">
        <f ca="1">COUNTIF(INDIRECT("ct"&amp;$I7):INDIRECT("ct"&amp;$J7),"&lt;=" &amp; $Z$1-1)</f>
        <v>15</v>
      </c>
      <c r="CT7" s="162">
        <f ca="1">COUNTIF(INDIRECT("ct"&amp;$I7):INDIRECT("ct"&amp;$J7),"&lt;=" &amp; $Z$1)</f>
        <v>27</v>
      </c>
      <c r="CU7" s="159">
        <f t="shared" ca="1" si="3"/>
        <v>90</v>
      </c>
      <c r="CV7" s="160"/>
      <c r="CW7" s="160"/>
      <c r="CX7" s="160"/>
      <c r="CY7" s="160"/>
      <c r="CZ7" s="160"/>
      <c r="DA7" s="161"/>
      <c r="DB7" s="160"/>
      <c r="DC7" s="162">
        <f ca="1">COUNTIF(INDIRECT("dd"&amp;$I7):INDIRECT("dd"&amp;$J7),"&lt;=" &amp; $Z$1+1)</f>
        <v>15</v>
      </c>
      <c r="DD7" s="162">
        <f ca="1">COUNTIF(INDIRECT("dd"&amp;$I7):INDIRECT("dd"&amp;$J7),"&lt;=" &amp; $Z$1+2)</f>
        <v>26</v>
      </c>
      <c r="DE7" s="159">
        <f t="shared" ca="1" si="4"/>
        <v>90</v>
      </c>
      <c r="DF7" s="160"/>
      <c r="DG7" s="160"/>
      <c r="DH7" s="160"/>
      <c r="DI7" s="160"/>
      <c r="DJ7" s="160"/>
      <c r="DK7" s="161"/>
      <c r="DL7" s="160"/>
      <c r="DM7" s="162">
        <f ca="1">COUNTIF(INDIRECT("dn"&amp;$I7):INDIRECT("dn"&amp;$J7),"&lt;=" &amp; $Z$1)</f>
        <v>16</v>
      </c>
      <c r="DN7" s="162">
        <f ca="1">COUNTIF(INDIRECT("dn"&amp;$I7):INDIRECT("dn"&amp;$J7),"&lt;=" &amp; $Z$1+1)</f>
        <v>26</v>
      </c>
      <c r="DO7" s="163"/>
      <c r="DP7" s="159">
        <f t="shared" ca="1" si="5"/>
        <v>83</v>
      </c>
      <c r="DQ7" s="160"/>
      <c r="DR7" s="160"/>
      <c r="DS7" s="160"/>
      <c r="DT7" s="160"/>
      <c r="DU7" s="160"/>
      <c r="DV7" s="161"/>
      <c r="DW7" s="160"/>
      <c r="DX7" s="162">
        <f ca="1">COUNTIF(INDIRECT("dy"&amp;$I7):INDIRECT("dy"&amp;$J7),"&lt;=" &amp; $Z$1-1)</f>
        <v>17</v>
      </c>
      <c r="DY7" s="162">
        <f ca="1">COUNTIF(INDIRECT("dy"&amp;$I7):INDIRECT("dy"&amp;$J7),"&lt;=" &amp; $Z$1)</f>
        <v>24</v>
      </c>
      <c r="DZ7" s="159">
        <f t="shared" ca="1" si="6"/>
        <v>97</v>
      </c>
      <c r="EA7" s="160"/>
      <c r="EB7" s="160"/>
      <c r="EC7" s="160"/>
      <c r="ED7" s="160"/>
      <c r="EE7" s="160"/>
      <c r="EF7" s="161"/>
      <c r="EG7" s="160"/>
      <c r="EH7" s="162">
        <f ca="1">COUNTIF(INDIRECT("ei"&amp;$I7):INDIRECT("ei"&amp;$J7),"&lt;=" &amp; $Z$1)</f>
        <v>16</v>
      </c>
      <c r="EI7" s="162">
        <f ca="1">COUNTIF(INDIRECT("ei"&amp;$I7):INDIRECT("ei"&amp;$J7),"&lt;=" &amp; $Z$1+1)</f>
        <v>28</v>
      </c>
      <c r="EJ7" s="159">
        <f t="shared" ca="1" si="7"/>
        <v>69</v>
      </c>
      <c r="EK7" s="160"/>
      <c r="EL7" s="160"/>
      <c r="EM7" s="160"/>
      <c r="EN7" s="160"/>
      <c r="EO7" s="160"/>
      <c r="EP7" s="161"/>
      <c r="EQ7" s="160"/>
      <c r="ER7" s="162">
        <f ca="1">COUNTIF(INDIRECT("es"&amp;$I7):INDIRECT("es"&amp;$J7),"&lt;=" &amp; $Z$1)</f>
        <v>14</v>
      </c>
      <c r="ES7" s="162">
        <f ca="1">COUNTIF(INDIRECT("es"&amp;$I7):INDIRECT("es"&amp;$J7),"&lt;=" &amp; $Z$1+1)</f>
        <v>20</v>
      </c>
      <c r="ET7" s="159">
        <f t="shared" ca="1" si="8"/>
        <v>76</v>
      </c>
      <c r="EU7" s="160"/>
      <c r="EV7" s="160"/>
      <c r="EW7" s="160"/>
      <c r="EX7" s="160"/>
      <c r="EY7" s="160"/>
      <c r="EZ7" s="161"/>
      <c r="FA7" s="160"/>
      <c r="FB7" s="162">
        <f ca="1">COUNTIF(INDIRECT("fc"&amp;$I7):INDIRECT("fc"&amp;$J7),"&lt;=" &amp; $Z$1)</f>
        <v>10</v>
      </c>
      <c r="FC7" s="162">
        <f ca="1">COUNTIF(INDIRECT("fc"&amp;$I7):INDIRECT("fc"&amp;$J7),"&lt;=" &amp; $Z$1+1)</f>
        <v>22</v>
      </c>
      <c r="FD7" s="159">
        <f t="shared" ca="1" si="9"/>
        <v>66</v>
      </c>
      <c r="FE7" s="160"/>
      <c r="FF7" s="160"/>
      <c r="FG7" s="160"/>
      <c r="FH7" s="160"/>
      <c r="FI7" s="160"/>
      <c r="FJ7" s="161"/>
      <c r="FK7" s="160"/>
      <c r="FL7" s="162">
        <f ca="1">COUNTIF(INDIRECT("fm"&amp;$I7):INDIRECT("fm"&amp;$J7),"&lt;=" &amp; $Z$1+1)</f>
        <v>8</v>
      </c>
      <c r="FM7" s="162">
        <f ca="1">COUNTIF(INDIRECT("fm"&amp;$I7):INDIRECT("fm"&amp;$J7),"&lt;=" &amp; $Z$1+2)</f>
        <v>19</v>
      </c>
      <c r="FN7" s="159">
        <f t="shared" ca="1" si="10"/>
        <v>76</v>
      </c>
      <c r="FO7" s="160"/>
      <c r="FP7" s="160"/>
      <c r="FQ7" s="160"/>
      <c r="FR7" s="160"/>
      <c r="FS7" s="160"/>
      <c r="FT7" s="161"/>
      <c r="FU7" s="160"/>
      <c r="FV7" s="162">
        <f ca="1">COUNTIF(INDIRECT("fw"&amp;$I7):INDIRECT("fw"&amp;$J7),"&lt;=" &amp; $Z$1)</f>
        <v>7</v>
      </c>
      <c r="FW7" s="162">
        <f ca="1">COUNTIF(INDIRECT("fw"&amp;$I7):INDIRECT("fw"&amp;$J7),"&lt;=" &amp; $Z$1+1)</f>
        <v>22</v>
      </c>
      <c r="FX7" s="159">
        <f t="shared" ca="1" si="11"/>
        <v>86</v>
      </c>
      <c r="FY7" s="160"/>
      <c r="FZ7" s="160"/>
      <c r="GA7" s="160"/>
      <c r="GB7" s="160"/>
      <c r="GC7" s="160"/>
      <c r="GD7" s="161"/>
      <c r="GE7" s="160"/>
      <c r="GF7" s="162">
        <f ca="1">COUNTIF(INDIRECT("gg"&amp;$I7):INDIRECT("gg"&amp;$J7),"&lt;=" &amp; $Z$1)</f>
        <v>21</v>
      </c>
      <c r="GG7" s="162">
        <f ca="1">COUNTIF(INDIRECT("gg"&amp;$I7):INDIRECT("gg"&amp;$J7),"&lt;=" &amp; $Z$1+1)</f>
        <v>25</v>
      </c>
      <c r="GH7" s="159">
        <f t="shared" ca="1" si="12"/>
        <v>83</v>
      </c>
      <c r="GI7" s="160"/>
      <c r="GJ7" s="160"/>
      <c r="GK7" s="160"/>
      <c r="GL7" s="160"/>
      <c r="GM7" s="160"/>
      <c r="GN7" s="161"/>
      <c r="GO7" s="160"/>
      <c r="GP7" s="162">
        <f ca="1">COUNTIF(INDIRECT("gq"&amp;$I7):INDIRECT("gq"&amp;$J7),"&lt;=" &amp; $Z$1-1)</f>
        <v>15</v>
      </c>
      <c r="GQ7" s="162">
        <f ca="1">COUNTIF(INDIRECT("gq"&amp;$I7):INDIRECT("gq"&amp;$J7),"&lt;=" &amp; $Z$1)</f>
        <v>24</v>
      </c>
      <c r="GR7" s="159">
        <f t="shared" ca="1" si="13"/>
        <v>90</v>
      </c>
      <c r="GZ7" s="17">
        <f ca="1">COUNTIF(INDIRECT("ha"&amp;$I7):INDIRECT("ha"&amp;$J7),"&lt;=" &amp; $Z$1+1)</f>
        <v>15</v>
      </c>
      <c r="HA7" s="17">
        <f ca="1">COUNTIF(INDIRECT("ha"&amp;$I7):INDIRECT("ha"&amp;$J7),"&lt;=" &amp; $Z$1+2)</f>
        <v>26</v>
      </c>
      <c r="HB7" s="16"/>
      <c r="HC7" s="5">
        <v>5</v>
      </c>
      <c r="HD7" s="192">
        <f ca="1">INDIRECT("BY"&amp;$Z$2)</f>
        <v>81</v>
      </c>
      <c r="HE7" s="192">
        <f ca="1">INDIRECT("Bz"&amp;$Z$2)</f>
        <v>150</v>
      </c>
      <c r="HF7" s="192">
        <f t="shared" ca="1" si="14"/>
        <v>0.40099009900990101</v>
      </c>
      <c r="HG7" s="192">
        <f t="shared" ca="1" si="15"/>
        <v>0.34158415841584161</v>
      </c>
      <c r="HH7" s="192">
        <v>14</v>
      </c>
      <c r="HI7" s="192">
        <f ca="1">INDIRECT("FL"&amp;$Z$2)</f>
        <v>46</v>
      </c>
      <c r="HJ7" s="192">
        <f ca="1">INDIRECT("Fm"&amp;$Z$2)</f>
        <v>130</v>
      </c>
      <c r="HK7" s="192">
        <f t="shared" ca="1" si="16"/>
        <v>0.22772277227722773</v>
      </c>
      <c r="HL7" s="192">
        <f t="shared" ca="1" si="17"/>
        <v>0.41584158415841582</v>
      </c>
      <c r="HN7" s="59">
        <v>6</v>
      </c>
      <c r="HO7" s="193">
        <f ca="1">INDIRECT("K18")</f>
        <v>45508</v>
      </c>
      <c r="HP7" s="194">
        <f ca="1">INDIRECT("P18")</f>
        <v>82</v>
      </c>
      <c r="HQ7" t="s">
        <v>116</v>
      </c>
      <c r="HR7" s="175">
        <f ca="1">MIN(INDIRECT("Q" &amp; $I$10): INDIRECT("Q" &amp; $J$10))</f>
        <v>36</v>
      </c>
      <c r="HS7" s="175">
        <f ca="1">MIN(INDIRECT("R" &amp; $I$10): INDIRECT("R" &amp; $J$10))</f>
        <v>34</v>
      </c>
      <c r="HT7" s="119">
        <v>6</v>
      </c>
      <c r="HU7" s="175">
        <f>$CI$2</f>
        <v>1.85</v>
      </c>
      <c r="HV7">
        <v>15</v>
      </c>
      <c r="HW7" s="196">
        <f>$FV$2</f>
        <v>2.15</v>
      </c>
      <c r="HX7" s="119">
        <v>6</v>
      </c>
      <c r="HY7" s="175">
        <f>$CJ$2</f>
        <v>3.85</v>
      </c>
      <c r="HZ7">
        <v>15</v>
      </c>
      <c r="IA7" s="196">
        <f>$FW$2</f>
        <v>2.875</v>
      </c>
      <c r="IB7" s="119">
        <v>6</v>
      </c>
      <c r="IC7" s="175">
        <f>$CJ$2-3</f>
        <v>0.85000000000000009</v>
      </c>
      <c r="ID7">
        <v>15</v>
      </c>
      <c r="IE7" s="196">
        <f>$FW$2-2</f>
        <v>0.875</v>
      </c>
      <c r="IF7" s="175"/>
      <c r="IG7" s="18" t="s">
        <v>169</v>
      </c>
      <c r="IH7" s="18">
        <v>17</v>
      </c>
      <c r="II7" s="415">
        <v>44709</v>
      </c>
      <c r="IJ7" s="18">
        <v>79</v>
      </c>
      <c r="IL7" s="121">
        <v>6</v>
      </c>
      <c r="IM7" s="124"/>
      <c r="IN7" s="122"/>
      <c r="IO7" s="121"/>
      <c r="IP7" s="124"/>
      <c r="IQ7" s="122"/>
      <c r="JE7" s="230"/>
    </row>
    <row r="8" spans="1:265" outlineLevel="1">
      <c r="I8" s="89">
        <f ca="1">INDIRECT("i13")-84</f>
        <v>118</v>
      </c>
      <c r="J8" s="89">
        <f ca="1">INDIRECT("i13")-58</f>
        <v>144</v>
      </c>
      <c r="K8" s="149">
        <f t="shared" ca="1" si="0"/>
        <v>27</v>
      </c>
      <c r="L8" s="18" t="s">
        <v>862</v>
      </c>
      <c r="M8" s="150">
        <f ca="1">AVERAGE(INDIRECT("M"&amp;$I8):INDIRECT("M"&amp;$J8))</f>
        <v>2.0370370370370372</v>
      </c>
      <c r="N8" s="150">
        <f ca="1">AVERAGE(INDIRECT("N"&amp;$I8):INDIRECT("N"&amp;$J8))</f>
        <v>0.25925925925925924</v>
      </c>
      <c r="O8" s="150">
        <f ca="1">AVERAGE(INDIRECT("O"&amp;$I8):INDIRECT("O"&amp;$J8))</f>
        <v>2.2962962962962963</v>
      </c>
      <c r="P8" s="512">
        <f ca="1">AVERAGE(INDIRECT("P"&amp;$I8):INDIRECT("P"&amp;$J8))</f>
        <v>86.740740740740748</v>
      </c>
      <c r="Q8" s="150">
        <f ca="1">AVERAGE(INDIRECT("Q"&amp;$I8):INDIRECT("Q"&amp;$J8))</f>
        <v>42.222222222222221</v>
      </c>
      <c r="R8" s="150">
        <f ca="1">AVERAGE(INDIRECT("R"&amp;$I8):INDIRECT("R"&amp;$J8))</f>
        <v>44.518518518518519</v>
      </c>
      <c r="S8" s="524">
        <f ca="1">AVERAGE(INDIRECT("S"&amp;$I8):INDIRECT("S"&amp;$J8))</f>
        <v>6.7407407407407405</v>
      </c>
      <c r="T8" s="150">
        <f ca="1">AVERAGE(INDIRECT("T"&amp;$I8):INDIRECT("T"&amp;$J8))</f>
        <v>1.1481481481481481</v>
      </c>
      <c r="U8" s="150">
        <f ca="1">AVERAGE(INDIRECT("U"&amp;$I8):INDIRECT("U"&amp;$J8))</f>
        <v>0.1111111111111111</v>
      </c>
      <c r="V8" s="150">
        <f ca="1">AVERAGE(INDIRECT("V"&amp;$I8):INDIRECT("V"&amp;$J8))</f>
        <v>1.3333333333333333</v>
      </c>
      <c r="W8" s="150">
        <f ca="1">AVERAGE(INDIRECT("W"&amp;$I8):INDIRECT("W"&amp;$J8))</f>
        <v>0.92592592592592593</v>
      </c>
      <c r="X8" s="150">
        <f ca="1">AVERAGE(INDIRECT("X"&amp;$I8):INDIRECT("X"&amp;$J8))</f>
        <v>3.5185185185185186</v>
      </c>
      <c r="Y8" s="150">
        <f ca="1">AVERAGE(INDIRECT("Y"&amp;$I8):INDIRECT("Y"&amp;$J8))</f>
        <v>1.5925925925925926</v>
      </c>
      <c r="Z8" s="150">
        <f ca="1">AVERAGE(INDIRECT("Z"&amp;$I8):INDIRECT("Z"&amp;$J8))</f>
        <v>5.1111111111111107</v>
      </c>
      <c r="AA8" s="150">
        <f ca="1">AVERAGE(INDIRECT("AA"&amp;$I8):INDIRECT("AA"&amp;$J8))</f>
        <v>0.7407407407407407</v>
      </c>
      <c r="AB8" s="158">
        <v>8</v>
      </c>
      <c r="AC8" s="159">
        <f t="shared" ca="1" si="18"/>
        <v>78</v>
      </c>
      <c r="AD8" s="160"/>
      <c r="AE8" s="160"/>
      <c r="AF8" s="160"/>
      <c r="AG8" s="160"/>
      <c r="AH8" s="160"/>
      <c r="AI8" s="161"/>
      <c r="AJ8" s="160"/>
      <c r="AK8" s="162">
        <f ca="1">COUNTIF(INDIRECT("al"&amp;$I8):INDIRECT("al"&amp;$J8),"&lt;=" &amp; $Z$1)</f>
        <v>13</v>
      </c>
      <c r="AL8" s="162">
        <f ca="1">COUNTIF(INDIRECT("al"&amp;$I8):INDIRECT("al"&amp;$J8),"&lt;=" &amp; $Z$1+1)</f>
        <v>21</v>
      </c>
      <c r="AM8" s="159">
        <f t="shared" ca="1" si="19"/>
        <v>89</v>
      </c>
      <c r="AN8" s="160"/>
      <c r="AO8" s="160"/>
      <c r="AP8" s="160"/>
      <c r="AQ8" s="160"/>
      <c r="AR8" s="160"/>
      <c r="AS8" s="161"/>
      <c r="AT8" s="160"/>
      <c r="AU8" s="162">
        <f ca="1">COUNTIF(INDIRECT("av"&amp;$I8):INDIRECT("av"&amp;$J8),"&lt;=" &amp; $Z$1)</f>
        <v>13</v>
      </c>
      <c r="AV8" s="162">
        <f ca="1">COUNTIF(INDIRECT("av"&amp;$I8):INDIRECT("av"&amp;$J8),"&lt;=" &amp; $Z$1+1)</f>
        <v>24</v>
      </c>
      <c r="AW8" s="159">
        <f t="shared" ca="1" si="20"/>
        <v>74</v>
      </c>
      <c r="AX8" s="160"/>
      <c r="AY8" s="160"/>
      <c r="AZ8" s="160"/>
      <c r="BA8" s="160"/>
      <c r="BB8" s="160"/>
      <c r="BC8" s="161"/>
      <c r="BD8" s="160"/>
      <c r="BE8" s="162">
        <f ca="1">COUNTIF(INDIRECT("bf"&amp;$I8):INDIRECT("bf"&amp;$J8),"&lt;=" &amp; $Z$1)</f>
        <v>15</v>
      </c>
      <c r="BF8" s="162">
        <f ca="1">COUNTIF(INDIRECT("bf"&amp;$I8):INDIRECT("bf"&amp;$J8),"&lt;=" &amp; $Z$1+1)</f>
        <v>20</v>
      </c>
      <c r="BG8" s="159">
        <f t="shared" ca="1" si="21"/>
        <v>93</v>
      </c>
      <c r="BH8" s="160"/>
      <c r="BI8" s="160"/>
      <c r="BJ8" s="160"/>
      <c r="BK8" s="160"/>
      <c r="BL8" s="160"/>
      <c r="BM8" s="161"/>
      <c r="BN8" s="160"/>
      <c r="BO8" s="162">
        <f ca="1">COUNTIF(INDIRECT("bp"&amp;$I8):INDIRECT("bp"&amp;$J8),"&lt;=" &amp; $Z$1-1)</f>
        <v>21</v>
      </c>
      <c r="BP8" s="162">
        <f ca="1">COUNTIF(INDIRECT("bp"&amp;$I8):INDIRECT("bp"&amp;$J8),"&lt;=" &amp; $Z$1)</f>
        <v>25</v>
      </c>
      <c r="BQ8" s="159">
        <f t="shared" ca="1" si="22"/>
        <v>78</v>
      </c>
      <c r="BR8" s="160"/>
      <c r="BS8" s="160"/>
      <c r="BT8" s="160"/>
      <c r="BU8" s="160"/>
      <c r="BV8" s="160"/>
      <c r="BW8" s="161"/>
      <c r="BX8" s="160"/>
      <c r="BY8" s="162">
        <f ca="1">COUNTIF(INDIRECT("bz"&amp;$I8):INDIRECT("bz"&amp;$J8),"&lt;=" &amp; $Z$1)</f>
        <v>6</v>
      </c>
      <c r="BZ8" s="162">
        <f ca="1">COUNTIF(INDIRECT("bz"&amp;$I8):INDIRECT("bz"&amp;$J8),"&lt;=" &amp; $Z$1+1)</f>
        <v>21</v>
      </c>
      <c r="CA8" s="159">
        <f t="shared" ca="1" si="1"/>
        <v>81</v>
      </c>
      <c r="CB8" s="160"/>
      <c r="CC8" s="160"/>
      <c r="CD8" s="160"/>
      <c r="CE8" s="160"/>
      <c r="CF8" s="160"/>
      <c r="CG8" s="161"/>
      <c r="CH8" s="160"/>
      <c r="CI8" s="162">
        <f ca="1">COUNTIF(INDIRECT("cj"&amp;$I8):INDIRECT("cj"&amp;$J8),"&lt;=" &amp; $Z$1+1)</f>
        <v>17</v>
      </c>
      <c r="CJ8" s="162">
        <f ca="1">COUNTIF(INDIRECT("cj"&amp;$I8):INDIRECT("cj"&amp;$J8),"&lt;=" &amp; $Z$1+2)</f>
        <v>22</v>
      </c>
      <c r="CK8" s="159">
        <f t="shared" ca="1" si="2"/>
        <v>93</v>
      </c>
      <c r="CL8" s="160"/>
      <c r="CM8" s="160"/>
      <c r="CN8" s="160"/>
      <c r="CO8" s="160"/>
      <c r="CP8" s="160"/>
      <c r="CQ8" s="161"/>
      <c r="CR8" s="160"/>
      <c r="CS8" s="162">
        <f ca="1">COUNTIF(INDIRECT("ct"&amp;$I8):INDIRECT("ct"&amp;$J8),"&lt;=" &amp; $Z$1-1)</f>
        <v>20</v>
      </c>
      <c r="CT8" s="162">
        <f ca="1">COUNTIF(INDIRECT("ct"&amp;$I8):INDIRECT("ct"&amp;$J8),"&lt;=" &amp; $Z$1)</f>
        <v>25</v>
      </c>
      <c r="CU8" s="159">
        <f t="shared" ca="1" si="3"/>
        <v>81</v>
      </c>
      <c r="CV8" s="160"/>
      <c r="CW8" s="160"/>
      <c r="CX8" s="160"/>
      <c r="CY8" s="160"/>
      <c r="CZ8" s="160"/>
      <c r="DA8" s="161"/>
      <c r="DB8" s="160"/>
      <c r="DC8" s="162">
        <f ca="1">COUNTIF(INDIRECT("dd"&amp;$I8):INDIRECT("dd"&amp;$J8),"&lt;=" &amp; $Z$1+1)</f>
        <v>13</v>
      </c>
      <c r="DD8" s="162">
        <f ca="1">COUNTIF(INDIRECT("dd"&amp;$I8):INDIRECT("dd"&amp;$J8),"&lt;=" &amp; $Z$1+2)</f>
        <v>22</v>
      </c>
      <c r="DE8" s="159">
        <f t="shared" ca="1" si="4"/>
        <v>89</v>
      </c>
      <c r="DF8" s="160"/>
      <c r="DG8" s="160"/>
      <c r="DH8" s="160"/>
      <c r="DI8" s="160"/>
      <c r="DJ8" s="160"/>
      <c r="DK8" s="161"/>
      <c r="DL8" s="160"/>
      <c r="DM8" s="162">
        <f ca="1">COUNTIF(INDIRECT("dn"&amp;$I8):INDIRECT("dn"&amp;$J8),"&lt;=" &amp; $Z$1)</f>
        <v>16</v>
      </c>
      <c r="DN8" s="162">
        <f ca="1">COUNTIF(INDIRECT("dn"&amp;$I8):INDIRECT("dn"&amp;$J8),"&lt;=" &amp; $Z$1+1)</f>
        <v>24</v>
      </c>
      <c r="DO8" s="163"/>
      <c r="DP8" s="159">
        <f t="shared" ca="1" si="5"/>
        <v>85</v>
      </c>
      <c r="DQ8" s="160"/>
      <c r="DR8" s="160"/>
      <c r="DS8" s="160"/>
      <c r="DT8" s="160"/>
      <c r="DU8" s="160"/>
      <c r="DV8" s="161"/>
      <c r="DW8" s="160"/>
      <c r="DX8" s="162">
        <f ca="1">COUNTIF(INDIRECT("dy"&amp;$I8):INDIRECT("dy"&amp;$J8),"&lt;=" &amp; $Z$1-1)</f>
        <v>11</v>
      </c>
      <c r="DY8" s="162">
        <f ca="1">COUNTIF(INDIRECT("dy"&amp;$I8):INDIRECT("dy"&amp;$J8),"&lt;=" &amp; $Z$1)</f>
        <v>23</v>
      </c>
      <c r="DZ8" s="159">
        <f t="shared" ca="1" si="6"/>
        <v>100</v>
      </c>
      <c r="EA8" s="160"/>
      <c r="EB8" s="160"/>
      <c r="EC8" s="160"/>
      <c r="ED8" s="160"/>
      <c r="EE8" s="160"/>
      <c r="EF8" s="161"/>
      <c r="EG8" s="160"/>
      <c r="EH8" s="162">
        <f ca="1">COUNTIF(INDIRECT("ei"&amp;$I8):INDIRECT("ei"&amp;$J8),"&lt;=" &amp; $Z$1)</f>
        <v>18</v>
      </c>
      <c r="EI8" s="162">
        <f ca="1">COUNTIF(INDIRECT("ei"&amp;$I8):INDIRECT("ei"&amp;$J8),"&lt;=" &amp; $Z$1+1)</f>
        <v>27</v>
      </c>
      <c r="EJ8" s="159">
        <f t="shared" ca="1" si="7"/>
        <v>67</v>
      </c>
      <c r="EK8" s="160"/>
      <c r="EL8" s="160"/>
      <c r="EM8" s="160"/>
      <c r="EN8" s="160"/>
      <c r="EO8" s="160"/>
      <c r="EP8" s="161"/>
      <c r="EQ8" s="160"/>
      <c r="ER8" s="162">
        <f ca="1">COUNTIF(INDIRECT("es"&amp;$I8):INDIRECT("es"&amp;$J8),"&lt;=" &amp; $Z$1)</f>
        <v>11</v>
      </c>
      <c r="ES8" s="162">
        <f ca="1">COUNTIF(INDIRECT("es"&amp;$I8):INDIRECT("es"&amp;$J8),"&lt;=" &amp; $Z$1+1)</f>
        <v>18</v>
      </c>
      <c r="ET8" s="159">
        <f t="shared" ca="1" si="8"/>
        <v>78</v>
      </c>
      <c r="EU8" s="160"/>
      <c r="EV8" s="160"/>
      <c r="EW8" s="160"/>
      <c r="EX8" s="160"/>
      <c r="EY8" s="160"/>
      <c r="EZ8" s="161"/>
      <c r="FA8" s="160"/>
      <c r="FB8" s="162">
        <f ca="1">COUNTIF(INDIRECT("fc"&amp;$I8):INDIRECT("fc"&amp;$J8),"&lt;=" &amp; $Z$1)</f>
        <v>11</v>
      </c>
      <c r="FC8" s="162">
        <f ca="1">COUNTIF(INDIRECT("fc"&amp;$I8):INDIRECT("fc"&amp;$J8),"&lt;=" &amp; $Z$1+1)</f>
        <v>21</v>
      </c>
      <c r="FD8" s="159">
        <f t="shared" ca="1" si="9"/>
        <v>52</v>
      </c>
      <c r="FE8" s="160"/>
      <c r="FF8" s="160"/>
      <c r="FG8" s="160"/>
      <c r="FH8" s="160"/>
      <c r="FI8" s="160"/>
      <c r="FJ8" s="161"/>
      <c r="FK8" s="160"/>
      <c r="FL8" s="162">
        <f ca="1">COUNTIF(INDIRECT("fm"&amp;$I8):INDIRECT("fm"&amp;$J8),"&lt;=" &amp; $Z$1+1)</f>
        <v>7</v>
      </c>
      <c r="FM8" s="162">
        <f ca="1">COUNTIF(INDIRECT("fm"&amp;$I8):INDIRECT("fm"&amp;$J8),"&lt;=" &amp; $Z$1+2)</f>
        <v>14</v>
      </c>
      <c r="FN8" s="159">
        <f t="shared" ca="1" si="10"/>
        <v>81</v>
      </c>
      <c r="FO8" s="160"/>
      <c r="FP8" s="160"/>
      <c r="FQ8" s="160"/>
      <c r="FR8" s="160"/>
      <c r="FS8" s="160"/>
      <c r="FT8" s="161"/>
      <c r="FU8" s="160"/>
      <c r="FV8" s="162">
        <f ca="1">COUNTIF(INDIRECT("fw"&amp;$I8):INDIRECT("fw"&amp;$J8),"&lt;=" &amp; $Z$1)</f>
        <v>17</v>
      </c>
      <c r="FW8" s="162">
        <f ca="1">COUNTIF(INDIRECT("fw"&amp;$I8):INDIRECT("fw"&amp;$J8),"&lt;=" &amp; $Z$1+1)</f>
        <v>22</v>
      </c>
      <c r="FX8" s="159">
        <f t="shared" ca="1" si="11"/>
        <v>74</v>
      </c>
      <c r="FY8" s="160"/>
      <c r="FZ8" s="160"/>
      <c r="GA8" s="160"/>
      <c r="GB8" s="160"/>
      <c r="GC8" s="160"/>
      <c r="GD8" s="161"/>
      <c r="GE8" s="160"/>
      <c r="GF8" s="162">
        <f ca="1">COUNTIF(INDIRECT("gg"&amp;$I8):INDIRECT("gg"&amp;$J8),"&lt;=" &amp; $Z$1)</f>
        <v>13</v>
      </c>
      <c r="GG8" s="162">
        <f ca="1">COUNTIF(INDIRECT("gg"&amp;$I8):INDIRECT("gg"&amp;$J8),"&lt;=" &amp; $Z$1+1)</f>
        <v>20</v>
      </c>
      <c r="GH8" s="159">
        <f t="shared" ca="1" si="12"/>
        <v>89</v>
      </c>
      <c r="GI8" s="160"/>
      <c r="GJ8" s="160"/>
      <c r="GK8" s="160"/>
      <c r="GL8" s="160"/>
      <c r="GM8" s="160"/>
      <c r="GN8" s="161"/>
      <c r="GO8" s="160"/>
      <c r="GP8" s="162">
        <f ca="1">COUNTIF(INDIRECT("gq"&amp;$I8):INDIRECT("gq"&amp;$J8),"&lt;=" &amp; $Z$1-1)</f>
        <v>16</v>
      </c>
      <c r="GQ8" s="162">
        <f ca="1">COUNTIF(INDIRECT("gq"&amp;$I8):INDIRECT("gq"&amp;$J8),"&lt;=" &amp; $Z$1)</f>
        <v>24</v>
      </c>
      <c r="GR8" s="159">
        <f t="shared" ca="1" si="13"/>
        <v>81</v>
      </c>
      <c r="GZ8" s="17">
        <f ca="1">COUNTIF(INDIRECT("ha"&amp;$I8):INDIRECT("ha"&amp;$J8),"&lt;=" &amp; $Z$1+1)</f>
        <v>14</v>
      </c>
      <c r="HA8" s="17">
        <f ca="1">COUNTIF(INDIRECT("ha"&amp;$I8):INDIRECT("ha"&amp;$J8),"&lt;=" &amp; $Z$1+2)</f>
        <v>22</v>
      </c>
      <c r="HB8" s="16"/>
      <c r="HC8" s="5">
        <v>6</v>
      </c>
      <c r="HD8" s="192">
        <f ca="1">INDIRECT("CI"&amp;$Z$2)</f>
        <v>115</v>
      </c>
      <c r="HE8" s="192">
        <f ca="1">INDIRECT("Cj"&amp;$Z$2)</f>
        <v>158</v>
      </c>
      <c r="HF8" s="192">
        <f t="shared" ca="1" si="14"/>
        <v>0.56930693069306926</v>
      </c>
      <c r="HG8" s="192">
        <f t="shared" ca="1" si="15"/>
        <v>0.21287128712871287</v>
      </c>
      <c r="HH8" s="192">
        <v>15</v>
      </c>
      <c r="HI8" s="192">
        <f ca="1">INDIRECT("FV"&amp;$Z$2)</f>
        <v>82</v>
      </c>
      <c r="HJ8" s="192">
        <f ca="1">INDIRECT("Fw"&amp;$Z$2)</f>
        <v>165</v>
      </c>
      <c r="HK8" s="192">
        <f t="shared" ca="1" si="16"/>
        <v>0.40594059405940597</v>
      </c>
      <c r="HL8" s="192">
        <f t="shared" ca="1" si="17"/>
        <v>0.41089108910891087</v>
      </c>
      <c r="HN8" s="59">
        <v>7</v>
      </c>
      <c r="HO8" s="193">
        <f ca="1">INDIRECT("K19")</f>
        <v>45507</v>
      </c>
      <c r="HP8" s="194">
        <f ca="1">INDIRECT("P19")</f>
        <v>83</v>
      </c>
      <c r="HQ8" t="s">
        <v>118</v>
      </c>
      <c r="HR8" s="175"/>
      <c r="HS8" s="175"/>
      <c r="HT8" s="119">
        <v>7</v>
      </c>
      <c r="HU8" s="175">
        <f>$CS$2</f>
        <v>1.875</v>
      </c>
      <c r="HV8">
        <v>16</v>
      </c>
      <c r="HW8" s="196">
        <f>$GF$2</f>
        <v>2</v>
      </c>
      <c r="HX8" s="119">
        <v>7</v>
      </c>
      <c r="HY8" s="175">
        <f>$CT$2</f>
        <v>1.625</v>
      </c>
      <c r="HZ8">
        <v>16</v>
      </c>
      <c r="IA8" s="196">
        <f>$GG$2</f>
        <v>2.8</v>
      </c>
      <c r="IB8" s="119">
        <v>7</v>
      </c>
      <c r="IC8" s="175">
        <f>$CT$2-1</f>
        <v>0.625</v>
      </c>
      <c r="ID8">
        <v>16</v>
      </c>
      <c r="IE8" s="196">
        <f>$GG$2-2</f>
        <v>0.79999999999999982</v>
      </c>
      <c r="IF8" s="175"/>
      <c r="IG8" s="5" t="s">
        <v>168</v>
      </c>
      <c r="IH8" s="18">
        <v>17</v>
      </c>
      <c r="II8" s="415">
        <v>44709</v>
      </c>
      <c r="IJ8" s="18">
        <v>79</v>
      </c>
      <c r="IM8" t="s">
        <v>296</v>
      </c>
      <c r="IN8" t="s">
        <v>318</v>
      </c>
      <c r="IO8" t="s">
        <v>319</v>
      </c>
      <c r="IP8" s="283" t="s">
        <v>320</v>
      </c>
      <c r="IQ8">
        <v>14</v>
      </c>
      <c r="IR8" t="s">
        <v>321</v>
      </c>
      <c r="IS8" t="s">
        <v>302</v>
      </c>
      <c r="IT8" t="s">
        <v>313</v>
      </c>
    </row>
    <row r="9" spans="1:265" outlineLevel="1">
      <c r="I9" s="89">
        <f ca="1">INDIRECT("i13")-57</f>
        <v>145</v>
      </c>
      <c r="J9" s="89">
        <f ca="1">INDIRECT("i13")-24</f>
        <v>178</v>
      </c>
      <c r="K9" s="149">
        <f t="shared" ca="1" si="0"/>
        <v>34</v>
      </c>
      <c r="L9" s="18" t="s">
        <v>414</v>
      </c>
      <c r="M9" s="150">
        <f ca="1">AVERAGE(INDIRECT("M"&amp;$I9):INDIRECT("M"&amp;$J9))</f>
        <v>1.8529411764705883</v>
      </c>
      <c r="N9" s="150">
        <f ca="1">AVERAGE(INDIRECT("N"&amp;$I9):INDIRECT("N"&amp;$J9))</f>
        <v>0.35294117647058826</v>
      </c>
      <c r="O9" s="150">
        <f ca="1">AVERAGE(INDIRECT("O"&amp;$I9):INDIRECT("O"&amp;$J9))</f>
        <v>2.2058823529411766</v>
      </c>
      <c r="P9" s="512">
        <f ca="1">AVERAGE(INDIRECT("P"&amp;$I9):INDIRECT("P"&amp;$J9))</f>
        <v>87.82352941176471</v>
      </c>
      <c r="Q9" s="150">
        <f ca="1">AVERAGE(INDIRECT("Q"&amp;$I9):INDIRECT("Q"&amp;$J9))</f>
        <v>44.264705882352942</v>
      </c>
      <c r="R9" s="150">
        <f ca="1">AVERAGE(INDIRECT("R"&amp;$I9):INDIRECT("R"&amp;$J9))</f>
        <v>43.558823529411768</v>
      </c>
      <c r="S9" s="524">
        <f ca="1">AVERAGE(INDIRECT("S"&amp;$I9):INDIRECT("S"&amp;$J9))</f>
        <v>5.7941176470588234</v>
      </c>
      <c r="T9" s="150">
        <f ca="1">AVERAGE(INDIRECT("T"&amp;$I9):INDIRECT("T"&amp;$J9))</f>
        <v>1.2352941176470589</v>
      </c>
      <c r="U9" s="150">
        <f ca="1">AVERAGE(INDIRECT("U"&amp;$I9):INDIRECT("U"&amp;$J9))</f>
        <v>0.29411764705882354</v>
      </c>
      <c r="V9" s="150">
        <f ca="1">AVERAGE(INDIRECT("V"&amp;$I9):INDIRECT("V"&amp;$J9))</f>
        <v>1.588235294117647</v>
      </c>
      <c r="W9" s="150">
        <f ca="1">AVERAGE(INDIRECT("W"&amp;$I9):INDIRECT("W"&amp;$J9))</f>
        <v>0.88235294117647056</v>
      </c>
      <c r="X9" s="150">
        <f ca="1">AVERAGE(INDIRECT("X"&amp;$I9):INDIRECT("X"&amp;$J9))</f>
        <v>4</v>
      </c>
      <c r="Y9" s="150">
        <f ca="1">AVERAGE(INDIRECT("Y"&amp;$I9):INDIRECT("Y"&amp;$J9))</f>
        <v>1.2058823529411764</v>
      </c>
      <c r="Z9" s="150">
        <f ca="1">AVERAGE(INDIRECT("Z"&amp;$I9):INDIRECT("Z"&amp;$J9))</f>
        <v>5.2058823529411766</v>
      </c>
      <c r="AA9" s="150">
        <f ca="1">AVERAGE(INDIRECT("AA"&amp;$I9):INDIRECT("AA"&amp;$J9))</f>
        <v>1.0294117647058822</v>
      </c>
      <c r="AB9" s="158">
        <v>9</v>
      </c>
      <c r="AC9" s="159">
        <f t="shared" ca="1" si="18"/>
        <v>65</v>
      </c>
      <c r="AD9" s="160"/>
      <c r="AE9" s="160"/>
      <c r="AF9" s="160"/>
      <c r="AG9" s="160"/>
      <c r="AH9" s="160"/>
      <c r="AI9" s="161"/>
      <c r="AJ9" s="160"/>
      <c r="AK9" s="162">
        <f ca="1">COUNTIF(INDIRECT("al"&amp;$I9):INDIRECT("al"&amp;$J9),"&lt;=" &amp; $Z$1)</f>
        <v>7</v>
      </c>
      <c r="AL9" s="162">
        <f ca="1">COUNTIF(INDIRECT("al"&amp;$I9):INDIRECT("al"&amp;$J9),"&lt;=" &amp; $Z$1+1)</f>
        <v>22</v>
      </c>
      <c r="AM9" s="159">
        <f t="shared" ca="1" si="19"/>
        <v>82</v>
      </c>
      <c r="AN9" s="160"/>
      <c r="AO9" s="160"/>
      <c r="AP9" s="160"/>
      <c r="AQ9" s="160"/>
      <c r="AR9" s="160"/>
      <c r="AS9" s="161"/>
      <c r="AT9" s="160"/>
      <c r="AU9" s="162">
        <f ca="1">COUNTIF(INDIRECT("av"&amp;$I9):INDIRECT("av"&amp;$J9),"&lt;=" &amp; $Z$1)</f>
        <v>15</v>
      </c>
      <c r="AV9" s="162">
        <f ca="1">COUNTIF(INDIRECT("av"&amp;$I9):INDIRECT("av"&amp;$J9),"&lt;=" &amp; $Z$1+1)</f>
        <v>28</v>
      </c>
      <c r="AW9" s="159">
        <f t="shared" ca="1" si="20"/>
        <v>79</v>
      </c>
      <c r="AX9" s="160"/>
      <c r="AY9" s="160"/>
      <c r="AZ9" s="160"/>
      <c r="BA9" s="160"/>
      <c r="BB9" s="160"/>
      <c r="BC9" s="161"/>
      <c r="BD9" s="160"/>
      <c r="BE9" s="162">
        <f ca="1">COUNTIF(INDIRECT("bf"&amp;$I9):INDIRECT("bf"&amp;$J9),"&lt;=" &amp; $Z$1)</f>
        <v>19</v>
      </c>
      <c r="BF9" s="162">
        <f ca="1">COUNTIF(INDIRECT("bf"&amp;$I9):INDIRECT("bf"&amp;$J9),"&lt;=" &amp; $Z$1+1)</f>
        <v>27</v>
      </c>
      <c r="BG9" s="159">
        <f t="shared" ca="1" si="21"/>
        <v>88</v>
      </c>
      <c r="BH9" s="160"/>
      <c r="BI9" s="160"/>
      <c r="BJ9" s="160"/>
      <c r="BK9" s="160"/>
      <c r="BL9" s="160"/>
      <c r="BM9" s="161"/>
      <c r="BN9" s="160"/>
      <c r="BO9" s="162">
        <f ca="1">COUNTIF(INDIRECT("bp"&amp;$I9):INDIRECT("bp"&amp;$J9),"&lt;=" &amp; $Z$1-1)</f>
        <v>13</v>
      </c>
      <c r="BP9" s="162">
        <f ca="1">COUNTIF(INDIRECT("bp"&amp;$I9):INDIRECT("bp"&amp;$J9),"&lt;=" &amp; $Z$1)</f>
        <v>30</v>
      </c>
      <c r="BQ9" s="159">
        <f t="shared" ca="1" si="22"/>
        <v>76</v>
      </c>
      <c r="BR9" s="160"/>
      <c r="BS9" s="160"/>
      <c r="BT9" s="160"/>
      <c r="BU9" s="160"/>
      <c r="BV9" s="160"/>
      <c r="BW9" s="161"/>
      <c r="BX9" s="160"/>
      <c r="BY9" s="162">
        <f ca="1">COUNTIF(INDIRECT("bz"&amp;$I9):INDIRECT("bz"&amp;$J9),"&lt;=" &amp; $Z$1)</f>
        <v>16</v>
      </c>
      <c r="BZ9" s="162">
        <f ca="1">COUNTIF(INDIRECT("bz"&amp;$I9):INDIRECT("bz"&amp;$J9),"&lt;=" &amp; $Z$1+1)</f>
        <v>26</v>
      </c>
      <c r="CA9" s="159">
        <f t="shared" ca="1" si="1"/>
        <v>76</v>
      </c>
      <c r="CB9" s="160"/>
      <c r="CC9" s="160"/>
      <c r="CD9" s="160"/>
      <c r="CE9" s="160"/>
      <c r="CF9" s="160"/>
      <c r="CG9" s="161"/>
      <c r="CH9" s="160"/>
      <c r="CI9" s="162">
        <f ca="1">COUNTIF(INDIRECT("cj"&amp;$I9):INDIRECT("cj"&amp;$J9),"&lt;=" &amp; $Z$1+1)</f>
        <v>18</v>
      </c>
      <c r="CJ9" s="162">
        <f ca="1">COUNTIF(INDIRECT("cj"&amp;$I9):INDIRECT("cj"&amp;$J9),"&lt;=" &amp; $Z$1+2)</f>
        <v>26</v>
      </c>
      <c r="CK9" s="159">
        <f t="shared" ca="1" si="2"/>
        <v>79</v>
      </c>
      <c r="CL9" s="164"/>
      <c r="CM9" s="164"/>
      <c r="CN9" s="160"/>
      <c r="CO9" s="160"/>
      <c r="CP9" s="160"/>
      <c r="CQ9" s="161"/>
      <c r="CR9" s="160"/>
      <c r="CS9" s="162">
        <f ca="1">COUNTIF(INDIRECT("ct"&amp;$I9):INDIRECT("ct"&amp;$J9),"&lt;=" &amp; $Z$1-1)</f>
        <v>19</v>
      </c>
      <c r="CT9" s="162">
        <f ca="1">COUNTIF(INDIRECT("ct"&amp;$I9):INDIRECT("ct"&amp;$J9),"&lt;=" &amp; $Z$1)</f>
        <v>27</v>
      </c>
      <c r="CU9" s="159">
        <f t="shared" ca="1" si="3"/>
        <v>79</v>
      </c>
      <c r="CV9" s="160"/>
      <c r="CW9" s="160"/>
      <c r="CX9" s="160"/>
      <c r="CY9" s="160"/>
      <c r="CZ9" s="160"/>
      <c r="DA9" s="161"/>
      <c r="DB9" s="160"/>
      <c r="DC9" s="162">
        <f ca="1">COUNTIF(INDIRECT("dd"&amp;$I9):INDIRECT("dd"&amp;$J9),"&lt;=" &amp; $Z$1+1)</f>
        <v>14</v>
      </c>
      <c r="DD9" s="162">
        <f ca="1">COUNTIF(INDIRECT("dd"&amp;$I9):INDIRECT("dd"&amp;$J9),"&lt;=" &amp; $Z$1+2)</f>
        <v>27</v>
      </c>
      <c r="DE9" s="159">
        <f t="shared" ca="1" si="4"/>
        <v>76</v>
      </c>
      <c r="DF9" s="160"/>
      <c r="DG9" s="160"/>
      <c r="DH9" s="160"/>
      <c r="DI9" s="160"/>
      <c r="DJ9" s="160"/>
      <c r="DK9" s="161"/>
      <c r="DL9" s="160"/>
      <c r="DM9" s="162">
        <f ca="1">COUNTIF(INDIRECT("dn"&amp;$I9):INDIRECT("dn"&amp;$J9),"&lt;=" &amp; $Z$1)</f>
        <v>12</v>
      </c>
      <c r="DN9" s="162">
        <f ca="1">COUNTIF(INDIRECT("dn"&amp;$I9):INDIRECT("dn"&amp;$J9),"&lt;=" &amp; $Z$1+1)</f>
        <v>26</v>
      </c>
      <c r="DO9" s="165"/>
      <c r="DP9" s="159">
        <f t="shared" ca="1" si="5"/>
        <v>79</v>
      </c>
      <c r="DQ9" s="164"/>
      <c r="DR9" s="164"/>
      <c r="DS9" s="160"/>
      <c r="DT9" s="160"/>
      <c r="DU9" s="160"/>
      <c r="DV9" s="161"/>
      <c r="DW9" s="160"/>
      <c r="DX9" s="162">
        <f ca="1">COUNTIF(INDIRECT("dy"&amp;$I9):INDIRECT("dy"&amp;$J9),"&lt;=" &amp; $Z$1-1)</f>
        <v>9</v>
      </c>
      <c r="DY9" s="162">
        <f ca="1">COUNTIF(INDIRECT("dy"&amp;$I9):INDIRECT("dy"&amp;$J9),"&lt;=" &amp; $Z$1)</f>
        <v>27</v>
      </c>
      <c r="DZ9" s="159">
        <f t="shared" ca="1" si="6"/>
        <v>88</v>
      </c>
      <c r="EA9" s="160"/>
      <c r="EB9" s="160"/>
      <c r="EC9" s="160"/>
      <c r="ED9" s="160"/>
      <c r="EE9" s="160"/>
      <c r="EF9" s="161"/>
      <c r="EG9" s="160"/>
      <c r="EH9" s="162">
        <f ca="1">COUNTIF(INDIRECT("ei"&amp;$I9):INDIRECT("ei"&amp;$J9),"&lt;=" &amp; $Z$1)</f>
        <v>20</v>
      </c>
      <c r="EI9" s="162">
        <f ca="1">COUNTIF(INDIRECT("ei"&amp;$I9):INDIRECT("ei"&amp;$J9),"&lt;=" &amp; $Z$1+1)</f>
        <v>30</v>
      </c>
      <c r="EJ9" s="159">
        <f t="shared" ca="1" si="7"/>
        <v>74</v>
      </c>
      <c r="EK9" s="160"/>
      <c r="EL9" s="160"/>
      <c r="EM9" s="160"/>
      <c r="EN9" s="160"/>
      <c r="EO9" s="160"/>
      <c r="EP9" s="161"/>
      <c r="EQ9" s="160"/>
      <c r="ER9" s="162">
        <f ca="1">COUNTIF(INDIRECT("es"&amp;$I9):INDIRECT("es"&amp;$J9),"&lt;=" &amp; $Z$1)</f>
        <v>13</v>
      </c>
      <c r="ES9" s="162">
        <f ca="1">COUNTIF(INDIRECT("es"&amp;$I9):INDIRECT("es"&amp;$J9),"&lt;=" &amp; $Z$1+1)</f>
        <v>25</v>
      </c>
      <c r="ET9" s="159">
        <f t="shared" ca="1" si="8"/>
        <v>79</v>
      </c>
      <c r="EU9" s="160"/>
      <c r="EV9" s="160"/>
      <c r="EW9" s="160"/>
      <c r="EX9" s="160"/>
      <c r="EY9" s="160"/>
      <c r="EZ9" s="161"/>
      <c r="FA9" s="160"/>
      <c r="FB9" s="162">
        <f ca="1">COUNTIF(INDIRECT("fc"&amp;$I9):INDIRECT("fc"&amp;$J9),"&lt;=" &amp; $Z$1)</f>
        <v>11</v>
      </c>
      <c r="FC9" s="162">
        <f ca="1">COUNTIF(INDIRECT("fc"&amp;$I9):INDIRECT("fc"&amp;$J9),"&lt;=" &amp; $Z$1+1)</f>
        <v>27</v>
      </c>
      <c r="FD9" s="159">
        <f t="shared" ca="1" si="9"/>
        <v>59</v>
      </c>
      <c r="FE9" s="160"/>
      <c r="FF9" s="160"/>
      <c r="FG9" s="160"/>
      <c r="FH9" s="160"/>
      <c r="FI9" s="160"/>
      <c r="FJ9" s="161"/>
      <c r="FK9" s="160"/>
      <c r="FL9" s="162">
        <f ca="1">COUNTIF(INDIRECT("fm"&amp;$I9):INDIRECT("fm"&amp;$J9),"&lt;=" &amp; $Z$1+1)</f>
        <v>4</v>
      </c>
      <c r="FM9" s="162">
        <f ca="1">COUNTIF(INDIRECT("fm"&amp;$I9):INDIRECT("fm"&amp;$J9),"&lt;=" &amp; $Z$1+2)</f>
        <v>20</v>
      </c>
      <c r="FN9" s="159">
        <f t="shared" ca="1" si="10"/>
        <v>88</v>
      </c>
      <c r="FO9" s="160"/>
      <c r="FP9" s="160"/>
      <c r="FQ9" s="160"/>
      <c r="FR9" s="160"/>
      <c r="FS9" s="160"/>
      <c r="FT9" s="161"/>
      <c r="FU9" s="160"/>
      <c r="FV9" s="162">
        <f ca="1">COUNTIF(INDIRECT("fw"&amp;$I9):INDIRECT("fw"&amp;$J9),"&lt;=" &amp; $Z$1)</f>
        <v>13</v>
      </c>
      <c r="FW9" s="162">
        <f ca="1">COUNTIF(INDIRECT("fw"&amp;$I9):INDIRECT("fw"&amp;$J9),"&lt;=" &amp; $Z$1+1)</f>
        <v>30</v>
      </c>
      <c r="FX9" s="159">
        <f t="shared" ca="1" si="11"/>
        <v>88</v>
      </c>
      <c r="FY9" s="160"/>
      <c r="FZ9" s="160"/>
      <c r="GA9" s="160"/>
      <c r="GB9" s="160"/>
      <c r="GC9" s="160"/>
      <c r="GD9" s="161"/>
      <c r="GE9" s="160"/>
      <c r="GF9" s="162">
        <f ca="1">COUNTIF(INDIRECT("gg"&amp;$I9):INDIRECT("gg"&amp;$J9),"&lt;=" &amp; $Z$1)</f>
        <v>19</v>
      </c>
      <c r="GG9" s="162">
        <f ca="1">COUNTIF(INDIRECT("gg"&amp;$I9):INDIRECT("gg"&amp;$J9),"&lt;=" &amp; $Z$1+1)</f>
        <v>30</v>
      </c>
      <c r="GH9" s="159">
        <f t="shared" ca="1" si="12"/>
        <v>88</v>
      </c>
      <c r="GI9" s="164"/>
      <c r="GJ9" s="164"/>
      <c r="GK9" s="160"/>
      <c r="GL9" s="160"/>
      <c r="GM9" s="160"/>
      <c r="GN9" s="161"/>
      <c r="GO9" s="160"/>
      <c r="GP9" s="162">
        <f ca="1">COUNTIF(INDIRECT("gq"&amp;$I9):INDIRECT("gq"&amp;$J9),"&lt;=" &amp; $Z$1-1)</f>
        <v>20</v>
      </c>
      <c r="GQ9" s="162">
        <f ca="1">COUNTIF(INDIRECT("gq"&amp;$I9):INDIRECT("gq"&amp;$J9),"&lt;=" &amp; $Z$1)</f>
        <v>30</v>
      </c>
      <c r="GR9" s="159">
        <f t="shared" ca="1" si="13"/>
        <v>74</v>
      </c>
      <c r="GZ9" s="17">
        <f ca="1">COUNTIF(INDIRECT("ha"&amp;$I9):INDIRECT("ha"&amp;$J9),"&lt;=" &amp; $Z$1+1)</f>
        <v>14</v>
      </c>
      <c r="HA9" s="17">
        <f ca="1">COUNTIF(INDIRECT("ha"&amp;$I9):INDIRECT("ha"&amp;$J9),"&lt;=" &amp; $Z$1+2)</f>
        <v>25</v>
      </c>
      <c r="HC9" s="5">
        <v>7</v>
      </c>
      <c r="HD9" s="192">
        <f ca="1">INDIRECT("CS"&amp;$Z$2)</f>
        <v>127</v>
      </c>
      <c r="HE9" s="192">
        <f ca="1">INDIRECT("Ct"&amp;$Z$2)</f>
        <v>176</v>
      </c>
      <c r="HF9" s="192">
        <f t="shared" ca="1" si="14"/>
        <v>0.62871287128712872</v>
      </c>
      <c r="HG9" s="192">
        <f t="shared" ca="1" si="15"/>
        <v>0.24257425742574257</v>
      </c>
      <c r="HH9" s="192">
        <v>16</v>
      </c>
      <c r="HI9" s="192">
        <f ca="1">INDIRECT("GF"&amp;$Z$2)</f>
        <v>111</v>
      </c>
      <c r="HJ9" s="192">
        <f ca="1">INDIRECT("Gg"&amp;$Z$2)</f>
        <v>165</v>
      </c>
      <c r="HK9" s="192">
        <f t="shared" ca="1" si="16"/>
        <v>0.54950495049504955</v>
      </c>
      <c r="HL9" s="192">
        <f t="shared" ca="1" si="17"/>
        <v>0.26732673267326734</v>
      </c>
      <c r="HN9" s="59">
        <v>8</v>
      </c>
      <c r="HO9" s="193">
        <f ca="1">INDIRECT("K20")</f>
        <v>45493</v>
      </c>
      <c r="HP9" s="194">
        <f ca="1">INDIRECT("P20")</f>
        <v>84</v>
      </c>
      <c r="HQ9" t="s">
        <v>118</v>
      </c>
      <c r="HR9" s="175">
        <f ca="1">AVERAGE(HR7,HR11)</f>
        <v>44</v>
      </c>
      <c r="HS9" s="175">
        <f ca="1">AVERAGE(HS7,HS11)</f>
        <v>44</v>
      </c>
      <c r="HT9" s="119">
        <v>8</v>
      </c>
      <c r="HU9" s="175">
        <f>$DC$2</f>
        <v>1.9</v>
      </c>
      <c r="HV9">
        <v>17</v>
      </c>
      <c r="HW9" s="196">
        <f>$GP$2</f>
        <v>2.0249999999999999</v>
      </c>
      <c r="HX9" s="119">
        <v>8</v>
      </c>
      <c r="HY9" s="175">
        <f>$DD$2</f>
        <v>3.9</v>
      </c>
      <c r="HZ9">
        <v>17</v>
      </c>
      <c r="IA9" s="196">
        <f>$GQ$2</f>
        <v>1.65</v>
      </c>
      <c r="IB9" s="119">
        <v>8</v>
      </c>
      <c r="IC9" s="175">
        <f>$DD$2-3</f>
        <v>0.89999999999999991</v>
      </c>
      <c r="ID9">
        <v>17</v>
      </c>
      <c r="IE9" s="196">
        <f>$GQ$2-1</f>
        <v>0.64999999999999991</v>
      </c>
      <c r="IF9" s="175"/>
      <c r="IG9" s="362" t="s">
        <v>170</v>
      </c>
      <c r="IH9" s="18">
        <v>28</v>
      </c>
      <c r="II9" s="415">
        <v>44297</v>
      </c>
      <c r="IJ9" s="416">
        <v>83</v>
      </c>
      <c r="IK9" s="89">
        <v>13</v>
      </c>
      <c r="IL9" s="89">
        <f ca="1">INDIRECT("i13")+12</f>
        <v>214</v>
      </c>
      <c r="IM9" s="298">
        <f ca="1">SUM(INDIRECT("HK"&amp;$IK9):INDIRECT("HK"&amp;$IL9))</f>
        <v>1902</v>
      </c>
      <c r="IN9" s="298">
        <f ca="1">SUM(INDIRECT("HL"&amp;$IK9):INDIRECT("HL"&amp;$IL9))</f>
        <v>16</v>
      </c>
      <c r="IO9" s="298">
        <f ca="1">SUM(INDIRECT("HM"&amp;$IK9):INDIRECT("HM"&amp;$IL9))</f>
        <v>25</v>
      </c>
      <c r="IP9" s="298">
        <f ca="1">SUM(INDIRECT("HN"&amp;$IK9):INDIRECT("HN"&amp;$IL9))</f>
        <v>17</v>
      </c>
      <c r="IQ9" s="298">
        <f ca="1">SUM(INDIRECT("HO"&amp;$IK9):INDIRECT("HO"&amp;$IL9))</f>
        <v>23</v>
      </c>
      <c r="IR9" s="298">
        <f ca="1">SUM(INDIRECT("HP"&amp;$IK9):INDIRECT("HP"&amp;$IL9))</f>
        <v>42</v>
      </c>
      <c r="IS9" s="298">
        <f ca="1">SUM(INDIRECT("HQ"&amp;$IK9):INDIRECT("HQ"&amp;$IL9))</f>
        <v>123</v>
      </c>
      <c r="IT9" s="298">
        <f ca="1">IS9/IM9*100</f>
        <v>6.4668769716088326</v>
      </c>
      <c r="JC9" s="230"/>
    </row>
    <row r="10" spans="1:265">
      <c r="I10" s="89">
        <v>13</v>
      </c>
      <c r="J10" s="89">
        <f ca="1">INDIRECT("i13")+12</f>
        <v>214</v>
      </c>
      <c r="K10" s="166">
        <f t="shared" ca="1" si="0"/>
        <v>202</v>
      </c>
      <c r="L10" s="210" t="s">
        <v>57</v>
      </c>
      <c r="M10" s="167">
        <f ca="1">AVERAGE(INDIRECT("M"&amp;$I10):INDIRECT("M"&amp;$J10))</f>
        <v>1.7922948073701841</v>
      </c>
      <c r="N10" s="167">
        <f ca="1">AVERAGE(INDIRECT("N"&amp;$I10):INDIRECT("N"&amp;$J10))</f>
        <v>0.30653266331658291</v>
      </c>
      <c r="O10" s="167">
        <f ca="1">AVERAGE(INDIRECT("O"&amp;$I10):INDIRECT("O"&amp;$J10))</f>
        <v>2.0988274706867669</v>
      </c>
      <c r="P10" s="167">
        <f ca="1">AVERAGE(INDIRECT("P"&amp;$I10):INDIRECT("P"&amp;$J10))</f>
        <v>85.9748743718593</v>
      </c>
      <c r="Q10" s="167">
        <f ca="1">AVERAGE(INDIRECT("Q"&amp;$I10):INDIRECT("Q"&amp;$J10))</f>
        <v>42.869346733668344</v>
      </c>
      <c r="R10" s="167">
        <f ca="1">AVERAGE(INDIRECT("R"&amp;$I10):INDIRECT("R"&amp;$J10))</f>
        <v>43.105527638190956</v>
      </c>
      <c r="S10" s="525">
        <f ca="1">AVERAGE(INDIRECT("S"&amp;$I10):INDIRECT("S"&amp;$J10))</f>
        <v>5.5678391959798992</v>
      </c>
      <c r="T10" s="167">
        <f ca="1">AVERAGE(INDIRECT("T"&amp;$I10):INDIRECT("T"&amp;$J10))</f>
        <v>1.256281407035176</v>
      </c>
      <c r="U10" s="167">
        <f ca="1">AVERAGE(INDIRECT("U"&amp;$I10):INDIRECT("U"&amp;$J10))</f>
        <v>0.22613065326633167</v>
      </c>
      <c r="V10" s="167">
        <f ca="1">AVERAGE(INDIRECT("V"&amp;$I10):INDIRECT("V"&amp;$J10))</f>
        <v>1.1959798994974875</v>
      </c>
      <c r="W10" s="167">
        <f ca="1">AVERAGE(INDIRECT("W"&amp;$I10):INDIRECT("W"&amp;$J10))</f>
        <v>0.70854271356783916</v>
      </c>
      <c r="X10" s="167">
        <f ca="1">AVERAGE(INDIRECT("X"&amp;$I10):INDIRECT("X"&amp;$J10))</f>
        <v>3.386934673366834</v>
      </c>
      <c r="Y10" s="167">
        <f ca="1">AVERAGE(INDIRECT("Y"&amp;$I10):INDIRECT("Y"&amp;$J10))</f>
        <v>1.3819095477386936</v>
      </c>
      <c r="Z10" s="167">
        <f ca="1">AVERAGE(INDIRECT("Z"&amp;$I10):INDIRECT("Z"&amp;$J10))</f>
        <v>4.7688442211055273</v>
      </c>
      <c r="AA10" s="167">
        <f ca="1">AVERAGE(INDIRECT("AA"&amp;$I10):INDIRECT("AA"&amp;$J10))</f>
        <v>0.97487437185929648</v>
      </c>
      <c r="AB10" s="168">
        <v>10</v>
      </c>
      <c r="AC10" s="169">
        <f t="shared" ca="1" si="18"/>
        <v>71</v>
      </c>
      <c r="AD10" s="170"/>
      <c r="AE10" s="170"/>
      <c r="AF10" s="170"/>
      <c r="AG10" s="170"/>
      <c r="AH10" s="170"/>
      <c r="AI10" s="171"/>
      <c r="AJ10" s="170"/>
      <c r="AK10" s="172">
        <f ca="1">COUNTIF(INDIRECT("al"&amp;$I10):INDIRECT("al"&amp;$J10),"&lt;=" &amp; $Z$1)</f>
        <v>70</v>
      </c>
      <c r="AL10" s="172">
        <f ca="1">COUNTIF(INDIRECT("al"&amp;$I10):INDIRECT("al"&amp;$J10),"&lt;=" &amp; $Z$1+1)</f>
        <v>143</v>
      </c>
      <c r="AM10" s="169">
        <f t="shared" ca="1" si="19"/>
        <v>85</v>
      </c>
      <c r="AN10" s="170"/>
      <c r="AO10" s="170"/>
      <c r="AP10" s="170"/>
      <c r="AQ10" s="170"/>
      <c r="AR10" s="170"/>
      <c r="AS10" s="171"/>
      <c r="AT10" s="170"/>
      <c r="AU10" s="172">
        <f ca="1">COUNTIF(INDIRECT("av"&amp;$I10):INDIRECT("av"&amp;$J10),"&lt;=" &amp; $Z$1)</f>
        <v>103</v>
      </c>
      <c r="AV10" s="172">
        <f ca="1">COUNTIF(INDIRECT("av"&amp;$I10):INDIRECT("av"&amp;$J10),"&lt;=" &amp; $Z$1+1)</f>
        <v>171</v>
      </c>
      <c r="AW10" s="169">
        <f t="shared" ca="1" si="20"/>
        <v>78</v>
      </c>
      <c r="AX10" s="170"/>
      <c r="AY10" s="170"/>
      <c r="AZ10" s="170"/>
      <c r="BA10" s="170"/>
      <c r="BB10" s="170"/>
      <c r="BC10" s="171"/>
      <c r="BD10" s="170"/>
      <c r="BE10" s="172">
        <f ca="1">COUNTIF(INDIRECT("bf"&amp;$I10):INDIRECT("bf"&amp;$J10),"&lt;=" &amp; $Z$1)</f>
        <v>104</v>
      </c>
      <c r="BF10" s="172">
        <f ca="1">COUNTIF(INDIRECT("bf"&amp;$I10):INDIRECT("bf"&amp;$J10),"&lt;=" &amp; $Z$1+1)</f>
        <v>158</v>
      </c>
      <c r="BG10" s="169">
        <f t="shared" ca="1" si="21"/>
        <v>86</v>
      </c>
      <c r="BH10" s="170"/>
      <c r="BI10" s="170"/>
      <c r="BJ10" s="170"/>
      <c r="BK10" s="170"/>
      <c r="BL10" s="170"/>
      <c r="BM10" s="171"/>
      <c r="BN10" s="170"/>
      <c r="BO10" s="172">
        <f ca="1">COUNTIF(INDIRECT("bp"&amp;$I10):INDIRECT("bp"&amp;$J10),"&lt;=" &amp; $Z$1-1)</f>
        <v>121</v>
      </c>
      <c r="BP10" s="172">
        <f ca="1">COUNTIF(INDIRECT("bp"&amp;$I10):INDIRECT("bp"&amp;$J10),"&lt;=" &amp; $Z$1)</f>
        <v>173</v>
      </c>
      <c r="BQ10" s="169">
        <f t="shared" ca="1" si="22"/>
        <v>74</v>
      </c>
      <c r="BR10" s="170"/>
      <c r="BS10" s="170"/>
      <c r="BT10" s="170"/>
      <c r="BU10" s="170"/>
      <c r="BV10" s="170"/>
      <c r="BW10" s="171"/>
      <c r="BX10" s="170"/>
      <c r="BY10" s="172">
        <f ca="1">COUNTIF(INDIRECT("bz"&amp;$I10):INDIRECT("bz"&amp;$J10),"&lt;=" &amp; $Z$1)</f>
        <v>81</v>
      </c>
      <c r="BZ10" s="172">
        <f ca="1">COUNTIF(INDIRECT("bz"&amp;$I10):INDIRECT("bz"&amp;$J10),"&lt;=" &amp; $Z$1+1)</f>
        <v>150</v>
      </c>
      <c r="CA10" s="169">
        <f t="shared" ca="1" si="1"/>
        <v>78</v>
      </c>
      <c r="CB10" s="170"/>
      <c r="CC10" s="170"/>
      <c r="CD10" s="170"/>
      <c r="CE10" s="170"/>
      <c r="CF10" s="170"/>
      <c r="CG10" s="171"/>
      <c r="CH10" s="170"/>
      <c r="CI10" s="172">
        <f ca="1">COUNTIF(INDIRECT("cj"&amp;$I10):INDIRECT("cj"&amp;$J10),"&lt;=" &amp; $Z$1+1)</f>
        <v>115</v>
      </c>
      <c r="CJ10" s="172">
        <f ca="1">COUNTIF(INDIRECT("cj"&amp;$I10):INDIRECT("cj"&amp;$J10),"&lt;=" &amp; $Z$1+2)</f>
        <v>158</v>
      </c>
      <c r="CK10" s="169">
        <f t="shared" ca="1" si="2"/>
        <v>87</v>
      </c>
      <c r="CL10" s="173"/>
      <c r="CM10" s="173"/>
      <c r="CN10" s="170"/>
      <c r="CO10" s="170"/>
      <c r="CP10" s="170"/>
      <c r="CQ10" s="171"/>
      <c r="CR10" s="170"/>
      <c r="CS10" s="172">
        <f ca="1">COUNTIF(INDIRECT("ct"&amp;$I10):INDIRECT("ct"&amp;$J10),"&lt;=" &amp; $Z$1-1)</f>
        <v>127</v>
      </c>
      <c r="CT10" s="172">
        <f ca="1">COUNTIF(INDIRECT("ct"&amp;$I10):INDIRECT("ct"&amp;$J10),"&lt;=" &amp; $Z$1)</f>
        <v>176</v>
      </c>
      <c r="CU10" s="169">
        <f t="shared" ca="1" si="3"/>
        <v>81</v>
      </c>
      <c r="CV10" s="170"/>
      <c r="CW10" s="170"/>
      <c r="CX10" s="170"/>
      <c r="CY10" s="170"/>
      <c r="CZ10" s="170"/>
      <c r="DA10" s="171"/>
      <c r="DB10" s="170"/>
      <c r="DC10" s="172">
        <f ca="1">COUNTIF(INDIRECT("dd"&amp;$I10):INDIRECT("dd"&amp;$J10),"&lt;=" &amp; $Z$1+1)</f>
        <v>93</v>
      </c>
      <c r="DD10" s="172">
        <f ca="1">COUNTIF(INDIRECT("dd"&amp;$I10):INDIRECT("dd"&amp;$J10),"&lt;=" &amp; $Z$1+2)</f>
        <v>164</v>
      </c>
      <c r="DE10" s="169">
        <f t="shared" ca="1" si="4"/>
        <v>82</v>
      </c>
      <c r="DF10" s="170"/>
      <c r="DG10" s="170"/>
      <c r="DH10" s="170"/>
      <c r="DI10" s="170"/>
      <c r="DJ10" s="170"/>
      <c r="DK10" s="171"/>
      <c r="DL10" s="170"/>
      <c r="DM10" s="172">
        <f ca="1">COUNTIF(INDIRECT("dn"&amp;$I10):INDIRECT("dn"&amp;$J10),"&lt;=" &amp; $Z$1)</f>
        <v>90</v>
      </c>
      <c r="DN10" s="172">
        <f ca="1">COUNTIF(INDIRECT("dn"&amp;$I10):INDIRECT("dn"&amp;$J10),"&lt;=" &amp; $Z$1+1)</f>
        <v>165</v>
      </c>
      <c r="DO10" s="174"/>
      <c r="DP10" s="169">
        <f t="shared" ca="1" si="5"/>
        <v>82</v>
      </c>
      <c r="DQ10" s="173"/>
      <c r="DR10" s="173"/>
      <c r="DS10" s="170"/>
      <c r="DT10" s="170"/>
      <c r="DU10" s="170"/>
      <c r="DV10" s="171"/>
      <c r="DW10" s="170"/>
      <c r="DX10" s="172">
        <f ca="1">COUNTIF(INDIRECT("dy"&amp;$I10):INDIRECT("dy"&amp;$J10),"&lt;=" &amp; $Z$1-1)</f>
        <v>85</v>
      </c>
      <c r="DY10" s="172">
        <f ca="1">COUNTIF(INDIRECT("dy"&amp;$I10):INDIRECT("dy"&amp;$J10),"&lt;=" &amp; $Z$1)</f>
        <v>166</v>
      </c>
      <c r="DZ10" s="169">
        <f t="shared" ca="1" si="6"/>
        <v>93</v>
      </c>
      <c r="EA10" s="170"/>
      <c r="EB10" s="170"/>
      <c r="EC10" s="170"/>
      <c r="ED10" s="170"/>
      <c r="EE10" s="170"/>
      <c r="EF10" s="171"/>
      <c r="EG10" s="170"/>
      <c r="EH10" s="172">
        <f ca="1">COUNTIF(INDIRECT("ei"&amp;$I10):INDIRECT("ei"&amp;$J10),"&lt;=" &amp; $Z$1)</f>
        <v>123</v>
      </c>
      <c r="EI10" s="172">
        <f ca="1">COUNTIF(INDIRECT("ei"&amp;$I10):INDIRECT("ei"&amp;$J10),"&lt;=" &amp; $Z$1+1)</f>
        <v>188</v>
      </c>
      <c r="EJ10" s="169">
        <f t="shared" ca="1" si="7"/>
        <v>72</v>
      </c>
      <c r="EK10" s="170"/>
      <c r="EL10" s="170"/>
      <c r="EM10" s="170"/>
      <c r="EN10" s="170"/>
      <c r="EO10" s="170"/>
      <c r="EP10" s="171"/>
      <c r="EQ10" s="170"/>
      <c r="ER10" s="172">
        <f ca="1">COUNTIF(INDIRECT("es"&amp;$I10):INDIRECT("es"&amp;$J10),"&lt;=" &amp; $Z$1)</f>
        <v>90</v>
      </c>
      <c r="ES10" s="172">
        <f ca="1">COUNTIF(INDIRECT("es"&amp;$I10):INDIRECT("es"&amp;$J10),"&lt;=" &amp; $Z$1+1)</f>
        <v>145</v>
      </c>
      <c r="ET10" s="169">
        <f t="shared" ca="1" si="8"/>
        <v>76</v>
      </c>
      <c r="EU10" s="170"/>
      <c r="EV10" s="170"/>
      <c r="EW10" s="170"/>
      <c r="EX10" s="170"/>
      <c r="EY10" s="170"/>
      <c r="EZ10" s="171"/>
      <c r="FA10" s="170"/>
      <c r="FB10" s="172">
        <f ca="1">COUNTIF(INDIRECT("fc"&amp;$I10):INDIRECT("fc"&amp;$J10),"&lt;=" &amp; $Z$1)</f>
        <v>81</v>
      </c>
      <c r="FC10" s="172">
        <f ca="1">COUNTIF(INDIRECT("fc"&amp;$I10):INDIRECT("fc"&amp;$J10),"&lt;=" &amp; $Z$1+1)</f>
        <v>153</v>
      </c>
      <c r="FD10" s="169">
        <f t="shared" ca="1" si="9"/>
        <v>64</v>
      </c>
      <c r="FE10" s="170"/>
      <c r="FF10" s="170"/>
      <c r="FG10" s="170"/>
      <c r="FH10" s="170"/>
      <c r="FI10" s="170"/>
      <c r="FJ10" s="171"/>
      <c r="FK10" s="170"/>
      <c r="FL10" s="172">
        <f ca="1">COUNTIF(INDIRECT("fm"&amp;$I10):INDIRECT("fm"&amp;$J10),"&lt;=" &amp; $Z$1+1)</f>
        <v>46</v>
      </c>
      <c r="FM10" s="172">
        <f ca="1">COUNTIF(INDIRECT("fm"&amp;$I10):INDIRECT("fm"&amp;$J10),"&lt;=" &amp; $Z$1+2)</f>
        <v>130</v>
      </c>
      <c r="FN10" s="169">
        <f t="shared" ca="1" si="10"/>
        <v>82</v>
      </c>
      <c r="FO10" s="170"/>
      <c r="FP10" s="170"/>
      <c r="FQ10" s="170"/>
      <c r="FR10" s="170"/>
      <c r="FS10" s="170"/>
      <c r="FT10" s="171"/>
      <c r="FU10" s="170"/>
      <c r="FV10" s="172">
        <f ca="1">COUNTIF(INDIRECT("fw"&amp;$I10):INDIRECT("fw"&amp;$J10),"&lt;=" &amp; $Z$1)</f>
        <v>82</v>
      </c>
      <c r="FW10" s="172">
        <f ca="1">COUNTIF(INDIRECT("fw"&amp;$I10):INDIRECT("fw"&amp;$J10),"&lt;=" &amp; $Z$1+1)</f>
        <v>165</v>
      </c>
      <c r="FX10" s="169">
        <f t="shared" ca="1" si="11"/>
        <v>82</v>
      </c>
      <c r="FY10" s="170"/>
      <c r="FZ10" s="170"/>
      <c r="GA10" s="170"/>
      <c r="GB10" s="170"/>
      <c r="GC10" s="170"/>
      <c r="GD10" s="171"/>
      <c r="GE10" s="170"/>
      <c r="GF10" s="172">
        <f ca="1">COUNTIF(INDIRECT("gg"&amp;$I10):INDIRECT("gg"&amp;$J10),"&lt;=" &amp; $Z$1)</f>
        <v>111</v>
      </c>
      <c r="GG10" s="172">
        <f ca="1">COUNTIF(INDIRECT("gg"&amp;$I10):INDIRECT("gg"&amp;$J10),"&lt;=" &amp; $Z$1+1)</f>
        <v>165</v>
      </c>
      <c r="GH10" s="169">
        <f t="shared" ca="1" si="12"/>
        <v>83</v>
      </c>
      <c r="GI10" s="173"/>
      <c r="GJ10" s="173"/>
      <c r="GK10" s="170"/>
      <c r="GL10" s="170"/>
      <c r="GM10" s="170"/>
      <c r="GN10" s="171"/>
      <c r="GO10" s="170"/>
      <c r="GP10" s="172">
        <f ca="1">COUNTIF(INDIRECT("gq"&amp;$I10):INDIRECT("gq"&amp;$J10),"&lt;=" &amp; $Z$1-1)</f>
        <v>123</v>
      </c>
      <c r="GQ10" s="172">
        <f ca="1">COUNTIF(INDIRECT("gq"&amp;$I10):INDIRECT("gq"&amp;$J10),"&lt;=" &amp; $Z$1)</f>
        <v>168</v>
      </c>
      <c r="GR10" s="169">
        <f t="shared" ca="1" si="13"/>
        <v>79</v>
      </c>
      <c r="GZ10" s="17">
        <f ca="1">COUNTIF(INDIRECT("ha"&amp;$I10):INDIRECT("ha"&amp;$J10),"&lt;=" &amp; $Z$1+1)</f>
        <v>100</v>
      </c>
      <c r="HA10" s="17">
        <f ca="1">COUNTIF(INDIRECT("ha"&amp;$I10):INDIRECT("ha"&amp;$J10),"&lt;=" &amp; $Z$1+2)</f>
        <v>160</v>
      </c>
      <c r="HC10" s="5">
        <v>8</v>
      </c>
      <c r="HD10" s="192">
        <f ca="1">INDIRECT("DC"&amp;$Z$2)</f>
        <v>93</v>
      </c>
      <c r="HE10" s="192">
        <f ca="1">INDIRECT("Dd"&amp;$Z$2)</f>
        <v>164</v>
      </c>
      <c r="HF10" s="192">
        <f t="shared" ca="1" si="14"/>
        <v>0.46039603960396042</v>
      </c>
      <c r="HG10" s="192">
        <f t="shared" ca="1" si="15"/>
        <v>0.35148514851485146</v>
      </c>
      <c r="HH10" s="192">
        <v>17</v>
      </c>
      <c r="HI10" s="192">
        <f ca="1">INDIRECT("GP"&amp;$Z$2)</f>
        <v>123</v>
      </c>
      <c r="HJ10" s="192">
        <f ca="1">INDIRECT("Gq"&amp;$Z$2)</f>
        <v>168</v>
      </c>
      <c r="HK10" s="192">
        <f t="shared" ca="1" si="16"/>
        <v>0.6089108910891089</v>
      </c>
      <c r="HL10" s="192">
        <f t="shared" ca="1" si="17"/>
        <v>0.22277227722772278</v>
      </c>
      <c r="HN10" s="59">
        <v>9</v>
      </c>
      <c r="HO10" s="193">
        <f ca="1">INDIRECT("K21")</f>
        <v>45486</v>
      </c>
      <c r="HP10" s="194">
        <f ca="1">INDIRECT("P21")</f>
        <v>92</v>
      </c>
      <c r="HQ10" t="s">
        <v>118</v>
      </c>
      <c r="HR10" s="175"/>
      <c r="HS10" s="175"/>
      <c r="HT10" s="121">
        <v>9</v>
      </c>
      <c r="HU10" s="199">
        <f>$DM$2</f>
        <v>1.9750000000000001</v>
      </c>
      <c r="HV10" s="124">
        <v>18</v>
      </c>
      <c r="HW10" s="197">
        <f>$GZ$2</f>
        <v>1.925</v>
      </c>
      <c r="HX10" s="121">
        <v>9</v>
      </c>
      <c r="HY10" s="199">
        <f>$DN$2</f>
        <v>3.0750000000000002</v>
      </c>
      <c r="HZ10" s="124">
        <v>18</v>
      </c>
      <c r="IA10" s="197">
        <f>$HA$2</f>
        <v>3.875</v>
      </c>
      <c r="IB10" s="121">
        <v>9</v>
      </c>
      <c r="IC10" s="199">
        <f>$DN$2-2</f>
        <v>1.0750000000000002</v>
      </c>
      <c r="ID10" s="124">
        <v>18</v>
      </c>
      <c r="IE10" s="197">
        <f>$HA$2-3</f>
        <v>0.875</v>
      </c>
      <c r="IF10" s="175"/>
      <c r="IG10" s="369" t="s">
        <v>171</v>
      </c>
      <c r="IH10" s="18">
        <v>0</v>
      </c>
      <c r="II10" s="415">
        <v>43709</v>
      </c>
      <c r="IJ10" s="416">
        <v>81</v>
      </c>
      <c r="IK10" s="5">
        <v>525</v>
      </c>
      <c r="IL10" s="5" t="s">
        <v>316</v>
      </c>
      <c r="IM10" s="5">
        <f ca="1">SUMIFS(INDIRECT("HK"&amp;$IK$9):INDIRECT("HK"&amp;$IL$9),INDIRECT("HR"&amp;$IK$9):INDIRECT("HR"&amp;$IL$9),$IK10,INDIRECT("HS"&amp;$IK$9):INDIRECT("HS"&amp;$IL$9),$IL10)</f>
        <v>328</v>
      </c>
      <c r="IN10" s="5">
        <f ca="1">SUMIFS(INDIRECT("HL"&amp;$IK$9):INDIRECT("HL"&amp;$IL$9),INDIRECT("HR"&amp;$IK$9):INDIRECT("HR"&amp;$IL$9),$IK10,INDIRECT("HS"&amp;$IK$9):INDIRECT("HS"&amp;$IL$9),$IL10)</f>
        <v>0</v>
      </c>
      <c r="IO10" s="5">
        <f ca="1">SUMIFS(INDIRECT("HM"&amp;$IK$9):INDIRECT("HM"&amp;$IL$9),INDIRECT("HR"&amp;$IK$9):INDIRECT("HR"&amp;$IL$9),$IK10,INDIRECT("HS"&amp;$IK$9):INDIRECT("HS"&amp;$IL$9),$IL10)</f>
        <v>3</v>
      </c>
      <c r="IP10" s="5">
        <f ca="1">SUMIFS(INDIRECT("HN"&amp;$IK$9):INDIRECT("HN"&amp;$IL$9),INDIRECT("HR"&amp;$IK$9):INDIRECT("HR"&amp;$IL$9),$IK10,INDIRECT("HS"&amp;$IK$9):INDIRECT("HS"&amp;$IL$9),$IL10)</f>
        <v>1</v>
      </c>
      <c r="IQ10" s="5">
        <f ca="1">SUMIFS(INDIRECT("HO"&amp;$IK$9):INDIRECT("HO"&amp;$IL$9),INDIRECT("HR"&amp;$IK$9):INDIRECT("HR"&amp;$IL$9),$IK10,INDIRECT("HS"&amp;$IK$9):INDIRECT("HS"&amp;$IL$9),$IL10)</f>
        <v>3</v>
      </c>
      <c r="IR10" s="5">
        <f ca="1">SUMIFS(INDIRECT("HP"&amp;$IK$9):INDIRECT("HP"&amp;$IL$9),INDIRECT("HR"&amp;$IK$9):INDIRECT("HR"&amp;$IL$9),$IK10,INDIRECT("HS"&amp;$IK$9):INDIRECT("HS"&amp;$IL$9),$IL10)</f>
        <v>13</v>
      </c>
      <c r="IS10" s="5">
        <f ca="1">SUMIFS(INDIRECT("HQ"&amp;$IK$9):INDIRECT("HQ"&amp;$IL$9),INDIRECT("HR"&amp;$IK$9):INDIRECT("HR"&amp;$IL$9),$IK10,INDIRECT("HS"&amp;$IK$9):INDIRECT("HS"&amp;$IL$9),$IL10)</f>
        <v>20</v>
      </c>
      <c r="IT10" s="298">
        <f ca="1">IS10/IM10*100</f>
        <v>6.0975609756097562</v>
      </c>
    </row>
    <row r="11" spans="1:265" ht="24.95" customHeight="1">
      <c r="J11" s="77" t="s">
        <v>77</v>
      </c>
      <c r="M11" s="105">
        <v>1</v>
      </c>
      <c r="N11" s="105"/>
      <c r="O11" s="105">
        <v>1</v>
      </c>
      <c r="P11" s="105">
        <v>1</v>
      </c>
      <c r="Q11" s="105">
        <v>1</v>
      </c>
      <c r="R11" s="105">
        <v>1</v>
      </c>
      <c r="S11" s="526"/>
      <c r="T11" s="551">
        <v>1</v>
      </c>
      <c r="U11" s="551"/>
      <c r="V11" s="551">
        <v>1</v>
      </c>
      <c r="W11" s="551"/>
      <c r="X11" s="105">
        <v>1</v>
      </c>
      <c r="Y11" s="105">
        <v>1</v>
      </c>
      <c r="Z11" s="106">
        <v>1</v>
      </c>
      <c r="AA11" s="9" t="s">
        <v>23</v>
      </c>
      <c r="AC11" s="204" t="s">
        <v>357</v>
      </c>
      <c r="AD11" s="205"/>
      <c r="AE11" s="205"/>
      <c r="AF11" s="205"/>
      <c r="AG11" s="205"/>
      <c r="AH11" s="205"/>
      <c r="AI11" s="205"/>
      <c r="AJ11" s="205"/>
      <c r="AK11" s="205"/>
      <c r="AL11" s="205"/>
      <c r="AM11" s="204" t="s">
        <v>358</v>
      </c>
      <c r="AN11" s="205"/>
      <c r="AO11" s="205"/>
      <c r="AP11" s="205"/>
      <c r="AQ11" s="205"/>
      <c r="AR11" s="205"/>
      <c r="AS11" s="205"/>
      <c r="AT11" s="205"/>
      <c r="AU11" s="205"/>
      <c r="AV11" s="205"/>
      <c r="AW11" s="204" t="s">
        <v>359</v>
      </c>
      <c r="AX11" s="205"/>
      <c r="AY11" s="205"/>
      <c r="AZ11" s="205"/>
      <c r="BA11" s="205"/>
      <c r="BB11" s="205"/>
      <c r="BC11" s="205"/>
      <c r="BD11" s="205"/>
      <c r="BE11" s="205"/>
      <c r="BF11" s="205"/>
      <c r="BG11" s="204" t="s">
        <v>360</v>
      </c>
      <c r="BH11" s="205"/>
      <c r="BI11" s="205"/>
      <c r="BJ11" s="205"/>
      <c r="BK11" s="205"/>
      <c r="BL11" s="205"/>
      <c r="BM11" s="205"/>
      <c r="BN11" s="205"/>
      <c r="BO11" s="205"/>
      <c r="BP11" s="205"/>
      <c r="BQ11" s="204" t="s">
        <v>361</v>
      </c>
      <c r="BR11" s="205"/>
      <c r="BS11" s="205"/>
      <c r="BT11" s="205"/>
      <c r="BU11" s="205"/>
      <c r="BV11" s="205"/>
      <c r="BW11" s="205"/>
      <c r="BX11" s="205"/>
      <c r="BY11" s="205"/>
      <c r="BZ11" s="205"/>
      <c r="CA11" s="204" t="s">
        <v>362</v>
      </c>
      <c r="CB11" s="205"/>
      <c r="CC11" s="205"/>
      <c r="CD11" s="205"/>
      <c r="CE11" s="205"/>
      <c r="CF11" s="205"/>
      <c r="CG11" s="205"/>
      <c r="CH11" s="205"/>
      <c r="CI11" s="205"/>
      <c r="CJ11" s="205"/>
      <c r="CK11" s="204" t="s">
        <v>363</v>
      </c>
      <c r="CL11" s="205"/>
      <c r="CM11" s="205"/>
      <c r="CN11" s="205"/>
      <c r="CO11" s="205"/>
      <c r="CP11" s="205"/>
      <c r="CQ11" s="205"/>
      <c r="CR11" s="205"/>
      <c r="CS11" s="205"/>
      <c r="CT11" s="205"/>
      <c r="CU11" s="204">
        <v>8</v>
      </c>
      <c r="CV11" s="205"/>
      <c r="CW11" s="205"/>
      <c r="CX11" s="205"/>
      <c r="CY11" s="205"/>
      <c r="CZ11" s="205"/>
      <c r="DA11" s="205"/>
      <c r="DB11" s="205"/>
      <c r="DC11" s="205"/>
      <c r="DD11" s="205"/>
      <c r="DE11" s="204">
        <v>9</v>
      </c>
      <c r="DF11" s="205"/>
      <c r="DG11" s="205"/>
      <c r="DH11" s="205"/>
      <c r="DI11" s="205"/>
      <c r="DJ11" s="205"/>
      <c r="DK11" s="205"/>
      <c r="DL11" s="205"/>
      <c r="DM11" s="205"/>
      <c r="DN11" s="205"/>
      <c r="DO11" s="205"/>
      <c r="DP11" s="204">
        <v>10</v>
      </c>
      <c r="DQ11" s="205"/>
      <c r="DR11" s="205"/>
      <c r="DS11" s="205"/>
      <c r="DT11" s="205"/>
      <c r="DU11" s="205"/>
      <c r="DV11" s="205"/>
      <c r="DW11" s="205"/>
      <c r="DX11" s="205"/>
      <c r="DY11" s="205"/>
      <c r="DZ11" s="204">
        <v>11</v>
      </c>
      <c r="EA11" s="205"/>
      <c r="EB11" s="205"/>
      <c r="EC11" s="205"/>
      <c r="ED11" s="205"/>
      <c r="EE11" s="205"/>
      <c r="EF11" s="205"/>
      <c r="EG11" s="205"/>
      <c r="EH11" s="205"/>
      <c r="EI11" s="205"/>
      <c r="EJ11" s="204">
        <v>12</v>
      </c>
      <c r="EK11" s="205"/>
      <c r="EL11" s="205"/>
      <c r="EM11" s="205"/>
      <c r="EN11" s="205"/>
      <c r="EO11" s="205"/>
      <c r="EP11" s="205"/>
      <c r="EQ11" s="205"/>
      <c r="ER11" s="205"/>
      <c r="ES11" s="205"/>
      <c r="ET11" s="204">
        <v>13</v>
      </c>
      <c r="EU11" s="205"/>
      <c r="EV11" s="205"/>
      <c r="EW11" s="205"/>
      <c r="EX11" s="205"/>
      <c r="EY11" s="205"/>
      <c r="EZ11" s="205"/>
      <c r="FA11" s="205"/>
      <c r="FB11" s="205"/>
      <c r="FC11" s="205"/>
      <c r="FD11" s="204">
        <v>14</v>
      </c>
      <c r="FE11" s="205"/>
      <c r="FF11" s="205"/>
      <c r="FG11" s="205"/>
      <c r="FH11" s="205"/>
      <c r="FI11" s="205"/>
      <c r="FJ11" s="205"/>
      <c r="FK11" s="205"/>
      <c r="FL11" s="205"/>
      <c r="FM11" s="205"/>
      <c r="FN11" s="204">
        <v>15</v>
      </c>
      <c r="FO11" s="205"/>
      <c r="FP11" s="205"/>
      <c r="FQ11" s="205"/>
      <c r="FR11" s="205"/>
      <c r="FS11" s="205"/>
      <c r="FT11" s="205"/>
      <c r="FU11" s="205"/>
      <c r="FV11" s="205"/>
      <c r="FW11" s="205"/>
      <c r="FX11" s="204">
        <v>16</v>
      </c>
      <c r="FY11" s="205"/>
      <c r="FZ11" s="205"/>
      <c r="GA11" s="205"/>
      <c r="GB11" s="205"/>
      <c r="GC11" s="205"/>
      <c r="GD11" s="205"/>
      <c r="GE11" s="205"/>
      <c r="GF11" s="205"/>
      <c r="GG11" s="205"/>
      <c r="GH11" s="204">
        <v>17</v>
      </c>
      <c r="GI11" s="205"/>
      <c r="GJ11" s="205"/>
      <c r="GK11" s="205"/>
      <c r="GL11" s="205"/>
      <c r="GM11" s="205"/>
      <c r="GN11" s="205"/>
      <c r="GO11" s="205"/>
      <c r="GP11" s="205"/>
      <c r="GQ11" s="205"/>
      <c r="GR11" s="204">
        <v>18</v>
      </c>
      <c r="GS11" s="138"/>
      <c r="GT11" s="138"/>
      <c r="GU11" s="138"/>
      <c r="GV11" s="138"/>
      <c r="GW11" s="138"/>
      <c r="GX11" s="139"/>
      <c r="GY11" s="138"/>
      <c r="GZ11" s="138"/>
      <c r="HA11" s="140"/>
      <c r="HB11" s="138"/>
      <c r="HC11" s="5">
        <v>9</v>
      </c>
      <c r="HD11" s="192">
        <f ca="1">INDIRECT("DM"&amp;$Z$2)</f>
        <v>90</v>
      </c>
      <c r="HE11" s="192">
        <f ca="1">INDIRECT("Dn"&amp;$Z$2)</f>
        <v>165</v>
      </c>
      <c r="HF11" s="192">
        <f t="shared" ca="1" si="14"/>
        <v>0.44554455445544555</v>
      </c>
      <c r="HG11" s="192">
        <f t="shared" ca="1" si="15"/>
        <v>0.37128712871287128</v>
      </c>
      <c r="HH11" s="192">
        <v>18</v>
      </c>
      <c r="HI11" s="192">
        <f ca="1">INDIRECT("GZ"&amp;$Z$2)</f>
        <v>100</v>
      </c>
      <c r="HJ11" s="192">
        <f ca="1">INDIRECT("ha"&amp;$Z$2)</f>
        <v>160</v>
      </c>
      <c r="HK11" s="192">
        <f t="shared" ca="1" si="16"/>
        <v>0.49504950495049505</v>
      </c>
      <c r="HL11" s="192">
        <f t="shared" ca="1" si="17"/>
        <v>0.29702970297029702</v>
      </c>
      <c r="HN11" s="59">
        <v>10</v>
      </c>
      <c r="HO11" s="193">
        <f ca="1">INDIRECT("K22")</f>
        <v>45479</v>
      </c>
      <c r="HP11" s="194">
        <f ca="1">INDIRECT("P22")</f>
        <v>85</v>
      </c>
      <c r="HQ11" t="s">
        <v>117</v>
      </c>
      <c r="HR11" s="175">
        <f ca="1">MAX(INDIRECT("Q" &amp; $I$10): INDIRECT("Q" &amp; $J$10))</f>
        <v>52</v>
      </c>
      <c r="HS11" s="175">
        <f ca="1">MAX(INDIRECT("R" &amp; $I$10): INDIRECT("R" &amp; $J$10))</f>
        <v>54</v>
      </c>
      <c r="IG11" s="5"/>
      <c r="IH11" s="5" t="s">
        <v>174</v>
      </c>
      <c r="II11" s="5" t="s">
        <v>175</v>
      </c>
      <c r="IJ11" s="20" t="s">
        <v>79</v>
      </c>
      <c r="IK11" s="5" t="s">
        <v>314</v>
      </c>
      <c r="IL11" s="5" t="s">
        <v>315</v>
      </c>
      <c r="IM11" s="5">
        <f ca="1">SUMIFS(INDIRECT("HK"&amp;$IK$9):INDIRECT("HK"&amp;$IL$9),INDIRECT("HR"&amp;$IK$9):INDIRECT("HR"&amp;$IL$9),$IK11,INDIRECT("HS"&amp;$IK$9):INDIRECT("HS"&amp;$IL$9),$IL11)</f>
        <v>211</v>
      </c>
      <c r="IN11" s="5">
        <f ca="1">SUMIFS(INDIRECT("HL"&amp;$IK$9):INDIRECT("HL"&amp;$IL$9),INDIRECT("HR"&amp;$IK$9):INDIRECT("HR"&amp;$IL$9),$IK11,INDIRECT("HS"&amp;$IK$9):INDIRECT("HS"&amp;$IL$9),$IL11)</f>
        <v>1</v>
      </c>
      <c r="IO11" s="5">
        <f ca="1">SUMIFS(INDIRECT("HM"&amp;$IK$9):INDIRECT("HM"&amp;$IL$9),INDIRECT("HR"&amp;$IK$9):INDIRECT("HR"&amp;$IL$9),$IK11,INDIRECT("HS"&amp;$IK$9):INDIRECT("HS"&amp;$IL$9),$IL11)</f>
        <v>5</v>
      </c>
      <c r="IP11" s="5">
        <f ca="1">SUMIFS(INDIRECT("HN"&amp;$IK$9):INDIRECT("HN"&amp;$IL$9),INDIRECT("HR"&amp;$IK$9):INDIRECT("HR"&amp;$IL$9),$IK11,INDIRECT("HS"&amp;$IK$9):INDIRECT("HS"&amp;$IL$9),$IL11)</f>
        <v>4</v>
      </c>
      <c r="IQ11" s="5">
        <f ca="1">SUMIFS(INDIRECT("HO"&amp;$IK$9):INDIRECT("HO"&amp;$IL$9),INDIRECT("HR"&amp;$IK$9):INDIRECT("HR"&amp;$IL$9),$IK11,INDIRECT("HS"&amp;$IK$9):INDIRECT("HS"&amp;$IL$9),$IL11)</f>
        <v>3</v>
      </c>
      <c r="IR11" s="5">
        <f ca="1">SUMIFS(INDIRECT("HP"&amp;$IK$9):INDIRECT("HP"&amp;$IL$9),INDIRECT("HR"&amp;$IK$9):INDIRECT("HR"&amp;$IL$9),$IK11,INDIRECT("HS"&amp;$IK$9):INDIRECT("HS"&amp;$IL$9),$IL11)</f>
        <v>2</v>
      </c>
      <c r="IS11" s="5">
        <f ca="1">SUMIFS(INDIRECT("HQ"&amp;$IK$9):INDIRECT("HQ"&amp;$IL$9),INDIRECT("HR"&amp;$IK$9):INDIRECT("HR"&amp;$IL$9),$IK11,INDIRECT("HS"&amp;$IK$9):INDIRECT("HS"&amp;$IL$9),$IL11)</f>
        <v>15</v>
      </c>
      <c r="IT11" s="298">
        <f ca="1">IS11/IM11*100</f>
        <v>7.109004739336493</v>
      </c>
      <c r="IV11" s="301" t="s">
        <v>323</v>
      </c>
    </row>
    <row r="12" spans="1:265" ht="15" customHeight="1">
      <c r="G12" t="s">
        <v>28</v>
      </c>
      <c r="H12" t="s">
        <v>154</v>
      </c>
      <c r="I12" s="2" t="s">
        <v>24</v>
      </c>
      <c r="J12" s="2" t="s">
        <v>102</v>
      </c>
      <c r="K12" s="3" t="s">
        <v>20</v>
      </c>
      <c r="L12" s="2" t="s">
        <v>19</v>
      </c>
      <c r="M12" s="4" t="s">
        <v>7</v>
      </c>
      <c r="N12" s="10" t="s">
        <v>8</v>
      </c>
      <c r="O12" s="11" t="s">
        <v>9</v>
      </c>
      <c r="P12" s="303" t="s">
        <v>10</v>
      </c>
      <c r="Q12" s="303" t="s">
        <v>11</v>
      </c>
      <c r="R12" s="303" t="s">
        <v>12</v>
      </c>
      <c r="S12" s="517" t="s">
        <v>155</v>
      </c>
      <c r="T12" s="11" t="s">
        <v>13</v>
      </c>
      <c r="U12" s="11" t="s">
        <v>14</v>
      </c>
      <c r="V12" s="11" t="s">
        <v>15</v>
      </c>
      <c r="W12" s="11" t="s">
        <v>16</v>
      </c>
      <c r="X12" s="11" t="s">
        <v>17</v>
      </c>
      <c r="Y12" s="11" t="s">
        <v>18</v>
      </c>
      <c r="Z12" s="11" t="s">
        <v>9</v>
      </c>
      <c r="AA12" s="11" t="s">
        <v>589</v>
      </c>
      <c r="AB12" s="112"/>
      <c r="AC12" s="322">
        <f ca="1">COUNTIF(INDIRECT("AC13"):AC$10160,"&lt;=4")/INDIRECT("i13")*100</f>
        <v>35.64356435643564</v>
      </c>
      <c r="AD12" s="322" t="s">
        <v>1</v>
      </c>
      <c r="AE12" s="322" t="s">
        <v>0</v>
      </c>
      <c r="AF12" s="322" t="s">
        <v>2</v>
      </c>
      <c r="AG12" s="322" t="s">
        <v>0</v>
      </c>
      <c r="AH12" s="322" t="s">
        <v>3</v>
      </c>
      <c r="AI12" s="322" t="s">
        <v>4</v>
      </c>
      <c r="AJ12" s="322" t="s">
        <v>5</v>
      </c>
      <c r="AK12" s="322" t="s">
        <v>6</v>
      </c>
      <c r="AL12" s="322" t="s">
        <v>6</v>
      </c>
      <c r="AM12" s="322">
        <f ca="1">COUNTIF(INDIRECT("Am13"):AM$10160,"&lt;=4")/INDIRECT("i13")*100</f>
        <v>47.029702970297024</v>
      </c>
      <c r="AN12" s="322" t="s">
        <v>1</v>
      </c>
      <c r="AO12" s="322" t="s">
        <v>0</v>
      </c>
      <c r="AP12" s="322" t="s">
        <v>2</v>
      </c>
      <c r="AQ12" s="322" t="s">
        <v>0</v>
      </c>
      <c r="AR12" s="322" t="s">
        <v>3</v>
      </c>
      <c r="AS12" s="322" t="s">
        <v>4</v>
      </c>
      <c r="AT12" s="322" t="s">
        <v>5</v>
      </c>
      <c r="AU12" s="322" t="s">
        <v>6</v>
      </c>
      <c r="AV12" s="322" t="s">
        <v>6</v>
      </c>
      <c r="AW12" s="322">
        <f ca="1">COUNTIF(INDIRECT("AW13"):AW$10160,"&lt;=4")/INDIRECT("i13")*100</f>
        <v>45.544554455445549</v>
      </c>
      <c r="AX12" s="322" t="s">
        <v>1</v>
      </c>
      <c r="AY12" s="322" t="s">
        <v>0</v>
      </c>
      <c r="AZ12" s="322" t="s">
        <v>2</v>
      </c>
      <c r="BA12" s="322" t="s">
        <v>0</v>
      </c>
      <c r="BB12" s="322" t="s">
        <v>3</v>
      </c>
      <c r="BC12" s="322" t="s">
        <v>4</v>
      </c>
      <c r="BD12" s="322" t="s">
        <v>5</v>
      </c>
      <c r="BE12" s="322" t="s">
        <v>6</v>
      </c>
      <c r="BF12" s="322" t="s">
        <v>6</v>
      </c>
      <c r="BG12" s="322">
        <f ca="1">COUNTIF(INDIRECT("BG13"):BG$10160,"&lt;=3")/INDIRECT("i13")*100</f>
        <v>45.049504950495049</v>
      </c>
      <c r="BH12" s="322" t="s">
        <v>1</v>
      </c>
      <c r="BI12" s="322" t="s">
        <v>0</v>
      </c>
      <c r="BJ12" s="322" t="s">
        <v>2</v>
      </c>
      <c r="BK12" s="322" t="s">
        <v>0</v>
      </c>
      <c r="BL12" s="322" t="s">
        <v>3</v>
      </c>
      <c r="BM12" s="322" t="s">
        <v>4</v>
      </c>
      <c r="BN12" s="322" t="s">
        <v>5</v>
      </c>
      <c r="BO12" s="322" t="s">
        <v>6</v>
      </c>
      <c r="BP12" s="322" t="s">
        <v>6</v>
      </c>
      <c r="BQ12" s="322">
        <f ca="1">COUNTIF(INDIRECT("BQ13"):BQ$10160,"&lt;=4")/INDIRECT("i13")*100</f>
        <v>38.118811881188122</v>
      </c>
      <c r="BR12" s="322" t="s">
        <v>1</v>
      </c>
      <c r="BS12" s="322" t="s">
        <v>0</v>
      </c>
      <c r="BT12" s="322" t="s">
        <v>2</v>
      </c>
      <c r="BU12" s="322" t="s">
        <v>0</v>
      </c>
      <c r="BV12" s="322" t="s">
        <v>3</v>
      </c>
      <c r="BW12" s="322" t="s">
        <v>4</v>
      </c>
      <c r="BX12" s="322" t="s">
        <v>5</v>
      </c>
      <c r="BY12" s="322" t="s">
        <v>6</v>
      </c>
      <c r="BZ12" s="322" t="s">
        <v>6</v>
      </c>
      <c r="CA12" s="322">
        <f ca="1">COUNTIF(INDIRECT("CA13"):CA$10160,"&lt;=5")/INDIRECT("i13")*100</f>
        <v>52.475247524752476</v>
      </c>
      <c r="CB12" s="322" t="s">
        <v>1</v>
      </c>
      <c r="CC12" s="322" t="s">
        <v>0</v>
      </c>
      <c r="CD12" s="322" t="s">
        <v>2</v>
      </c>
      <c r="CE12" s="322" t="s">
        <v>0</v>
      </c>
      <c r="CF12" s="322" t="s">
        <v>3</v>
      </c>
      <c r="CG12" s="322" t="s">
        <v>4</v>
      </c>
      <c r="CH12" s="322" t="s">
        <v>5</v>
      </c>
      <c r="CI12" s="322" t="s">
        <v>6</v>
      </c>
      <c r="CJ12" s="322" t="s">
        <v>6</v>
      </c>
      <c r="CK12" s="322">
        <f ca="1">COUNTIF(INDIRECT("CK13"):CK$10160,"&lt;=3")/INDIRECT("i13")*100</f>
        <v>58.910891089108908</v>
      </c>
      <c r="CL12" s="322" t="s">
        <v>1</v>
      </c>
      <c r="CM12" s="322" t="s">
        <v>0</v>
      </c>
      <c r="CN12" s="322" t="s">
        <v>2</v>
      </c>
      <c r="CO12" s="322" t="s">
        <v>0</v>
      </c>
      <c r="CP12" s="322" t="s">
        <v>3</v>
      </c>
      <c r="CQ12" s="322" t="s">
        <v>4</v>
      </c>
      <c r="CR12" s="322" t="s">
        <v>5</v>
      </c>
      <c r="CS12" s="322" t="s">
        <v>6</v>
      </c>
      <c r="CT12" s="322" t="s">
        <v>6</v>
      </c>
      <c r="CU12" s="322">
        <f ca="1">COUNTIF(INDIRECT("CU13"):CU$10160,"&lt;=5")/INDIRECT("i13")*100</f>
        <v>44.554455445544555</v>
      </c>
      <c r="CV12" s="322" t="s">
        <v>1</v>
      </c>
      <c r="CW12" s="322" t="s">
        <v>0</v>
      </c>
      <c r="CX12" s="322" t="s">
        <v>2</v>
      </c>
      <c r="CY12" s="322" t="s">
        <v>0</v>
      </c>
      <c r="CZ12" s="322" t="s">
        <v>3</v>
      </c>
      <c r="DA12" s="322" t="s">
        <v>4</v>
      </c>
      <c r="DB12" s="322" t="s">
        <v>5</v>
      </c>
      <c r="DC12" s="322" t="s">
        <v>6</v>
      </c>
      <c r="DD12" s="322" t="s">
        <v>6</v>
      </c>
      <c r="DE12" s="322">
        <f ca="1">COUNTIF(INDIRECT("DE13"):DE$10160,"&lt;=4")/INDIRECT("i13")*100</f>
        <v>47.029702970297024</v>
      </c>
      <c r="DF12" s="322" t="s">
        <v>1</v>
      </c>
      <c r="DG12" s="322" t="s">
        <v>0</v>
      </c>
      <c r="DH12" s="322" t="s">
        <v>2</v>
      </c>
      <c r="DI12" s="322" t="s">
        <v>0</v>
      </c>
      <c r="DJ12" s="322" t="s">
        <v>3</v>
      </c>
      <c r="DK12" s="322" t="s">
        <v>4</v>
      </c>
      <c r="DL12" s="322" t="s">
        <v>5</v>
      </c>
      <c r="DM12" s="322" t="s">
        <v>6</v>
      </c>
      <c r="DN12" s="322" t="s">
        <v>6</v>
      </c>
      <c r="DO12" s="322"/>
      <c r="DP12" s="322">
        <f ca="1">COUNTIF(INDIRECT("DP13"):DP$10160,"&lt;=3")/INDIRECT("i13")*100</f>
        <v>33.663366336633665</v>
      </c>
      <c r="DQ12" s="322" t="s">
        <v>1</v>
      </c>
      <c r="DR12" s="322" t="s">
        <v>0</v>
      </c>
      <c r="DS12" s="322" t="s">
        <v>2</v>
      </c>
      <c r="DT12" s="322" t="s">
        <v>0</v>
      </c>
      <c r="DU12" s="322" t="s">
        <v>3</v>
      </c>
      <c r="DV12" s="322" t="s">
        <v>4</v>
      </c>
      <c r="DW12" s="322" t="s">
        <v>5</v>
      </c>
      <c r="DX12" s="322" t="s">
        <v>6</v>
      </c>
      <c r="DY12" s="322" t="s">
        <v>6</v>
      </c>
      <c r="DZ12" s="322">
        <f ca="1">COUNTIF(INDIRECT("DZ13"):DZ$10160,"&lt;=4")/INDIRECT("i13")*100</f>
        <v>56.435643564356432</v>
      </c>
      <c r="EA12" s="322" t="s">
        <v>1</v>
      </c>
      <c r="EB12" s="322" t="s">
        <v>0</v>
      </c>
      <c r="EC12" s="322" t="s">
        <v>2</v>
      </c>
      <c r="ED12" s="322" t="s">
        <v>0</v>
      </c>
      <c r="EE12" s="322" t="s">
        <v>3</v>
      </c>
      <c r="EF12" s="322" t="s">
        <v>4</v>
      </c>
      <c r="EG12" s="322" t="s">
        <v>5</v>
      </c>
      <c r="EH12" s="322" t="s">
        <v>6</v>
      </c>
      <c r="EI12" s="322" t="s">
        <v>6</v>
      </c>
      <c r="EJ12" s="322">
        <f ca="1">COUNTIF(INDIRECT("EJ13"):EJ$10160,"&lt;=4")/INDIRECT("i13")*100</f>
        <v>41.089108910891085</v>
      </c>
      <c r="EK12" s="322" t="s">
        <v>1</v>
      </c>
      <c r="EL12" s="322" t="s">
        <v>0</v>
      </c>
      <c r="EM12" s="322" t="s">
        <v>2</v>
      </c>
      <c r="EN12" s="322" t="s">
        <v>0</v>
      </c>
      <c r="EO12" s="322" t="s">
        <v>3</v>
      </c>
      <c r="EP12" s="322" t="s">
        <v>4</v>
      </c>
      <c r="EQ12" s="322" t="s">
        <v>5</v>
      </c>
      <c r="ER12" s="322" t="s">
        <v>6</v>
      </c>
      <c r="ES12" s="322" t="s">
        <v>6</v>
      </c>
      <c r="ET12" s="322">
        <f ca="1">COUNTIF(INDIRECT("ET13"):ET$10160,"&lt;=4")/INDIRECT("i13")*100</f>
        <v>39.10891089108911</v>
      </c>
      <c r="EU12" s="322" t="s">
        <v>1</v>
      </c>
      <c r="EV12" s="322" t="s">
        <v>0</v>
      </c>
      <c r="EW12" s="322" t="s">
        <v>2</v>
      </c>
      <c r="EX12" s="322" t="s">
        <v>0</v>
      </c>
      <c r="EY12" s="322" t="s">
        <v>3</v>
      </c>
      <c r="EZ12" s="322" t="s">
        <v>4</v>
      </c>
      <c r="FA12" s="322" t="s">
        <v>5</v>
      </c>
      <c r="FB12" s="322" t="s">
        <v>6</v>
      </c>
      <c r="FC12" s="322" t="s">
        <v>6</v>
      </c>
      <c r="FD12" s="322">
        <f ca="1">COUNTIF(INDIRECT("FD13"):FD$10160,"&lt;=5")/INDIRECT("i13")*100</f>
        <v>28.71287128712871</v>
      </c>
      <c r="FE12" s="322" t="s">
        <v>1</v>
      </c>
      <c r="FF12" s="322" t="s">
        <v>0</v>
      </c>
      <c r="FG12" s="322" t="s">
        <v>2</v>
      </c>
      <c r="FH12" s="322" t="s">
        <v>0</v>
      </c>
      <c r="FI12" s="322" t="s">
        <v>3</v>
      </c>
      <c r="FJ12" s="322" t="s">
        <v>4</v>
      </c>
      <c r="FK12" s="322" t="s">
        <v>5</v>
      </c>
      <c r="FL12" s="322" t="s">
        <v>6</v>
      </c>
      <c r="FM12" s="322" t="s">
        <v>6</v>
      </c>
      <c r="FN12" s="322">
        <f ca="1">COUNTIF(INDIRECT("FN13"):FN$10160,"&lt;=4")/INDIRECT("i13")*100</f>
        <v>42.079207920792079</v>
      </c>
      <c r="FO12" s="322" t="s">
        <v>1</v>
      </c>
      <c r="FP12" s="322" t="s">
        <v>0</v>
      </c>
      <c r="FQ12" s="322" t="s">
        <v>2</v>
      </c>
      <c r="FR12" s="322" t="s">
        <v>0</v>
      </c>
      <c r="FS12" s="322" t="s">
        <v>3</v>
      </c>
      <c r="FT12" s="322" t="s">
        <v>4</v>
      </c>
      <c r="FU12" s="322" t="s">
        <v>5</v>
      </c>
      <c r="FV12" s="322" t="s">
        <v>6</v>
      </c>
      <c r="FW12" s="322" t="s">
        <v>6</v>
      </c>
      <c r="FX12" s="322">
        <f ca="1">COUNTIF(INDIRECT("FX13"):FX$10160,"&lt;=4")/INDIRECT("i13")*100</f>
        <v>54.455445544554458</v>
      </c>
      <c r="FY12" s="322" t="s">
        <v>1</v>
      </c>
      <c r="FZ12" s="322" t="s">
        <v>0</v>
      </c>
      <c r="GA12" s="322" t="s">
        <v>2</v>
      </c>
      <c r="GB12" s="322" t="s">
        <v>0</v>
      </c>
      <c r="GC12" s="322" t="s">
        <v>3</v>
      </c>
      <c r="GD12" s="322" t="s">
        <v>4</v>
      </c>
      <c r="GE12" s="322" t="s">
        <v>5</v>
      </c>
      <c r="GF12" s="322" t="s">
        <v>6</v>
      </c>
      <c r="GG12" s="322" t="s">
        <v>6</v>
      </c>
      <c r="GH12" s="536">
        <f ca="1">COUNTIF(INDIRECT("GH13"):GH$10160,"&lt;=3")/INDIRECT("i13")*100</f>
        <v>50</v>
      </c>
      <c r="GI12" s="322" t="s">
        <v>1</v>
      </c>
      <c r="GJ12" s="322" t="s">
        <v>0</v>
      </c>
      <c r="GK12" s="322" t="s">
        <v>2</v>
      </c>
      <c r="GL12" s="322" t="s">
        <v>0</v>
      </c>
      <c r="GM12" s="322" t="s">
        <v>3</v>
      </c>
      <c r="GN12" s="322" t="s">
        <v>4</v>
      </c>
      <c r="GO12" s="322" t="s">
        <v>5</v>
      </c>
      <c r="GP12" s="322" t="s">
        <v>6</v>
      </c>
      <c r="GQ12" s="322" t="s">
        <v>6</v>
      </c>
      <c r="GR12" s="322">
        <f ca="1">COUNTIF(INDIRECT("GR13"):GR$10160,"&lt;=5")/INDIRECT("i13")*100</f>
        <v>49.504950495049506</v>
      </c>
      <c r="GS12" s="378" t="s">
        <v>1</v>
      </c>
      <c r="GT12" s="378" t="s">
        <v>0</v>
      </c>
      <c r="GU12" s="378" t="s">
        <v>2</v>
      </c>
      <c r="GV12" s="378" t="s">
        <v>0</v>
      </c>
      <c r="GW12" s="378" t="s">
        <v>3</v>
      </c>
      <c r="GX12" s="379" t="s">
        <v>4</v>
      </c>
      <c r="GY12" s="378" t="s">
        <v>5</v>
      </c>
      <c r="GZ12" s="380" t="s">
        <v>6</v>
      </c>
      <c r="HA12" s="381" t="s">
        <v>6</v>
      </c>
      <c r="HB12" s="319" t="s">
        <v>139</v>
      </c>
      <c r="HC12" t="s">
        <v>138</v>
      </c>
      <c r="HE12" t="s">
        <v>268</v>
      </c>
      <c r="HF12" t="s">
        <v>264</v>
      </c>
      <c r="HG12" t="s">
        <v>265</v>
      </c>
      <c r="HH12" t="s">
        <v>266</v>
      </c>
      <c r="HI12" t="s">
        <v>267</v>
      </c>
      <c r="HK12" t="s">
        <v>296</v>
      </c>
      <c r="HL12" t="s">
        <v>297</v>
      </c>
      <c r="HM12" t="s">
        <v>298</v>
      </c>
      <c r="HN12" s="283" t="s">
        <v>299</v>
      </c>
      <c r="HO12" t="s">
        <v>300</v>
      </c>
      <c r="HP12" t="s">
        <v>301</v>
      </c>
      <c r="HQ12" t="s">
        <v>302</v>
      </c>
      <c r="HR12" t="s">
        <v>303</v>
      </c>
      <c r="HS12" t="s">
        <v>306</v>
      </c>
      <c r="IK12" s="5" t="s">
        <v>347</v>
      </c>
      <c r="IL12" s="5" t="s">
        <v>348</v>
      </c>
      <c r="IM12" s="5">
        <f ca="1">SUMIFS(INDIRECT("HK"&amp;$IK$9):INDIRECT("HK"&amp;$IL$9),INDIRECT("HR"&amp;$IK$9):INDIRECT("HR"&amp;$IL$9),$IK12,INDIRECT("HS"&amp;$IK$9):INDIRECT("HS"&amp;$IL$9),$IL12)</f>
        <v>1252</v>
      </c>
      <c r="IN12" s="5">
        <f ca="1">SUMIFS(INDIRECT("HL"&amp;$IK$9):INDIRECT("HL"&amp;$IL$9),INDIRECT("HR"&amp;$IK$9):INDIRECT("HR"&amp;$IL$9),$IK12,INDIRECT("HS"&amp;$IK$9):INDIRECT("HS"&amp;$IL$9),$IL12)</f>
        <v>13</v>
      </c>
      <c r="IO12" s="5">
        <f ca="1">SUMIFS(INDIRECT("HM"&amp;$IK$9):INDIRECT("HM"&amp;$IL$9),INDIRECT("HR"&amp;$IK$9):INDIRECT("HR"&amp;$IL$9),$IK12,INDIRECT("HS"&amp;$IK$9):INDIRECT("HS"&amp;$IL$9),$IL12)</f>
        <v>15</v>
      </c>
      <c r="IP12" s="5">
        <f ca="1">SUMIFS(INDIRECT("HN"&amp;$IK$9):INDIRECT("HN"&amp;$IL$9),INDIRECT("HR"&amp;$IK$9):INDIRECT("HR"&amp;$IL$9),$IK12,INDIRECT("HS"&amp;$IK$9):INDIRECT("HS"&amp;$IL$9),$IL12)</f>
        <v>11</v>
      </c>
      <c r="IQ12" s="5">
        <f ca="1">SUMIFS(INDIRECT("HO"&amp;$IK$9):INDIRECT("HO"&amp;$IL$9),INDIRECT("HR"&amp;$IK$9):INDIRECT("HR"&amp;$IL$9),$IK12,INDIRECT("HS"&amp;$IK$9):INDIRECT("HS"&amp;$IL$9),$IL12)</f>
        <v>14</v>
      </c>
      <c r="IR12" s="5">
        <f ca="1">SUMIFS(INDIRECT("HP"&amp;$IK$9):INDIRECT("HP"&amp;$IL$9),INDIRECT("HR"&amp;$IK$9):INDIRECT("HR"&amp;$IL$9),$IK12,INDIRECT("HS"&amp;$IK$9):INDIRECT("HS"&amp;$IL$9),$IL12)</f>
        <v>23</v>
      </c>
      <c r="IS12" s="5">
        <f ca="1">SUMIFS(INDIRECT("HQ"&amp;$IK$9):INDIRECT("HQ"&amp;$IL$9),INDIRECT("HR"&amp;$IK$9):INDIRECT("HR"&amp;$IL$9),$IK12,INDIRECT("HS"&amp;$IK$9):INDIRECT("HS"&amp;$IL$9),$IL12)</f>
        <v>76</v>
      </c>
      <c r="IT12" s="298">
        <f ca="1">IS12/IM12*100</f>
        <v>6.0702875399361016</v>
      </c>
    </row>
    <row r="13" spans="1:265" ht="15" customHeight="1">
      <c r="G13" s="175">
        <f t="shared" ref="G13:G151" si="23">COUNTIF($AC13:$HB13,"F")</f>
        <v>10</v>
      </c>
      <c r="H13" s="175">
        <f t="shared" ref="H13:H151" si="24">COUNTIF($AC13:$HB13,"GO")</f>
        <v>13</v>
      </c>
      <c r="I13" s="128">
        <v>202</v>
      </c>
      <c r="J13" s="502">
        <f t="shared" ref="J13" si="25">K13</f>
        <v>45571</v>
      </c>
      <c r="K13" s="126">
        <v>45571</v>
      </c>
      <c r="L13" s="481" t="s">
        <v>967</v>
      </c>
      <c r="M13" s="76">
        <v>1</v>
      </c>
      <c r="N13" s="42">
        <v>0</v>
      </c>
      <c r="O13" s="207">
        <f t="shared" ref="O13" si="26">IF(ISNUMBER(M13),M13+N13,"")</f>
        <v>1</v>
      </c>
      <c r="P13" s="176">
        <f t="shared" ref="P13" si="27">IF(ISNUMBER(Q13),Q13+R13,"")</f>
        <v>78</v>
      </c>
      <c r="Q13" s="185">
        <f t="shared" ref="Q13" si="28">ROUND(SUM(AC13,AM13,AW13,BG13,BQ13,CA13,CK13,CU13,DE13),0)</f>
        <v>39</v>
      </c>
      <c r="R13" s="178">
        <f t="shared" ref="R13" si="29">ROUND(SUM(DP13,DZ13,EJ13,ET13,FD13,FN13,FX13,GH13,GR13),0)</f>
        <v>39</v>
      </c>
      <c r="S13" s="519">
        <f t="shared" ref="S13" si="30">AK13+AU13+BE13+BO13+BY13+CI13+CS13+DC13+DM13+DX13+EH13+ER13+FB13+FL13+FV13+GF13+GP13+GZ13-30</f>
        <v>1</v>
      </c>
      <c r="T13" s="43">
        <v>1</v>
      </c>
      <c r="U13" s="43">
        <v>0</v>
      </c>
      <c r="V13" s="43">
        <v>0</v>
      </c>
      <c r="W13" s="43">
        <v>0</v>
      </c>
      <c r="X13" s="186">
        <f t="shared" ref="X13" si="31">IF(ISNUMBER(T13),SUM(T13:W13),"")</f>
        <v>1</v>
      </c>
      <c r="Y13" s="43">
        <v>0</v>
      </c>
      <c r="Z13" s="189">
        <f t="shared" ref="Z13" si="32">IF(ISNUMBER(T13),SUM(X13:Y13),"")</f>
        <v>1</v>
      </c>
      <c r="AA13" s="44">
        <v>1</v>
      </c>
      <c r="AB13" s="463"/>
      <c r="AC13" s="418">
        <v>4</v>
      </c>
      <c r="AD13" s="419" t="s">
        <v>36</v>
      </c>
      <c r="AE13" s="419" t="s">
        <v>93</v>
      </c>
      <c r="AF13" s="419">
        <v>8</v>
      </c>
      <c r="AG13" s="419" t="s">
        <v>85</v>
      </c>
      <c r="AH13" s="419" t="s">
        <v>765</v>
      </c>
      <c r="AI13" s="419">
        <v>2</v>
      </c>
      <c r="AJ13" s="419">
        <v>8</v>
      </c>
      <c r="AK13" s="418">
        <v>2</v>
      </c>
      <c r="AL13" s="419">
        <f>AC13-AK13</f>
        <v>2</v>
      </c>
      <c r="AM13" s="418">
        <v>4</v>
      </c>
      <c r="AN13" s="419" t="s">
        <v>34</v>
      </c>
      <c r="AO13" s="419" t="s">
        <v>93</v>
      </c>
      <c r="AP13" s="419">
        <v>0</v>
      </c>
      <c r="AQ13" s="419" t="s">
        <v>85</v>
      </c>
      <c r="AR13" s="419" t="s">
        <v>741</v>
      </c>
      <c r="AS13" s="419">
        <v>2</v>
      </c>
      <c r="AT13" s="419">
        <v>2</v>
      </c>
      <c r="AU13" s="418">
        <v>1</v>
      </c>
      <c r="AV13" s="419">
        <f>AM13-AU13</f>
        <v>3</v>
      </c>
      <c r="AW13" s="418">
        <v>4</v>
      </c>
      <c r="AX13" s="419" t="s">
        <v>36</v>
      </c>
      <c r="AY13" s="419" t="s">
        <v>93</v>
      </c>
      <c r="AZ13" s="419">
        <v>0</v>
      </c>
      <c r="BA13" s="419" t="s">
        <v>85</v>
      </c>
      <c r="BB13" s="419" t="s">
        <v>703</v>
      </c>
      <c r="BC13" s="419">
        <v>2</v>
      </c>
      <c r="BD13" s="419">
        <v>3</v>
      </c>
      <c r="BE13" s="418">
        <v>2</v>
      </c>
      <c r="BF13" s="419">
        <f>AW13-BE13</f>
        <v>2</v>
      </c>
      <c r="BG13" s="441">
        <v>2</v>
      </c>
      <c r="BH13" s="418"/>
      <c r="BI13" s="418"/>
      <c r="BJ13" s="419" t="s">
        <v>271</v>
      </c>
      <c r="BK13" s="419" t="s">
        <v>85</v>
      </c>
      <c r="BL13" s="419" t="s">
        <v>971</v>
      </c>
      <c r="BM13" s="419">
        <v>3</v>
      </c>
      <c r="BN13" s="419">
        <v>6</v>
      </c>
      <c r="BO13" s="418">
        <v>1</v>
      </c>
      <c r="BP13" s="419">
        <f>BG13-BO13</f>
        <v>1</v>
      </c>
      <c r="BQ13" s="418">
        <v>6</v>
      </c>
      <c r="BR13" s="419" t="s">
        <v>34</v>
      </c>
      <c r="BS13" s="419" t="s">
        <v>86</v>
      </c>
      <c r="BT13" s="419">
        <v>0</v>
      </c>
      <c r="BU13" s="419" t="s">
        <v>98</v>
      </c>
      <c r="BV13" s="529" t="s">
        <v>814</v>
      </c>
      <c r="BW13" s="419">
        <v>1</v>
      </c>
      <c r="BX13" s="419">
        <v>9</v>
      </c>
      <c r="BY13" s="418">
        <v>3</v>
      </c>
      <c r="BZ13" s="419">
        <f>BQ13-BY13</f>
        <v>3</v>
      </c>
      <c r="CA13" s="418">
        <v>5</v>
      </c>
      <c r="CB13" s="419" t="s">
        <v>36</v>
      </c>
      <c r="CC13" s="419" t="s">
        <v>98</v>
      </c>
      <c r="CD13" s="419" t="s">
        <v>271</v>
      </c>
      <c r="CE13" s="419" t="s">
        <v>85</v>
      </c>
      <c r="CF13" s="419" t="s">
        <v>784</v>
      </c>
      <c r="CG13" s="419">
        <v>1</v>
      </c>
      <c r="CH13" s="419">
        <v>15</v>
      </c>
      <c r="CI13" s="418">
        <v>2</v>
      </c>
      <c r="CJ13" s="419">
        <f>CA13-CI13</f>
        <v>3</v>
      </c>
      <c r="CK13" s="418">
        <v>3</v>
      </c>
      <c r="CL13" s="418"/>
      <c r="CM13" s="418"/>
      <c r="CN13" s="419">
        <v>0</v>
      </c>
      <c r="CO13" s="419" t="s">
        <v>85</v>
      </c>
      <c r="CP13" s="419" t="s">
        <v>711</v>
      </c>
      <c r="CQ13" s="419">
        <v>4</v>
      </c>
      <c r="CR13" s="419">
        <v>8</v>
      </c>
      <c r="CS13" s="418">
        <v>2</v>
      </c>
      <c r="CT13" s="419">
        <f>CK13-CS13</f>
        <v>1</v>
      </c>
      <c r="CU13" s="418">
        <v>5</v>
      </c>
      <c r="CV13" s="419" t="s">
        <v>34</v>
      </c>
      <c r="CW13" s="419" t="s">
        <v>93</v>
      </c>
      <c r="CX13" s="419">
        <v>0</v>
      </c>
      <c r="CY13" s="419" t="s">
        <v>85</v>
      </c>
      <c r="CZ13" s="419" t="s">
        <v>772</v>
      </c>
      <c r="DA13" s="419">
        <v>1</v>
      </c>
      <c r="DB13" s="419">
        <v>15</v>
      </c>
      <c r="DC13" s="418">
        <v>2</v>
      </c>
      <c r="DD13" s="419">
        <f>CU13-DC13</f>
        <v>3</v>
      </c>
      <c r="DE13" s="418">
        <v>6</v>
      </c>
      <c r="DF13" s="419" t="s">
        <v>34</v>
      </c>
      <c r="DG13" s="419" t="s">
        <v>103</v>
      </c>
      <c r="DH13" s="419">
        <v>6</v>
      </c>
      <c r="DI13" s="419" t="s">
        <v>95</v>
      </c>
      <c r="DJ13" s="419" t="s">
        <v>800</v>
      </c>
      <c r="DK13" s="419">
        <v>3</v>
      </c>
      <c r="DL13" s="419">
        <v>3</v>
      </c>
      <c r="DM13" s="418">
        <v>1</v>
      </c>
      <c r="DN13" s="419">
        <f>DE13-DM13</f>
        <v>5</v>
      </c>
      <c r="DO13" s="418"/>
      <c r="DP13" s="418">
        <v>3</v>
      </c>
      <c r="DQ13" s="418"/>
      <c r="DR13" s="418"/>
      <c r="DS13" s="419" t="s">
        <v>271</v>
      </c>
      <c r="DT13" s="419" t="s">
        <v>85</v>
      </c>
      <c r="DU13" s="419" t="s">
        <v>755</v>
      </c>
      <c r="DV13" s="419">
        <v>3</v>
      </c>
      <c r="DW13" s="419">
        <v>3</v>
      </c>
      <c r="DX13" s="418">
        <v>1</v>
      </c>
      <c r="DY13" s="419">
        <f>DP13-DX13</f>
        <v>2</v>
      </c>
      <c r="DZ13" s="418">
        <v>4</v>
      </c>
      <c r="EA13" s="419" t="s">
        <v>34</v>
      </c>
      <c r="EB13" s="419" t="s">
        <v>93</v>
      </c>
      <c r="EC13" s="419">
        <v>9</v>
      </c>
      <c r="ED13" s="419" t="s">
        <v>85</v>
      </c>
      <c r="EE13" s="419" t="s">
        <v>733</v>
      </c>
      <c r="EF13" s="419">
        <v>3</v>
      </c>
      <c r="EG13" s="419">
        <v>15</v>
      </c>
      <c r="EH13" s="418">
        <v>2</v>
      </c>
      <c r="EI13" s="419">
        <f>DZ13-EH13</f>
        <v>2</v>
      </c>
      <c r="EJ13" s="418">
        <v>4</v>
      </c>
      <c r="EK13" s="419" t="s">
        <v>34</v>
      </c>
      <c r="EL13" s="419" t="s">
        <v>93</v>
      </c>
      <c r="EM13" s="419">
        <v>9</v>
      </c>
      <c r="EN13" s="419" t="s">
        <v>85</v>
      </c>
      <c r="EO13" s="419" t="s">
        <v>765</v>
      </c>
      <c r="EP13" s="419">
        <v>4</v>
      </c>
      <c r="EQ13" s="419">
        <v>16</v>
      </c>
      <c r="ER13" s="418">
        <v>2</v>
      </c>
      <c r="ES13" s="419">
        <f>EJ13-ER13</f>
        <v>2</v>
      </c>
      <c r="ET13" s="418">
        <v>5</v>
      </c>
      <c r="EU13" s="419" t="s">
        <v>34</v>
      </c>
      <c r="EV13" s="419" t="s">
        <v>93</v>
      </c>
      <c r="EW13" s="419">
        <v>7</v>
      </c>
      <c r="EX13" s="419" t="s">
        <v>85</v>
      </c>
      <c r="EY13" s="419" t="s">
        <v>687</v>
      </c>
      <c r="EZ13" s="419">
        <v>3</v>
      </c>
      <c r="FA13" s="419">
        <v>8</v>
      </c>
      <c r="FB13" s="418">
        <v>3</v>
      </c>
      <c r="FC13" s="419">
        <f>ET13-FB13</f>
        <v>2</v>
      </c>
      <c r="FD13" s="418">
        <v>6</v>
      </c>
      <c r="FE13" s="419" t="s">
        <v>34</v>
      </c>
      <c r="FF13" s="419" t="s">
        <v>93</v>
      </c>
      <c r="FG13" s="419">
        <v>9</v>
      </c>
      <c r="FH13" s="419" t="s">
        <v>98</v>
      </c>
      <c r="FI13" s="419" t="s">
        <v>694</v>
      </c>
      <c r="FJ13" s="419">
        <v>1</v>
      </c>
      <c r="FK13" s="419">
        <v>2</v>
      </c>
      <c r="FL13" s="418">
        <v>1</v>
      </c>
      <c r="FM13" s="419">
        <f>FD13-FL13</f>
        <v>5</v>
      </c>
      <c r="FN13" s="418">
        <v>5</v>
      </c>
      <c r="FO13" s="419" t="s">
        <v>34</v>
      </c>
      <c r="FP13" s="419" t="s">
        <v>93</v>
      </c>
      <c r="FQ13" s="419">
        <v>6</v>
      </c>
      <c r="FR13" s="419" t="s">
        <v>86</v>
      </c>
      <c r="FS13" s="419" t="s">
        <v>907</v>
      </c>
      <c r="FT13" s="419">
        <v>4</v>
      </c>
      <c r="FU13" s="419">
        <v>2</v>
      </c>
      <c r="FV13" s="418">
        <v>1</v>
      </c>
      <c r="FW13" s="419">
        <f>FN13-FV13</f>
        <v>4</v>
      </c>
      <c r="FX13" s="418">
        <v>4</v>
      </c>
      <c r="FY13" s="419" t="s">
        <v>34</v>
      </c>
      <c r="FZ13" s="419" t="s">
        <v>63</v>
      </c>
      <c r="GA13" s="419" t="s">
        <v>226</v>
      </c>
      <c r="GB13" s="419" t="s">
        <v>85</v>
      </c>
      <c r="GC13" s="419" t="s">
        <v>713</v>
      </c>
      <c r="GD13" s="419">
        <v>3</v>
      </c>
      <c r="GE13" s="419">
        <v>12</v>
      </c>
      <c r="GF13" s="418">
        <v>2</v>
      </c>
      <c r="GG13" s="419">
        <f>FX13-GF13</f>
        <v>2</v>
      </c>
      <c r="GH13" s="418">
        <v>3</v>
      </c>
      <c r="GI13" s="418"/>
      <c r="GJ13" s="418"/>
      <c r="GK13" s="419">
        <v>7</v>
      </c>
      <c r="GL13" s="419" t="s">
        <v>63</v>
      </c>
      <c r="GM13" s="419" t="s">
        <v>907</v>
      </c>
      <c r="GN13" s="419">
        <v>3</v>
      </c>
      <c r="GO13" s="419">
        <v>3</v>
      </c>
      <c r="GP13" s="418">
        <v>1</v>
      </c>
      <c r="GQ13" s="419">
        <f>GH13-GP13</f>
        <v>2</v>
      </c>
      <c r="GR13" s="418">
        <v>5</v>
      </c>
      <c r="GS13" s="421" t="s">
        <v>34</v>
      </c>
      <c r="GT13" s="421" t="s">
        <v>93</v>
      </c>
      <c r="GU13" s="421">
        <v>0</v>
      </c>
      <c r="GV13" s="421" t="s">
        <v>85</v>
      </c>
      <c r="GW13" s="421" t="s">
        <v>772</v>
      </c>
      <c r="GX13" s="421">
        <v>3</v>
      </c>
      <c r="GY13" s="421">
        <v>8</v>
      </c>
      <c r="GZ13" s="422">
        <v>2</v>
      </c>
      <c r="HA13" s="421">
        <f>GR13-GZ13</f>
        <v>3</v>
      </c>
      <c r="HB13" s="422"/>
      <c r="HC13" s="269"/>
      <c r="HD13" s="269"/>
      <c r="HE13" s="269"/>
      <c r="HF13" s="269"/>
      <c r="HG13" s="269"/>
      <c r="HH13" s="269"/>
      <c r="HI13" s="269"/>
      <c r="HJ13" s="269"/>
      <c r="HK13" s="295">
        <f t="shared" ref="HK13:HK148" si="33">COUNTIF($AC13:$HB13,"1W")</f>
        <v>11</v>
      </c>
      <c r="HL13" s="295">
        <f t="shared" ref="HL13" si="34">COUNTIFS(AD13,"1W",AE13,"*OB")+COUNTIFS(AN13,"1W",AO13,"*OB")+COUNTIFS(BR13,"1W",BS13,"*OB")</f>
        <v>0</v>
      </c>
      <c r="HM13" s="295">
        <f t="shared" ref="HM13" si="35">COUNTIFS(CB13,"1W",CC13,"*OB")+COUNTIFS(CV13,"1W",CW13,"*OB")+COUNTIFS(DF13,"1W",DG13,"*OB")</f>
        <v>1</v>
      </c>
      <c r="HN13" s="297">
        <f t="shared" ref="HN13" si="36">COUNTIFS(EA13,"1W",EB13,"*OB")+COUNTIFS(EK13,"1W",EL13,"*OB")+COUNTIFS(EU13,"1W",EV13,"*OB")</f>
        <v>0</v>
      </c>
      <c r="HO13" s="295">
        <f t="shared" ref="HO13" si="37">COUNTIFS(FE13,"1W",FF13,"*OB")</f>
        <v>0</v>
      </c>
      <c r="HP13" s="295">
        <f t="shared" ref="HP13" si="38">COUNTIFS(FO13,"1W",FP13,"*OB")+COUNTIFS(FY13,"1W",FZ13,"*OB")+COUNTIFS(GS13,"1W",GT13,"*OB")</f>
        <v>0</v>
      </c>
      <c r="HQ13" s="295">
        <f t="shared" ref="HQ13" si="39">SUM(HL13:HP13)</f>
        <v>1</v>
      </c>
      <c r="HR13" s="269" t="s">
        <v>346</v>
      </c>
      <c r="HS13" s="269" t="s">
        <v>348</v>
      </c>
      <c r="HT13" s="269"/>
      <c r="HU13" s="269"/>
      <c r="HV13" s="269"/>
      <c r="HW13" s="269"/>
      <c r="HX13" s="269"/>
      <c r="HY13" s="269"/>
      <c r="HZ13" s="269"/>
      <c r="IA13" s="269"/>
      <c r="IB13" s="269"/>
      <c r="IC13" s="269"/>
      <c r="ID13" s="269"/>
      <c r="IE13" s="269"/>
      <c r="IT13" s="299"/>
    </row>
    <row r="14" spans="1:265" ht="15" customHeight="1">
      <c r="G14" s="175">
        <f t="shared" si="23"/>
        <v>11</v>
      </c>
      <c r="H14" s="175">
        <f t="shared" si="24"/>
        <v>13</v>
      </c>
      <c r="I14" s="128">
        <v>201</v>
      </c>
      <c r="J14" s="502">
        <f t="shared" ref="J14" si="40">K14</f>
        <v>45568</v>
      </c>
      <c r="K14" s="126">
        <v>45568</v>
      </c>
      <c r="L14" s="44" t="s">
        <v>966</v>
      </c>
      <c r="M14" s="76">
        <v>1</v>
      </c>
      <c r="N14" s="42">
        <v>0</v>
      </c>
      <c r="O14" s="207">
        <f t="shared" ref="O14" si="41">IF(ISNUMBER(M14),M14+N14,"")</f>
        <v>1</v>
      </c>
      <c r="P14" s="176">
        <f t="shared" ref="P14" si="42">IF(ISNUMBER(Q14),Q14+R14,"")</f>
        <v>82</v>
      </c>
      <c r="Q14" s="177">
        <f t="shared" ref="Q14" si="43">ROUND(SUM(AC14,AM14,AW14,BG14,BQ14,CA14,CK14,CU14,DE14),0)</f>
        <v>42</v>
      </c>
      <c r="R14" s="178">
        <f t="shared" ref="R14" si="44">ROUND(SUM(DP14,DZ14,EJ14,ET14,FD14,FN14,FX14,GH14,GR14),0)</f>
        <v>40</v>
      </c>
      <c r="S14" s="519">
        <f t="shared" ref="S14" si="45">AK14+AU14+BE14+BO14+BY14+CI14+CS14+DC14+DM14+DX14+EH14+ER14+FB14+FL14+FV14+GF14+GP14+GZ14-30</f>
        <v>8</v>
      </c>
      <c r="T14" s="43">
        <v>1</v>
      </c>
      <c r="U14" s="43">
        <v>0</v>
      </c>
      <c r="V14" s="43">
        <v>1</v>
      </c>
      <c r="W14" s="43">
        <v>0</v>
      </c>
      <c r="X14" s="186">
        <f t="shared" ref="X14" si="46">IF(ISNUMBER(T14),SUM(T14:W14),"")</f>
        <v>2</v>
      </c>
      <c r="Y14" s="43">
        <v>1</v>
      </c>
      <c r="Z14" s="189">
        <f t="shared" ref="Z14" si="47">IF(ISNUMBER(T14),SUM(X14:Y14),"")</f>
        <v>3</v>
      </c>
      <c r="AA14" s="44">
        <v>1</v>
      </c>
      <c r="AB14" s="142"/>
      <c r="AC14" s="418">
        <v>5</v>
      </c>
      <c r="AD14" s="419" t="s">
        <v>317</v>
      </c>
      <c r="AE14" s="419" t="s">
        <v>93</v>
      </c>
      <c r="AF14" s="419">
        <v>0</v>
      </c>
      <c r="AG14" s="419" t="s">
        <v>98</v>
      </c>
      <c r="AH14" s="419" t="s">
        <v>796</v>
      </c>
      <c r="AI14" s="419">
        <v>1</v>
      </c>
      <c r="AJ14" s="419">
        <v>3</v>
      </c>
      <c r="AK14" s="418">
        <v>2</v>
      </c>
      <c r="AL14" s="419">
        <f t="shared" ref="AL14" si="48">AC14-AK14</f>
        <v>3</v>
      </c>
      <c r="AM14" s="418">
        <v>4</v>
      </c>
      <c r="AN14" s="419" t="s">
        <v>34</v>
      </c>
      <c r="AO14" s="419" t="s">
        <v>93</v>
      </c>
      <c r="AP14" s="419">
        <v>0</v>
      </c>
      <c r="AQ14" s="419" t="s">
        <v>85</v>
      </c>
      <c r="AR14" s="419" t="s">
        <v>754</v>
      </c>
      <c r="AS14" s="419">
        <v>1</v>
      </c>
      <c r="AT14" s="419">
        <v>17</v>
      </c>
      <c r="AU14" s="418">
        <v>2</v>
      </c>
      <c r="AV14" s="419">
        <f t="shared" ref="AV14" si="49">AM14-AU14</f>
        <v>2</v>
      </c>
      <c r="AW14" s="418">
        <v>5</v>
      </c>
      <c r="AX14" s="419" t="s">
        <v>36</v>
      </c>
      <c r="AY14" s="419" t="s">
        <v>93</v>
      </c>
      <c r="AZ14" s="419" t="s">
        <v>226</v>
      </c>
      <c r="BA14" s="419" t="s">
        <v>85</v>
      </c>
      <c r="BB14" s="419" t="s">
        <v>797</v>
      </c>
      <c r="BC14" s="419">
        <v>3</v>
      </c>
      <c r="BD14" s="419">
        <v>10</v>
      </c>
      <c r="BE14" s="418">
        <v>3</v>
      </c>
      <c r="BF14" s="419">
        <f t="shared" ref="BF14" si="50">AW14-BE14</f>
        <v>2</v>
      </c>
      <c r="BG14" s="418">
        <v>3</v>
      </c>
      <c r="BH14" s="418"/>
      <c r="BI14" s="418"/>
      <c r="BJ14" s="419">
        <v>6</v>
      </c>
      <c r="BK14" s="419" t="s">
        <v>85</v>
      </c>
      <c r="BL14" s="419" t="s">
        <v>871</v>
      </c>
      <c r="BM14" s="419">
        <v>1</v>
      </c>
      <c r="BN14" s="419">
        <v>3</v>
      </c>
      <c r="BO14" s="418">
        <v>2</v>
      </c>
      <c r="BP14" s="419">
        <f t="shared" ref="BP14" si="51">BG14-BO14</f>
        <v>1</v>
      </c>
      <c r="BQ14" s="420">
        <v>5</v>
      </c>
      <c r="BR14" s="355" t="s">
        <v>34</v>
      </c>
      <c r="BS14" s="419" t="s">
        <v>93</v>
      </c>
      <c r="BT14" s="419">
        <v>60</v>
      </c>
      <c r="BU14" s="419" t="s">
        <v>95</v>
      </c>
      <c r="BV14" s="419" t="s">
        <v>754</v>
      </c>
      <c r="BW14" s="419">
        <v>2</v>
      </c>
      <c r="BX14" s="419">
        <v>4</v>
      </c>
      <c r="BY14" s="418">
        <v>2</v>
      </c>
      <c r="BZ14" s="419">
        <f t="shared" ref="BZ14" si="52">BQ14-BY14</f>
        <v>3</v>
      </c>
      <c r="CA14" s="418">
        <v>7</v>
      </c>
      <c r="CB14" s="419" t="s">
        <v>36</v>
      </c>
      <c r="CC14" s="419" t="s">
        <v>93</v>
      </c>
      <c r="CD14" s="419">
        <v>4</v>
      </c>
      <c r="CE14" s="419" t="s">
        <v>85</v>
      </c>
      <c r="CF14" s="419" t="s">
        <v>708</v>
      </c>
      <c r="CG14" s="419">
        <v>3</v>
      </c>
      <c r="CH14" s="419">
        <v>25</v>
      </c>
      <c r="CI14" s="418">
        <v>3</v>
      </c>
      <c r="CJ14" s="419">
        <f t="shared" ref="CJ14" si="53">CA14-CI14</f>
        <v>4</v>
      </c>
      <c r="CK14" s="418">
        <v>3</v>
      </c>
      <c r="CL14" s="418"/>
      <c r="CM14" s="418"/>
      <c r="CN14" s="419">
        <v>4</v>
      </c>
      <c r="CO14" s="419" t="s">
        <v>85</v>
      </c>
      <c r="CP14" s="419" t="s">
        <v>748</v>
      </c>
      <c r="CQ14" s="419">
        <v>2</v>
      </c>
      <c r="CR14" s="419">
        <v>10</v>
      </c>
      <c r="CS14" s="418">
        <v>2</v>
      </c>
      <c r="CT14" s="419">
        <f t="shared" ref="CT14" si="54">CK14-CS14</f>
        <v>1</v>
      </c>
      <c r="CU14" s="418">
        <v>5</v>
      </c>
      <c r="CV14" s="419" t="s">
        <v>34</v>
      </c>
      <c r="CW14" s="419" t="s">
        <v>93</v>
      </c>
      <c r="CX14" s="419" t="s">
        <v>226</v>
      </c>
      <c r="CY14" s="419" t="s">
        <v>85</v>
      </c>
      <c r="CZ14" s="419" t="s">
        <v>690</v>
      </c>
      <c r="DA14" s="419">
        <v>3</v>
      </c>
      <c r="DB14" s="419">
        <v>14</v>
      </c>
      <c r="DC14" s="418">
        <v>2</v>
      </c>
      <c r="DD14" s="419">
        <f>CU14-DC14</f>
        <v>3</v>
      </c>
      <c r="DE14" s="418">
        <v>5</v>
      </c>
      <c r="DF14" s="419" t="s">
        <v>461</v>
      </c>
      <c r="DG14" s="419" t="s">
        <v>98</v>
      </c>
      <c r="DH14" s="419">
        <v>6</v>
      </c>
      <c r="DI14" s="419" t="s">
        <v>95</v>
      </c>
      <c r="DJ14" s="419" t="s">
        <v>696</v>
      </c>
      <c r="DK14" s="419">
        <v>2</v>
      </c>
      <c r="DL14" s="419">
        <v>12</v>
      </c>
      <c r="DM14" s="418">
        <v>2</v>
      </c>
      <c r="DN14" s="419">
        <f t="shared" ref="DN14" si="55">DE14-DM14</f>
        <v>3</v>
      </c>
      <c r="DO14" s="418"/>
      <c r="DP14" s="418">
        <v>4</v>
      </c>
      <c r="DQ14" s="418"/>
      <c r="DR14" s="418"/>
      <c r="DS14" s="419">
        <v>5</v>
      </c>
      <c r="DT14" s="419" t="s">
        <v>85</v>
      </c>
      <c r="DU14" s="419" t="s">
        <v>693</v>
      </c>
      <c r="DV14" s="419">
        <v>3</v>
      </c>
      <c r="DW14" s="419">
        <v>25</v>
      </c>
      <c r="DX14" s="418">
        <v>3</v>
      </c>
      <c r="DY14" s="419">
        <f t="shared" ref="DY14" si="56">DP14-DX14</f>
        <v>1</v>
      </c>
      <c r="DZ14" s="418">
        <v>5</v>
      </c>
      <c r="EA14" s="419" t="s">
        <v>34</v>
      </c>
      <c r="EB14" s="419" t="s">
        <v>93</v>
      </c>
      <c r="EC14" s="419">
        <v>9</v>
      </c>
      <c r="ED14" s="419" t="s">
        <v>98</v>
      </c>
      <c r="EE14" s="419" t="s">
        <v>758</v>
      </c>
      <c r="EF14" s="419">
        <v>3</v>
      </c>
      <c r="EG14" s="419">
        <v>2</v>
      </c>
      <c r="EH14" s="418">
        <v>2</v>
      </c>
      <c r="EI14" s="419">
        <f t="shared" ref="EI14" si="57">DZ14-EH14</f>
        <v>3</v>
      </c>
      <c r="EJ14" s="418">
        <v>5</v>
      </c>
      <c r="EK14" s="419" t="s">
        <v>317</v>
      </c>
      <c r="EL14" s="419" t="s">
        <v>93</v>
      </c>
      <c r="EM14" s="419">
        <v>8</v>
      </c>
      <c r="EN14" s="419" t="s">
        <v>85</v>
      </c>
      <c r="EO14" s="419" t="s">
        <v>895</v>
      </c>
      <c r="EP14" s="419">
        <v>3</v>
      </c>
      <c r="EQ14" s="419">
        <v>22</v>
      </c>
      <c r="ER14" s="418">
        <v>3</v>
      </c>
      <c r="ES14" s="419">
        <f t="shared" ref="ES14" si="58">EJ14-ER14</f>
        <v>2</v>
      </c>
      <c r="ET14" s="418">
        <v>4</v>
      </c>
      <c r="EU14" s="355" t="s">
        <v>34</v>
      </c>
      <c r="EV14" s="419" t="s">
        <v>93</v>
      </c>
      <c r="EW14" s="419">
        <v>7</v>
      </c>
      <c r="EX14" s="419" t="s">
        <v>85</v>
      </c>
      <c r="EY14" s="419" t="s">
        <v>811</v>
      </c>
      <c r="EZ14" s="419">
        <v>1</v>
      </c>
      <c r="FA14" s="419">
        <v>5</v>
      </c>
      <c r="FB14" s="418">
        <v>2</v>
      </c>
      <c r="FC14" s="419">
        <f t="shared" ref="FC14" si="59">ET14-FB14</f>
        <v>2</v>
      </c>
      <c r="FD14" s="441">
        <v>4</v>
      </c>
      <c r="FE14" s="419" t="s">
        <v>34</v>
      </c>
      <c r="FF14" s="419" t="s">
        <v>93</v>
      </c>
      <c r="FG14" s="419">
        <v>5</v>
      </c>
      <c r="FH14" s="419" t="s">
        <v>85</v>
      </c>
      <c r="FI14" s="419" t="s">
        <v>833</v>
      </c>
      <c r="FJ14" s="419">
        <v>3</v>
      </c>
      <c r="FK14" s="419">
        <v>14</v>
      </c>
      <c r="FL14" s="418">
        <v>1</v>
      </c>
      <c r="FM14" s="419">
        <f t="shared" ref="FM14" si="60">FD14-FL14</f>
        <v>3</v>
      </c>
      <c r="FN14" s="418">
        <v>4</v>
      </c>
      <c r="FO14" s="419" t="s">
        <v>34</v>
      </c>
      <c r="FP14" s="419" t="s">
        <v>86</v>
      </c>
      <c r="FQ14" s="419">
        <v>9</v>
      </c>
      <c r="FR14" s="419" t="s">
        <v>85</v>
      </c>
      <c r="FS14" s="419" t="s">
        <v>758</v>
      </c>
      <c r="FT14" s="419">
        <v>3</v>
      </c>
      <c r="FU14" s="419">
        <v>14</v>
      </c>
      <c r="FV14" s="418">
        <v>2</v>
      </c>
      <c r="FW14" s="419">
        <f t="shared" ref="FW14" si="61">FN14-FV14</f>
        <v>2</v>
      </c>
      <c r="FX14" s="418">
        <v>6</v>
      </c>
      <c r="FY14" s="419" t="s">
        <v>34</v>
      </c>
      <c r="FZ14" s="419" t="s">
        <v>103</v>
      </c>
      <c r="GA14" s="419" t="s">
        <v>226</v>
      </c>
      <c r="GB14" s="419" t="s">
        <v>85</v>
      </c>
      <c r="GC14" s="419" t="s">
        <v>713</v>
      </c>
      <c r="GD14" s="419">
        <v>3</v>
      </c>
      <c r="GE14" s="419">
        <v>2</v>
      </c>
      <c r="GF14" s="418">
        <v>2</v>
      </c>
      <c r="GG14" s="419">
        <f t="shared" ref="GG14" si="62">FX14-GF14</f>
        <v>4</v>
      </c>
      <c r="GH14" s="418">
        <v>3</v>
      </c>
      <c r="GI14" s="418"/>
      <c r="GJ14" s="418"/>
      <c r="GK14" s="419">
        <v>7</v>
      </c>
      <c r="GL14" s="419" t="s">
        <v>85</v>
      </c>
      <c r="GM14" s="419" t="s">
        <v>746</v>
      </c>
      <c r="GN14" s="419">
        <v>3</v>
      </c>
      <c r="GO14" s="419">
        <v>11</v>
      </c>
      <c r="GP14" s="418">
        <v>2</v>
      </c>
      <c r="GQ14" s="419">
        <f t="shared" ref="GQ14" si="63">GH14-GP14</f>
        <v>1</v>
      </c>
      <c r="GR14" s="418">
        <v>5</v>
      </c>
      <c r="GS14" s="421" t="s">
        <v>34</v>
      </c>
      <c r="GT14" s="421" t="s">
        <v>93</v>
      </c>
      <c r="GU14" s="421">
        <v>7</v>
      </c>
      <c r="GV14" s="421" t="s">
        <v>86</v>
      </c>
      <c r="GW14" s="421" t="s">
        <v>687</v>
      </c>
      <c r="GX14" s="421">
        <v>3</v>
      </c>
      <c r="GY14" s="421">
        <v>1</v>
      </c>
      <c r="GZ14" s="422">
        <v>1</v>
      </c>
      <c r="HA14" s="421">
        <f>GR14-GZ14</f>
        <v>4</v>
      </c>
      <c r="HB14" s="422"/>
      <c r="HC14" s="269"/>
      <c r="HD14" s="269"/>
      <c r="HE14" s="269"/>
      <c r="HF14" s="269"/>
      <c r="HG14" s="269"/>
      <c r="HH14" s="269"/>
      <c r="HI14" s="269"/>
      <c r="HJ14" s="269"/>
      <c r="HK14" s="295">
        <f t="shared" si="33"/>
        <v>9</v>
      </c>
      <c r="HL14" s="295">
        <f t="shared" ref="HL14" si="64">COUNTIFS(AD14,"1W",AE14,"*OB")+COUNTIFS(AN14,"1W",AO14,"*OB")+COUNTIFS(BR14,"1W",BS14,"*OB")</f>
        <v>0</v>
      </c>
      <c r="HM14" s="295">
        <f t="shared" ref="HM14" si="65">COUNTIFS(CB14,"1W",CC14,"*OB")+COUNTIFS(CV14,"1W",CW14,"*OB")+COUNTIFS(DF14,"1W",DG14,"*OB")</f>
        <v>0</v>
      </c>
      <c r="HN14" s="297">
        <f t="shared" ref="HN14" si="66">COUNTIFS(EA14,"1W",EB14,"*OB")+COUNTIFS(EK14,"1W",EL14,"*OB")+COUNTIFS(EU14,"1W",EV14,"*OB")</f>
        <v>0</v>
      </c>
      <c r="HO14" s="295">
        <f t="shared" ref="HO14" si="67">COUNTIFS(FE14,"1W",FF14,"*OB")</f>
        <v>0</v>
      </c>
      <c r="HP14" s="295">
        <f t="shared" ref="HP14" si="68">COUNTIFS(FO14,"1W",FP14,"*OB")+COUNTIFS(FY14,"1W",FZ14,"*OB")+COUNTIFS(GS14,"1W",GT14,"*OB")</f>
        <v>1</v>
      </c>
      <c r="HQ14" s="295">
        <f t="shared" ref="HQ14" si="69">SUM(HL14:HP14)</f>
        <v>1</v>
      </c>
      <c r="HR14" s="269" t="s">
        <v>346</v>
      </c>
      <c r="HS14" s="269" t="s">
        <v>348</v>
      </c>
      <c r="HT14" s="269"/>
      <c r="HU14" s="269"/>
      <c r="HV14" s="269"/>
      <c r="HW14" s="269"/>
      <c r="HX14" s="269"/>
      <c r="HY14" s="269"/>
      <c r="HZ14" s="269"/>
      <c r="IA14" s="269"/>
      <c r="IB14" s="269"/>
      <c r="IC14" s="269"/>
      <c r="ID14" s="269"/>
      <c r="IE14" s="269"/>
      <c r="IT14" s="299"/>
    </row>
    <row r="15" spans="1:265" ht="15" customHeight="1">
      <c r="G15" s="175">
        <f t="shared" si="23"/>
        <v>12</v>
      </c>
      <c r="H15" s="175">
        <f t="shared" si="24"/>
        <v>9</v>
      </c>
      <c r="I15" s="41">
        <v>200</v>
      </c>
      <c r="J15" s="503">
        <f t="shared" ref="J15" si="70">K15</f>
        <v>45556</v>
      </c>
      <c r="K15" s="85">
        <v>45556</v>
      </c>
      <c r="L15" s="362" t="s">
        <v>963</v>
      </c>
      <c r="M15" s="74">
        <v>2</v>
      </c>
      <c r="N15" s="28">
        <v>0</v>
      </c>
      <c r="O15" s="207">
        <f t="shared" ref="O15" si="71">IF(ISNUMBER(M15),M15+N15,"")</f>
        <v>2</v>
      </c>
      <c r="P15" s="179">
        <f t="shared" ref="P15" si="72">IF(ISNUMBER(Q15),Q15+R15,"")</f>
        <v>85</v>
      </c>
      <c r="Q15" s="180">
        <f t="shared" ref="Q15" si="73">ROUND(SUM(AC15,AM15,AW15,BG15,BQ15,CA15,CK15,CU15,DE15),0)</f>
        <v>44</v>
      </c>
      <c r="R15" s="181">
        <f t="shared" ref="R15" si="74">ROUND(SUM(DP15,DZ15,EJ15,ET15,FD15,FN15,FX15,GH15,GR15),0)</f>
        <v>41</v>
      </c>
      <c r="S15" s="519">
        <f t="shared" ref="S15" si="75">AK15+AU15+BE15+BO15+BY15+CI15+CS15+DC15+DM15+DX15+EH15+ER15+FB15+FL15+FV15+GF15+GP15+GZ15-30</f>
        <v>4</v>
      </c>
      <c r="T15" s="27">
        <v>1</v>
      </c>
      <c r="U15" s="27">
        <v>0</v>
      </c>
      <c r="V15" s="27">
        <v>2</v>
      </c>
      <c r="W15" s="27">
        <v>0</v>
      </c>
      <c r="X15" s="186">
        <f t="shared" ref="X15" si="76">IF(ISNUMBER(T15),SUM(T15:W15),"")</f>
        <v>3</v>
      </c>
      <c r="Y15" s="27">
        <v>2</v>
      </c>
      <c r="Z15" s="190">
        <f t="shared" ref="Z15" si="77">IF(ISNUMBER(T15),SUM(X15:Y15),"")</f>
        <v>5</v>
      </c>
      <c r="AA15" s="18">
        <v>0</v>
      </c>
      <c r="AB15" s="374"/>
      <c r="AC15" s="354">
        <v>8</v>
      </c>
      <c r="AD15" s="355" t="s">
        <v>928</v>
      </c>
      <c r="AE15" s="355" t="s">
        <v>96</v>
      </c>
      <c r="AF15" s="355">
        <v>7</v>
      </c>
      <c r="AG15" s="355" t="s">
        <v>91</v>
      </c>
      <c r="AH15" s="355" t="s">
        <v>746</v>
      </c>
      <c r="AI15" s="355">
        <v>2</v>
      </c>
      <c r="AJ15" s="355">
        <v>6</v>
      </c>
      <c r="AK15" s="354">
        <v>3</v>
      </c>
      <c r="AL15" s="419">
        <f t="shared" ref="AL15" si="78">AC15-AK15</f>
        <v>5</v>
      </c>
      <c r="AM15" s="354">
        <v>4</v>
      </c>
      <c r="AN15" s="355" t="s">
        <v>34</v>
      </c>
      <c r="AO15" s="355" t="s">
        <v>93</v>
      </c>
      <c r="AP15" s="355">
        <v>4</v>
      </c>
      <c r="AQ15" s="355" t="s">
        <v>85</v>
      </c>
      <c r="AR15" s="355" t="s">
        <v>804</v>
      </c>
      <c r="AS15" s="355">
        <v>3</v>
      </c>
      <c r="AT15" s="355">
        <v>12</v>
      </c>
      <c r="AU15" s="354">
        <v>2</v>
      </c>
      <c r="AV15" s="419">
        <f t="shared" ref="AV15" si="79">AM15-AU15</f>
        <v>2</v>
      </c>
      <c r="AW15" s="354">
        <v>5</v>
      </c>
      <c r="AX15" s="355" t="s">
        <v>36</v>
      </c>
      <c r="AY15" s="355" t="s">
        <v>93</v>
      </c>
      <c r="AZ15" s="355">
        <v>9</v>
      </c>
      <c r="BA15" s="355" t="s">
        <v>91</v>
      </c>
      <c r="BB15" s="355" t="s">
        <v>690</v>
      </c>
      <c r="BC15" s="355">
        <v>2</v>
      </c>
      <c r="BD15" s="355">
        <v>6</v>
      </c>
      <c r="BE15" s="354">
        <v>1</v>
      </c>
      <c r="BF15" s="419">
        <f t="shared" ref="BF15" si="80">AW15-BE15</f>
        <v>4</v>
      </c>
      <c r="BG15" s="354">
        <v>3</v>
      </c>
      <c r="BH15" s="354"/>
      <c r="BI15" s="354"/>
      <c r="BJ15" s="355">
        <v>5</v>
      </c>
      <c r="BK15" s="355" t="s">
        <v>95</v>
      </c>
      <c r="BL15" s="355" t="s">
        <v>871</v>
      </c>
      <c r="BM15" s="355">
        <v>2</v>
      </c>
      <c r="BN15" s="355">
        <v>2.5</v>
      </c>
      <c r="BO15" s="354">
        <v>1</v>
      </c>
      <c r="BP15" s="419">
        <f t="shared" ref="BP15" si="81">BG15-BO15</f>
        <v>2</v>
      </c>
      <c r="BQ15" s="354">
        <v>5</v>
      </c>
      <c r="BR15" s="355" t="s">
        <v>461</v>
      </c>
      <c r="BS15" s="355" t="s">
        <v>86</v>
      </c>
      <c r="BT15" s="355">
        <v>0</v>
      </c>
      <c r="BU15" s="355" t="s">
        <v>95</v>
      </c>
      <c r="BV15" s="355" t="s">
        <v>797</v>
      </c>
      <c r="BW15" s="355">
        <v>4</v>
      </c>
      <c r="BX15" s="355">
        <v>1</v>
      </c>
      <c r="BY15" s="354">
        <v>2</v>
      </c>
      <c r="BZ15" s="419">
        <f t="shared" ref="BZ15" si="82">BQ15-BY15</f>
        <v>3</v>
      </c>
      <c r="CA15" s="354">
        <v>5</v>
      </c>
      <c r="CB15" s="355" t="s">
        <v>36</v>
      </c>
      <c r="CC15" s="355" t="s">
        <v>93</v>
      </c>
      <c r="CD15" s="355">
        <v>4</v>
      </c>
      <c r="CE15" s="355" t="s">
        <v>85</v>
      </c>
      <c r="CF15" s="355" t="s">
        <v>804</v>
      </c>
      <c r="CG15" s="355">
        <v>1</v>
      </c>
      <c r="CH15" s="355">
        <v>13</v>
      </c>
      <c r="CI15" s="354">
        <v>2</v>
      </c>
      <c r="CJ15" s="419">
        <f t="shared" ref="CJ15" si="83">CA15-CI15</f>
        <v>3</v>
      </c>
      <c r="CK15" s="357">
        <v>4</v>
      </c>
      <c r="CL15" s="354"/>
      <c r="CM15" s="354"/>
      <c r="CN15" s="355">
        <v>4</v>
      </c>
      <c r="CO15" s="355" t="s">
        <v>86</v>
      </c>
      <c r="CP15" s="355" t="s">
        <v>719</v>
      </c>
      <c r="CQ15" s="355">
        <v>1</v>
      </c>
      <c r="CR15" s="355">
        <v>11</v>
      </c>
      <c r="CS15" s="354">
        <v>2</v>
      </c>
      <c r="CT15" s="419">
        <f t="shared" ref="CT15" si="84">CK15-CS15</f>
        <v>2</v>
      </c>
      <c r="CU15" s="354">
        <v>5</v>
      </c>
      <c r="CV15" s="355" t="s">
        <v>34</v>
      </c>
      <c r="CW15" s="355" t="s">
        <v>93</v>
      </c>
      <c r="CX15" s="355">
        <v>7</v>
      </c>
      <c r="CY15" s="355" t="s">
        <v>85</v>
      </c>
      <c r="CZ15" s="355" t="s">
        <v>857</v>
      </c>
      <c r="DA15" s="355">
        <v>1</v>
      </c>
      <c r="DB15" s="355">
        <v>8</v>
      </c>
      <c r="DC15" s="354">
        <v>2</v>
      </c>
      <c r="DD15" s="419">
        <f t="shared" ref="DD15" si="85">CU15-DC15</f>
        <v>3</v>
      </c>
      <c r="DE15" s="354">
        <v>5</v>
      </c>
      <c r="DF15" s="355" t="s">
        <v>461</v>
      </c>
      <c r="DG15" s="355" t="s">
        <v>93</v>
      </c>
      <c r="DH15" s="355">
        <v>8</v>
      </c>
      <c r="DI15" s="355" t="s">
        <v>95</v>
      </c>
      <c r="DJ15" s="355" t="s">
        <v>765</v>
      </c>
      <c r="DK15" s="355">
        <v>2</v>
      </c>
      <c r="DL15" s="355">
        <v>4</v>
      </c>
      <c r="DM15" s="354">
        <v>2</v>
      </c>
      <c r="DN15" s="419">
        <f t="shared" ref="DN15" si="86">DE15-DM15</f>
        <v>3</v>
      </c>
      <c r="DO15" s="354"/>
      <c r="DP15" s="354">
        <v>3</v>
      </c>
      <c r="DQ15" s="354"/>
      <c r="DR15" s="354"/>
      <c r="DS15" s="355">
        <v>5</v>
      </c>
      <c r="DT15" s="355" t="s">
        <v>85</v>
      </c>
      <c r="DU15" s="355" t="s">
        <v>954</v>
      </c>
      <c r="DV15" s="355">
        <v>3</v>
      </c>
      <c r="DW15" s="355">
        <v>11</v>
      </c>
      <c r="DX15" s="354">
        <v>2</v>
      </c>
      <c r="DY15" s="419">
        <f t="shared" ref="DY15" si="87">DP15-DX15</f>
        <v>1</v>
      </c>
      <c r="DZ15" s="357">
        <v>5</v>
      </c>
      <c r="EA15" s="355" t="s">
        <v>34</v>
      </c>
      <c r="EB15" s="355" t="s">
        <v>93</v>
      </c>
      <c r="EC15" s="355">
        <v>0</v>
      </c>
      <c r="ED15" s="355" t="s">
        <v>85</v>
      </c>
      <c r="EE15" s="355" t="s">
        <v>767</v>
      </c>
      <c r="EF15" s="355">
        <v>1</v>
      </c>
      <c r="EG15" s="355">
        <v>4</v>
      </c>
      <c r="EH15" s="354">
        <v>3</v>
      </c>
      <c r="EI15" s="419">
        <f t="shared" ref="EI15" si="88">DZ15-EH15</f>
        <v>2</v>
      </c>
      <c r="EJ15" s="354">
        <v>6</v>
      </c>
      <c r="EK15" s="355" t="s">
        <v>965</v>
      </c>
      <c r="EL15" s="355" t="s">
        <v>93</v>
      </c>
      <c r="EM15" s="355">
        <v>7</v>
      </c>
      <c r="EN15" s="355" t="s">
        <v>96</v>
      </c>
      <c r="EO15" s="355" t="s">
        <v>762</v>
      </c>
      <c r="EP15" s="355">
        <v>3</v>
      </c>
      <c r="EQ15" s="355">
        <v>2</v>
      </c>
      <c r="ER15" s="354">
        <v>1</v>
      </c>
      <c r="ES15" s="419">
        <f t="shared" ref="ES15" si="89">EJ15-ER15</f>
        <v>5</v>
      </c>
      <c r="ET15" s="354">
        <v>4</v>
      </c>
      <c r="EU15" s="355" t="s">
        <v>34</v>
      </c>
      <c r="EV15" s="355" t="s">
        <v>93</v>
      </c>
      <c r="EW15" s="355">
        <v>6</v>
      </c>
      <c r="EX15" s="355" t="s">
        <v>85</v>
      </c>
      <c r="EY15" s="355" t="s">
        <v>909</v>
      </c>
      <c r="EZ15" s="355">
        <v>3</v>
      </c>
      <c r="FA15" s="355">
        <v>12</v>
      </c>
      <c r="FB15" s="354">
        <v>2</v>
      </c>
      <c r="FC15" s="419">
        <f t="shared" ref="FC15" si="90">ET15-FB15</f>
        <v>2</v>
      </c>
      <c r="FD15" s="354">
        <v>7</v>
      </c>
      <c r="FE15" s="355" t="s">
        <v>34</v>
      </c>
      <c r="FF15" s="355" t="s">
        <v>93</v>
      </c>
      <c r="FG15" s="355">
        <v>8</v>
      </c>
      <c r="FH15" s="355" t="s">
        <v>95</v>
      </c>
      <c r="FI15" s="355" t="s">
        <v>765</v>
      </c>
      <c r="FJ15" s="355">
        <v>3</v>
      </c>
      <c r="FK15" s="355">
        <v>6</v>
      </c>
      <c r="FL15" s="354">
        <v>2</v>
      </c>
      <c r="FM15" s="419">
        <f t="shared" ref="FM15" si="91">FD15-FL15</f>
        <v>5</v>
      </c>
      <c r="FN15" s="354">
        <v>4</v>
      </c>
      <c r="FO15" s="355" t="s">
        <v>34</v>
      </c>
      <c r="FP15" s="355" t="s">
        <v>93</v>
      </c>
      <c r="FQ15" s="355">
        <v>9</v>
      </c>
      <c r="FR15" s="355" t="s">
        <v>92</v>
      </c>
      <c r="FS15" s="355" t="s">
        <v>690</v>
      </c>
      <c r="FT15" s="355">
        <v>2</v>
      </c>
      <c r="FU15" s="355">
        <v>1.5</v>
      </c>
      <c r="FV15" s="354">
        <v>1</v>
      </c>
      <c r="FW15" s="419">
        <f t="shared" ref="FW15" si="92">FN15-FV15</f>
        <v>3</v>
      </c>
      <c r="FX15" s="354">
        <v>4</v>
      </c>
      <c r="FY15" s="355" t="s">
        <v>34</v>
      </c>
      <c r="FZ15" s="355" t="s">
        <v>93</v>
      </c>
      <c r="GA15" s="355">
        <v>4</v>
      </c>
      <c r="GB15" s="355" t="s">
        <v>85</v>
      </c>
      <c r="GC15" s="355" t="s">
        <v>885</v>
      </c>
      <c r="GD15" s="355">
        <v>1</v>
      </c>
      <c r="GE15" s="355">
        <v>10</v>
      </c>
      <c r="GF15" s="354">
        <v>2</v>
      </c>
      <c r="GG15" s="419">
        <f t="shared" ref="GG15" si="93">FX15-GF15</f>
        <v>2</v>
      </c>
      <c r="GH15" s="354">
        <v>3</v>
      </c>
      <c r="GI15" s="354"/>
      <c r="GJ15" s="354"/>
      <c r="GK15" s="355">
        <v>7</v>
      </c>
      <c r="GL15" s="355" t="s">
        <v>85</v>
      </c>
      <c r="GM15" s="355" t="s">
        <v>746</v>
      </c>
      <c r="GN15" s="355">
        <v>2</v>
      </c>
      <c r="GO15" s="355">
        <v>11</v>
      </c>
      <c r="GP15" s="354">
        <v>2</v>
      </c>
      <c r="GQ15" s="419">
        <f t="shared" ref="GQ15" si="94">GH15-GP15</f>
        <v>1</v>
      </c>
      <c r="GR15" s="354">
        <v>5</v>
      </c>
      <c r="GS15" s="358" t="s">
        <v>34</v>
      </c>
      <c r="GT15" s="358" t="s">
        <v>93</v>
      </c>
      <c r="GU15" s="358">
        <v>4</v>
      </c>
      <c r="GV15" s="358" t="s">
        <v>85</v>
      </c>
      <c r="GW15" s="358" t="s">
        <v>820</v>
      </c>
      <c r="GX15" s="358">
        <v>3</v>
      </c>
      <c r="GY15" s="358">
        <v>7</v>
      </c>
      <c r="GZ15" s="359">
        <v>2</v>
      </c>
      <c r="HA15" s="421">
        <f t="shared" ref="HA15" si="95">GR15-GZ15</f>
        <v>3</v>
      </c>
      <c r="HB15" s="359"/>
      <c r="HC15" s="269"/>
      <c r="HD15" s="269"/>
      <c r="HE15" s="269"/>
      <c r="HF15" s="269"/>
      <c r="HG15" s="269"/>
      <c r="HH15" s="269"/>
      <c r="HI15" s="269"/>
      <c r="HJ15" s="269"/>
      <c r="HK15" s="295">
        <f t="shared" si="33"/>
        <v>8</v>
      </c>
      <c r="HL15" s="295">
        <f t="shared" ref="HL15" si="96">COUNTIFS(AD15,"1W",AE15,"*OB")+COUNTIFS(AN15,"1W",AO15,"*OB")+COUNTIFS(BR15,"1W",BS15,"*OB")</f>
        <v>0</v>
      </c>
      <c r="HM15" s="295">
        <f t="shared" ref="HM15" si="97">COUNTIFS(CB15,"1W",CC15,"*OB")+COUNTIFS(CV15,"1W",CW15,"*OB")+COUNTIFS(DF15,"1W",DG15,"*OB")</f>
        <v>0</v>
      </c>
      <c r="HN15" s="297">
        <f t="shared" ref="HN15" si="98">COUNTIFS(EA15,"1W",EB15,"*OB")+COUNTIFS(EK15,"1W",EL15,"*OB")+COUNTIFS(EU15,"1W",EV15,"*OB")</f>
        <v>0</v>
      </c>
      <c r="HO15" s="295">
        <f t="shared" ref="HO15" si="99">COUNTIFS(FE15,"1W",FF15,"*OB")</f>
        <v>0</v>
      </c>
      <c r="HP15" s="295">
        <f t="shared" ref="HP15" si="100">COUNTIFS(FO15,"1W",FP15,"*OB")+COUNTIFS(FY15,"1W",FZ15,"*OB")+COUNTIFS(GS15,"1W",GT15,"*OB")</f>
        <v>0</v>
      </c>
      <c r="HQ15" s="295">
        <f t="shared" ref="HQ15" si="101">SUM(HL15:HP15)</f>
        <v>0</v>
      </c>
      <c r="HR15" s="269" t="s">
        <v>379</v>
      </c>
      <c r="HS15" s="269" t="s">
        <v>380</v>
      </c>
      <c r="HT15" s="269"/>
      <c r="HU15" s="269"/>
      <c r="HV15" s="269"/>
      <c r="HW15" s="269"/>
      <c r="HX15" s="269"/>
      <c r="HY15" s="269"/>
      <c r="HZ15" s="269"/>
      <c r="IA15" s="269"/>
      <c r="IB15" s="269"/>
      <c r="IC15" s="269"/>
      <c r="ID15" s="269"/>
      <c r="IE15" s="269"/>
      <c r="IT15" s="299"/>
    </row>
    <row r="16" spans="1:265" ht="15" customHeight="1">
      <c r="G16" s="175">
        <f t="shared" si="23"/>
        <v>5</v>
      </c>
      <c r="H16" s="175">
        <f t="shared" si="24"/>
        <v>12</v>
      </c>
      <c r="I16" s="128">
        <v>199</v>
      </c>
      <c r="J16" s="502">
        <f t="shared" ref="J16" si="102">K16</f>
        <v>45549</v>
      </c>
      <c r="K16" s="126">
        <v>45549</v>
      </c>
      <c r="L16" s="41" t="s">
        <v>959</v>
      </c>
      <c r="M16" s="76">
        <v>4</v>
      </c>
      <c r="N16" s="42">
        <v>0</v>
      </c>
      <c r="O16" s="207">
        <f t="shared" ref="O16" si="103">IF(ISNUMBER(M16),M16+N16,"")</f>
        <v>4</v>
      </c>
      <c r="P16" s="176">
        <f t="shared" ref="P16" si="104">IF(ISNUMBER(Q16),Q16+R16,"")</f>
        <v>87</v>
      </c>
      <c r="Q16" s="185">
        <f t="shared" ref="Q16" si="105">ROUND(SUM(AC16,AM16,AW16,BG16,BQ16,CA16,CK16,CU16,DE16),0)</f>
        <v>44</v>
      </c>
      <c r="R16" s="178">
        <f t="shared" ref="R16" si="106">ROUND(SUM(DP16,DZ16,EJ16,ET16,FD16,FN16,FX16,GH16,GR16),0)</f>
        <v>43</v>
      </c>
      <c r="S16" s="519">
        <f t="shared" ref="S16" si="107">AK16+AU16+BE16+BO16+BY16+CI16+CS16+DC16+DM16+DX16+EH16+ER16+FB16+FL16+FV16+GF16+GP16+GZ16-30</f>
        <v>6</v>
      </c>
      <c r="T16" s="43">
        <v>4</v>
      </c>
      <c r="U16" s="43">
        <v>0</v>
      </c>
      <c r="V16" s="43">
        <v>0</v>
      </c>
      <c r="W16" s="43">
        <v>0</v>
      </c>
      <c r="X16" s="186">
        <f t="shared" ref="X16" si="108">IF(ISNUMBER(T16),SUM(T16:W16),"")</f>
        <v>4</v>
      </c>
      <c r="Y16" s="43">
        <v>0</v>
      </c>
      <c r="Z16" s="189">
        <f t="shared" ref="Z16" si="109">IF(ISNUMBER(T16),SUM(X16:Y16),"")</f>
        <v>4</v>
      </c>
      <c r="AA16" s="44">
        <v>1</v>
      </c>
      <c r="AB16" s="463"/>
      <c r="AC16" s="418">
        <v>5</v>
      </c>
      <c r="AD16" s="419" t="s">
        <v>928</v>
      </c>
      <c r="AE16" s="419" t="s">
        <v>95</v>
      </c>
      <c r="AF16" s="419">
        <v>4</v>
      </c>
      <c r="AG16" s="419" t="s">
        <v>85</v>
      </c>
      <c r="AH16" s="419" t="s">
        <v>719</v>
      </c>
      <c r="AI16" s="419">
        <v>2</v>
      </c>
      <c r="AJ16" s="419">
        <v>5</v>
      </c>
      <c r="AK16" s="418">
        <v>2</v>
      </c>
      <c r="AL16" s="419">
        <f>AC16-AK16</f>
        <v>3</v>
      </c>
      <c r="AM16" s="418">
        <v>4</v>
      </c>
      <c r="AN16" s="419" t="s">
        <v>34</v>
      </c>
      <c r="AO16" s="419" t="s">
        <v>93</v>
      </c>
      <c r="AP16" s="419" t="s">
        <v>226</v>
      </c>
      <c r="AQ16" s="419" t="s">
        <v>85</v>
      </c>
      <c r="AR16" s="419" t="s">
        <v>713</v>
      </c>
      <c r="AS16" s="419">
        <v>4</v>
      </c>
      <c r="AT16" s="419">
        <v>9</v>
      </c>
      <c r="AU16" s="418">
        <v>2</v>
      </c>
      <c r="AV16" s="419">
        <f>AM16-AU16</f>
        <v>2</v>
      </c>
      <c r="AW16" s="418">
        <v>4</v>
      </c>
      <c r="AX16" s="419" t="s">
        <v>36</v>
      </c>
      <c r="AY16" s="419" t="s">
        <v>93</v>
      </c>
      <c r="AZ16" s="419">
        <v>0</v>
      </c>
      <c r="BA16" s="419" t="s">
        <v>91</v>
      </c>
      <c r="BB16" s="419" t="s">
        <v>708</v>
      </c>
      <c r="BC16" s="419">
        <v>3</v>
      </c>
      <c r="BD16" s="419">
        <v>1</v>
      </c>
      <c r="BE16" s="418">
        <v>1</v>
      </c>
      <c r="BF16" s="419">
        <f>AW16-BE16</f>
        <v>3</v>
      </c>
      <c r="BG16" s="418">
        <v>4</v>
      </c>
      <c r="BH16" s="418"/>
      <c r="BI16" s="418"/>
      <c r="BJ16" s="419">
        <v>6</v>
      </c>
      <c r="BK16" s="419" t="s">
        <v>95</v>
      </c>
      <c r="BL16" s="419" t="s">
        <v>871</v>
      </c>
      <c r="BM16" s="419">
        <v>2</v>
      </c>
      <c r="BN16" s="419">
        <v>5</v>
      </c>
      <c r="BO16" s="418">
        <v>2</v>
      </c>
      <c r="BP16" s="419">
        <f>BG16-BO16</f>
        <v>2</v>
      </c>
      <c r="BQ16" s="418">
        <v>7</v>
      </c>
      <c r="BR16" s="419" t="s">
        <v>34</v>
      </c>
      <c r="BS16" s="419" t="s">
        <v>103</v>
      </c>
      <c r="BT16" s="419">
        <v>0</v>
      </c>
      <c r="BU16" s="419" t="s">
        <v>86</v>
      </c>
      <c r="BV16" s="529" t="s">
        <v>719</v>
      </c>
      <c r="BW16" s="419">
        <v>4</v>
      </c>
      <c r="BX16" s="419">
        <v>3</v>
      </c>
      <c r="BY16" s="418">
        <v>2</v>
      </c>
      <c r="BZ16" s="419">
        <f>BQ16-BY16</f>
        <v>5</v>
      </c>
      <c r="CA16" s="418">
        <v>6</v>
      </c>
      <c r="CB16" s="419" t="s">
        <v>36</v>
      </c>
      <c r="CC16" s="419" t="s">
        <v>96</v>
      </c>
      <c r="CD16" s="419">
        <v>4</v>
      </c>
      <c r="CE16" s="419" t="s">
        <v>85</v>
      </c>
      <c r="CF16" s="419" t="s">
        <v>719</v>
      </c>
      <c r="CG16" s="419">
        <v>1</v>
      </c>
      <c r="CH16" s="419">
        <v>2</v>
      </c>
      <c r="CI16" s="418">
        <v>1</v>
      </c>
      <c r="CJ16" s="419">
        <f>CA16-CI16</f>
        <v>5</v>
      </c>
      <c r="CK16" s="441">
        <v>2</v>
      </c>
      <c r="CL16" s="418"/>
      <c r="CM16" s="418"/>
      <c r="CN16" s="419">
        <v>9</v>
      </c>
      <c r="CO16" s="419" t="s">
        <v>85</v>
      </c>
      <c r="CP16" s="419" t="s">
        <v>709</v>
      </c>
      <c r="CQ16" s="419">
        <v>5</v>
      </c>
      <c r="CR16" s="419">
        <v>2</v>
      </c>
      <c r="CS16" s="418">
        <v>1</v>
      </c>
      <c r="CT16" s="419">
        <f>CK16-CS16</f>
        <v>1</v>
      </c>
      <c r="CU16" s="418">
        <v>8</v>
      </c>
      <c r="CV16" s="419" t="s">
        <v>34</v>
      </c>
      <c r="CW16" s="419" t="s">
        <v>91</v>
      </c>
      <c r="CX16" s="419">
        <v>9</v>
      </c>
      <c r="CY16" s="419" t="s">
        <v>91</v>
      </c>
      <c r="CZ16" s="419" t="s">
        <v>704</v>
      </c>
      <c r="DA16" s="419">
        <v>3</v>
      </c>
      <c r="DB16" s="419">
        <v>9</v>
      </c>
      <c r="DC16" s="418">
        <v>2</v>
      </c>
      <c r="DD16" s="419">
        <f>CU16-DC16</f>
        <v>6</v>
      </c>
      <c r="DE16" s="418">
        <v>4</v>
      </c>
      <c r="DF16" s="419" t="s">
        <v>461</v>
      </c>
      <c r="DG16" s="419" t="s">
        <v>95</v>
      </c>
      <c r="DH16" s="419" t="s">
        <v>271</v>
      </c>
      <c r="DI16" s="419" t="s">
        <v>85</v>
      </c>
      <c r="DJ16" s="419" t="s">
        <v>769</v>
      </c>
      <c r="DK16" s="419">
        <v>3</v>
      </c>
      <c r="DL16" s="419">
        <v>2</v>
      </c>
      <c r="DM16" s="418">
        <v>2</v>
      </c>
      <c r="DN16" s="419">
        <f>DE16-DM16</f>
        <v>2</v>
      </c>
      <c r="DO16" s="418"/>
      <c r="DP16" s="418">
        <v>4</v>
      </c>
      <c r="DQ16" s="418"/>
      <c r="DR16" s="418"/>
      <c r="DS16" s="419">
        <v>5</v>
      </c>
      <c r="DT16" s="419" t="s">
        <v>85</v>
      </c>
      <c r="DU16" s="419" t="s">
        <v>954</v>
      </c>
      <c r="DV16" s="419">
        <v>3</v>
      </c>
      <c r="DW16" s="419">
        <v>18</v>
      </c>
      <c r="DX16" s="418">
        <v>3</v>
      </c>
      <c r="DY16" s="419">
        <f>DP16-DX16</f>
        <v>1</v>
      </c>
      <c r="DZ16" s="418">
        <v>4</v>
      </c>
      <c r="EA16" s="419" t="s">
        <v>34</v>
      </c>
      <c r="EB16" s="419" t="s">
        <v>93</v>
      </c>
      <c r="EC16" s="419">
        <v>9</v>
      </c>
      <c r="ED16" s="419" t="s">
        <v>85</v>
      </c>
      <c r="EE16" s="419" t="s">
        <v>690</v>
      </c>
      <c r="EF16" s="419">
        <v>3</v>
      </c>
      <c r="EG16" s="419">
        <v>8</v>
      </c>
      <c r="EH16" s="418">
        <v>2</v>
      </c>
      <c r="EI16" s="419">
        <f>DZ16-EH16</f>
        <v>2</v>
      </c>
      <c r="EJ16" s="418">
        <v>7</v>
      </c>
      <c r="EK16" s="419" t="s">
        <v>34</v>
      </c>
      <c r="EL16" s="419" t="s">
        <v>92</v>
      </c>
      <c r="EM16" s="419">
        <v>0</v>
      </c>
      <c r="EN16" s="419" t="s">
        <v>85</v>
      </c>
      <c r="EO16" s="419" t="s">
        <v>713</v>
      </c>
      <c r="EP16" s="419">
        <v>3</v>
      </c>
      <c r="EQ16" s="419">
        <v>8</v>
      </c>
      <c r="ER16" s="418">
        <v>3</v>
      </c>
      <c r="ES16" s="419">
        <f>EJ16-ER16</f>
        <v>4</v>
      </c>
      <c r="ET16" s="418">
        <v>4</v>
      </c>
      <c r="EU16" s="419" t="s">
        <v>34</v>
      </c>
      <c r="EV16" s="419" t="s">
        <v>93</v>
      </c>
      <c r="EW16" s="419">
        <v>9</v>
      </c>
      <c r="EX16" s="419" t="s">
        <v>85</v>
      </c>
      <c r="EY16" s="419" t="s">
        <v>738</v>
      </c>
      <c r="EZ16" s="419">
        <v>3</v>
      </c>
      <c r="FA16" s="419">
        <v>5</v>
      </c>
      <c r="FB16" s="418">
        <v>2</v>
      </c>
      <c r="FC16" s="419">
        <f>ET16-FB16</f>
        <v>2</v>
      </c>
      <c r="FD16" s="418">
        <v>6</v>
      </c>
      <c r="FE16" s="419" t="s">
        <v>34</v>
      </c>
      <c r="FF16" s="419" t="s">
        <v>103</v>
      </c>
      <c r="FG16" s="419">
        <v>8</v>
      </c>
      <c r="FH16" s="419" t="s">
        <v>85</v>
      </c>
      <c r="FI16" s="419" t="s">
        <v>687</v>
      </c>
      <c r="FJ16" s="419">
        <v>2</v>
      </c>
      <c r="FK16" s="419">
        <v>10</v>
      </c>
      <c r="FL16" s="418">
        <v>3</v>
      </c>
      <c r="FM16" s="419">
        <f>FD16-FL16</f>
        <v>3</v>
      </c>
      <c r="FN16" s="418">
        <v>4</v>
      </c>
      <c r="FO16" s="419" t="s">
        <v>34</v>
      </c>
      <c r="FP16" s="419" t="s">
        <v>63</v>
      </c>
      <c r="FQ16" s="419">
        <v>5</v>
      </c>
      <c r="FR16" s="419" t="s">
        <v>91</v>
      </c>
      <c r="FS16" s="419" t="s">
        <v>896</v>
      </c>
      <c r="FT16" s="419">
        <v>3</v>
      </c>
      <c r="FU16" s="419">
        <v>20</v>
      </c>
      <c r="FV16" s="418">
        <v>2</v>
      </c>
      <c r="FW16" s="419">
        <f>FN16-FV16</f>
        <v>2</v>
      </c>
      <c r="FX16" s="418">
        <v>4</v>
      </c>
      <c r="FY16" s="419" t="s">
        <v>34</v>
      </c>
      <c r="FZ16" s="419" t="s">
        <v>93</v>
      </c>
      <c r="GA16" s="419" t="s">
        <v>226</v>
      </c>
      <c r="GB16" s="419" t="s">
        <v>95</v>
      </c>
      <c r="GC16" s="419" t="s">
        <v>704</v>
      </c>
      <c r="GD16" s="419">
        <v>1</v>
      </c>
      <c r="GE16" s="419">
        <v>6</v>
      </c>
      <c r="GF16" s="418">
        <v>2</v>
      </c>
      <c r="GG16" s="419">
        <f>FX16-GF16</f>
        <v>2</v>
      </c>
      <c r="GH16" s="418">
        <v>3</v>
      </c>
      <c r="GI16" s="418"/>
      <c r="GJ16" s="418"/>
      <c r="GK16" s="419">
        <v>7</v>
      </c>
      <c r="GL16" s="419" t="s">
        <v>85</v>
      </c>
      <c r="GM16" s="419" t="s">
        <v>746</v>
      </c>
      <c r="GN16" s="419">
        <v>1</v>
      </c>
      <c r="GO16" s="419">
        <v>2</v>
      </c>
      <c r="GP16" s="418">
        <v>2</v>
      </c>
      <c r="GQ16" s="419">
        <f>GH16-GP16</f>
        <v>1</v>
      </c>
      <c r="GR16" s="418">
        <v>7</v>
      </c>
      <c r="GS16" s="421" t="s">
        <v>35</v>
      </c>
      <c r="GT16" s="421" t="s">
        <v>103</v>
      </c>
      <c r="GU16" s="421">
        <v>4</v>
      </c>
      <c r="GV16" s="421" t="s">
        <v>85</v>
      </c>
      <c r="GW16" s="421" t="s">
        <v>719</v>
      </c>
      <c r="GX16" s="421">
        <v>3</v>
      </c>
      <c r="GY16" s="421">
        <v>9</v>
      </c>
      <c r="GZ16" s="422">
        <v>2</v>
      </c>
      <c r="HA16" s="421">
        <f>GR16-GZ16</f>
        <v>5</v>
      </c>
      <c r="HB16" s="422"/>
      <c r="HC16" s="269"/>
      <c r="HD16" s="269"/>
      <c r="HE16" s="269"/>
      <c r="HF16" s="269"/>
      <c r="HG16" s="269"/>
      <c r="HH16" s="269"/>
      <c r="HI16" s="269"/>
      <c r="HJ16" s="269"/>
      <c r="HK16" s="295">
        <f t="shared" si="33"/>
        <v>10</v>
      </c>
      <c r="HL16" s="295">
        <f t="shared" ref="HL16" si="110">COUNTIFS(AD16,"1W",AE16,"*OB")+COUNTIFS(AN16,"1W",AO16,"*OB")+COUNTIFS(BR16,"1W",BS16,"*OB")</f>
        <v>1</v>
      </c>
      <c r="HM16" s="295">
        <f t="shared" ref="HM16" si="111">COUNTIFS(CB16,"1W",CC16,"*OB")+COUNTIFS(CV16,"1W",CW16,"*OB")+COUNTIFS(DF16,"1W",DG16,"*OB")</f>
        <v>0</v>
      </c>
      <c r="HN16" s="297">
        <f t="shared" ref="HN16" si="112">COUNTIFS(EA16,"1W",EB16,"*OB")+COUNTIFS(EK16,"1W",EL16,"*OB")+COUNTIFS(EU16,"1W",EV16,"*OB")</f>
        <v>0</v>
      </c>
      <c r="HO16" s="295">
        <f t="shared" ref="HO16" si="113">COUNTIFS(FE16,"1W",FF16,"*OB")</f>
        <v>1</v>
      </c>
      <c r="HP16" s="295">
        <f t="shared" ref="HP16" si="114">COUNTIFS(FO16,"1W",FP16,"*OB")+COUNTIFS(FY16,"1W",FZ16,"*OB")+COUNTIFS(GS16,"1W",GT16,"*OB")</f>
        <v>1</v>
      </c>
      <c r="HQ16" s="295">
        <f t="shared" ref="HQ16" si="115">SUM(HL16:HP16)</f>
        <v>3</v>
      </c>
      <c r="HR16" s="269" t="s">
        <v>346</v>
      </c>
      <c r="HS16" s="269" t="s">
        <v>348</v>
      </c>
      <c r="HT16" s="269"/>
      <c r="HU16" s="269"/>
      <c r="HV16" s="269"/>
      <c r="HW16" s="269"/>
      <c r="HX16" s="269"/>
      <c r="HY16" s="269"/>
      <c r="HZ16" s="269"/>
      <c r="IA16" s="269"/>
      <c r="IB16" s="269"/>
      <c r="IC16" s="269"/>
      <c r="ID16" s="269"/>
      <c r="IE16" s="269"/>
      <c r="IT16" s="299"/>
    </row>
    <row r="17" spans="7:254" ht="15" customHeight="1">
      <c r="G17" s="175">
        <f t="shared" si="23"/>
        <v>7</v>
      </c>
      <c r="H17" s="175">
        <f t="shared" si="24"/>
        <v>12</v>
      </c>
      <c r="I17" s="128">
        <v>198</v>
      </c>
      <c r="J17" s="502">
        <f t="shared" ref="J17" si="116">K17</f>
        <v>45543</v>
      </c>
      <c r="K17" s="126">
        <v>45543</v>
      </c>
      <c r="L17" s="548" t="s">
        <v>960</v>
      </c>
      <c r="M17" s="76">
        <v>2</v>
      </c>
      <c r="N17" s="42">
        <v>0</v>
      </c>
      <c r="O17" s="207">
        <f t="shared" ref="O17" si="117">IF(ISNUMBER(M17),M17+N17,"")</f>
        <v>2</v>
      </c>
      <c r="P17" s="176">
        <f t="shared" ref="P17" si="118">IF(ISNUMBER(Q17),Q17+R17,"")</f>
        <v>90</v>
      </c>
      <c r="Q17" s="177">
        <f t="shared" ref="Q17" si="119">ROUND(SUM(AC17,AM17,AW17,BG17,BQ17,CA17,CK17,CU17,DE17),0)</f>
        <v>44</v>
      </c>
      <c r="R17" s="178">
        <f t="shared" ref="R17" si="120">ROUND(SUM(DP17,DZ17,EJ17,ET17,FD17,FN17,FX17,GH17,GR17),0)</f>
        <v>46</v>
      </c>
      <c r="S17" s="519">
        <f t="shared" ref="S17" si="121">AK17+AU17+BE17+BO17+BY17+CI17+CS17+DC17+DM17+DX17+EH17+ER17+FB17+FL17+FV17+GF17+GP17+GZ17-30</f>
        <v>11</v>
      </c>
      <c r="T17" s="43">
        <v>1</v>
      </c>
      <c r="U17" s="43">
        <v>0</v>
      </c>
      <c r="V17" s="43">
        <v>1</v>
      </c>
      <c r="W17" s="43">
        <v>1</v>
      </c>
      <c r="X17" s="186">
        <f t="shared" ref="X17" si="122">IF(ISNUMBER(T17),SUM(T17:W17),"")</f>
        <v>3</v>
      </c>
      <c r="Y17" s="43">
        <v>2</v>
      </c>
      <c r="Z17" s="189">
        <f t="shared" ref="Z17" si="123">IF(ISNUMBER(T17),SUM(X17:Y17),"")</f>
        <v>5</v>
      </c>
      <c r="AA17" s="44">
        <v>0</v>
      </c>
      <c r="AB17" s="142"/>
      <c r="AC17" s="418">
        <v>5</v>
      </c>
      <c r="AD17" s="419" t="s">
        <v>928</v>
      </c>
      <c r="AE17" s="419" t="s">
        <v>93</v>
      </c>
      <c r="AF17" s="419">
        <v>7</v>
      </c>
      <c r="AG17" s="419" t="s">
        <v>98</v>
      </c>
      <c r="AH17" s="419" t="s">
        <v>746</v>
      </c>
      <c r="AI17" s="419">
        <v>2</v>
      </c>
      <c r="AJ17" s="419">
        <v>9</v>
      </c>
      <c r="AK17" s="418">
        <v>2</v>
      </c>
      <c r="AL17" s="419">
        <f t="shared" ref="AL17" si="124">AC17-AK17</f>
        <v>3</v>
      </c>
      <c r="AM17" s="418">
        <v>5</v>
      </c>
      <c r="AN17" s="419" t="s">
        <v>34</v>
      </c>
      <c r="AO17" s="419" t="s">
        <v>91</v>
      </c>
      <c r="AP17" s="419">
        <v>5</v>
      </c>
      <c r="AQ17" s="419" t="s">
        <v>86</v>
      </c>
      <c r="AR17" s="419" t="s">
        <v>955</v>
      </c>
      <c r="AS17" s="419">
        <v>3</v>
      </c>
      <c r="AT17" s="419">
        <v>4</v>
      </c>
      <c r="AU17" s="418">
        <v>2</v>
      </c>
      <c r="AV17" s="419">
        <f t="shared" ref="AV17" si="125">AM17-AU17</f>
        <v>3</v>
      </c>
      <c r="AW17" s="418">
        <v>5</v>
      </c>
      <c r="AX17" s="419" t="s">
        <v>36</v>
      </c>
      <c r="AY17" s="419" t="s">
        <v>95</v>
      </c>
      <c r="AZ17" s="419">
        <v>0</v>
      </c>
      <c r="BA17" s="419" t="s">
        <v>98</v>
      </c>
      <c r="BB17" s="419" t="s">
        <v>691</v>
      </c>
      <c r="BC17" s="419">
        <v>3</v>
      </c>
      <c r="BD17" s="419">
        <v>1</v>
      </c>
      <c r="BE17" s="418">
        <v>1</v>
      </c>
      <c r="BF17" s="419">
        <f t="shared" ref="BF17" si="126">AW17-BE17</f>
        <v>4</v>
      </c>
      <c r="BG17" s="418">
        <v>3</v>
      </c>
      <c r="BH17" s="418"/>
      <c r="BI17" s="418"/>
      <c r="BJ17" s="419">
        <v>6</v>
      </c>
      <c r="BK17" s="419" t="s">
        <v>85</v>
      </c>
      <c r="BL17" s="419" t="s">
        <v>871</v>
      </c>
      <c r="BM17" s="419">
        <v>4</v>
      </c>
      <c r="BN17" s="419">
        <v>20</v>
      </c>
      <c r="BO17" s="418">
        <v>2</v>
      </c>
      <c r="BP17" s="419">
        <f t="shared" ref="BP17" si="127">BG17-BO17</f>
        <v>1</v>
      </c>
      <c r="BQ17" s="420">
        <v>5</v>
      </c>
      <c r="BR17" s="355" t="s">
        <v>34</v>
      </c>
      <c r="BS17" s="419" t="s">
        <v>93</v>
      </c>
      <c r="BT17" s="419">
        <v>0</v>
      </c>
      <c r="BU17" s="419" t="s">
        <v>85</v>
      </c>
      <c r="BV17" s="419" t="s">
        <v>719</v>
      </c>
      <c r="BW17" s="419">
        <v>4</v>
      </c>
      <c r="BX17" s="419">
        <v>6</v>
      </c>
      <c r="BY17" s="418">
        <v>3</v>
      </c>
      <c r="BZ17" s="419">
        <f t="shared" ref="BZ17" si="128">BQ17-BY17</f>
        <v>2</v>
      </c>
      <c r="CA17" s="418">
        <v>6</v>
      </c>
      <c r="CB17" s="419" t="s">
        <v>36</v>
      </c>
      <c r="CC17" s="419" t="s">
        <v>93</v>
      </c>
      <c r="CD17" s="419" t="s">
        <v>226</v>
      </c>
      <c r="CE17" s="419" t="s">
        <v>85</v>
      </c>
      <c r="CF17" s="419" t="s">
        <v>713</v>
      </c>
      <c r="CG17" s="419">
        <v>2</v>
      </c>
      <c r="CH17" s="419">
        <v>22</v>
      </c>
      <c r="CI17" s="418">
        <v>3</v>
      </c>
      <c r="CJ17" s="419">
        <f t="shared" ref="CJ17" si="129">CA17-CI17</f>
        <v>3</v>
      </c>
      <c r="CK17" s="420">
        <v>4</v>
      </c>
      <c r="CL17" s="418"/>
      <c r="CM17" s="418"/>
      <c r="CN17" s="419">
        <v>0</v>
      </c>
      <c r="CO17" s="419" t="s">
        <v>85</v>
      </c>
      <c r="CP17" s="419" t="s">
        <v>708</v>
      </c>
      <c r="CQ17" s="419">
        <v>2</v>
      </c>
      <c r="CR17" s="419">
        <v>5</v>
      </c>
      <c r="CS17" s="418">
        <v>3</v>
      </c>
      <c r="CT17" s="419">
        <f t="shared" ref="CT17" si="130">CK17-CS17</f>
        <v>1</v>
      </c>
      <c r="CU17" s="418">
        <v>6</v>
      </c>
      <c r="CV17" s="419" t="s">
        <v>34</v>
      </c>
      <c r="CW17" s="419" t="s">
        <v>91</v>
      </c>
      <c r="CX17" s="419">
        <v>5</v>
      </c>
      <c r="CY17" s="419" t="s">
        <v>95</v>
      </c>
      <c r="CZ17" s="419" t="s">
        <v>955</v>
      </c>
      <c r="DA17" s="419">
        <v>2</v>
      </c>
      <c r="DB17" s="419">
        <v>5</v>
      </c>
      <c r="DC17" s="418">
        <v>2</v>
      </c>
      <c r="DD17" s="419">
        <f>CU17-DC17</f>
        <v>4</v>
      </c>
      <c r="DE17" s="418">
        <v>5</v>
      </c>
      <c r="DF17" s="419" t="s">
        <v>461</v>
      </c>
      <c r="DG17" s="419" t="s">
        <v>93</v>
      </c>
      <c r="DH17" s="419">
        <v>7</v>
      </c>
      <c r="DI17" s="419" t="s">
        <v>85</v>
      </c>
      <c r="DJ17" s="419" t="s">
        <v>956</v>
      </c>
      <c r="DK17" s="419">
        <v>3</v>
      </c>
      <c r="DL17" s="419">
        <v>20</v>
      </c>
      <c r="DM17" s="418">
        <v>3</v>
      </c>
      <c r="DN17" s="419">
        <f t="shared" ref="DN17" si="131">DE17-DM17</f>
        <v>2</v>
      </c>
      <c r="DO17" s="418"/>
      <c r="DP17" s="418">
        <v>4</v>
      </c>
      <c r="DQ17" s="418"/>
      <c r="DR17" s="418"/>
      <c r="DS17" s="419">
        <v>5</v>
      </c>
      <c r="DT17" s="419" t="s">
        <v>85</v>
      </c>
      <c r="DU17" s="419" t="s">
        <v>954</v>
      </c>
      <c r="DV17" s="419">
        <v>3</v>
      </c>
      <c r="DW17" s="419">
        <v>18</v>
      </c>
      <c r="DX17" s="418">
        <v>3</v>
      </c>
      <c r="DY17" s="419">
        <f t="shared" ref="DY17" si="132">DP17-DX17</f>
        <v>1</v>
      </c>
      <c r="DZ17" s="418">
        <v>5</v>
      </c>
      <c r="EA17" s="419" t="s">
        <v>34</v>
      </c>
      <c r="EB17" s="419" t="s">
        <v>93</v>
      </c>
      <c r="EC17" s="419">
        <v>9</v>
      </c>
      <c r="ED17" s="419" t="s">
        <v>85</v>
      </c>
      <c r="EE17" s="419" t="s">
        <v>690</v>
      </c>
      <c r="EF17" s="419">
        <v>4</v>
      </c>
      <c r="EG17" s="419">
        <v>15</v>
      </c>
      <c r="EH17" s="418">
        <v>3</v>
      </c>
      <c r="EI17" s="419">
        <f t="shared" ref="EI17" si="133">DZ17-EH17</f>
        <v>2</v>
      </c>
      <c r="EJ17" s="418">
        <v>4</v>
      </c>
      <c r="EK17" s="419" t="s">
        <v>34</v>
      </c>
      <c r="EL17" s="419" t="s">
        <v>92</v>
      </c>
      <c r="EM17" s="419">
        <v>0</v>
      </c>
      <c r="EN17" s="419" t="s">
        <v>85</v>
      </c>
      <c r="EO17" s="419" t="s">
        <v>713</v>
      </c>
      <c r="EP17" s="419">
        <v>3</v>
      </c>
      <c r="EQ17" s="419">
        <v>6</v>
      </c>
      <c r="ER17" s="418">
        <v>2</v>
      </c>
      <c r="ES17" s="419">
        <f t="shared" ref="ES17" si="134">EJ17-ER17</f>
        <v>2</v>
      </c>
      <c r="ET17" s="418">
        <v>4</v>
      </c>
      <c r="EU17" s="355" t="s">
        <v>34</v>
      </c>
      <c r="EV17" s="419" t="s">
        <v>93</v>
      </c>
      <c r="EW17" s="419">
        <v>9</v>
      </c>
      <c r="EX17" s="419" t="s">
        <v>85</v>
      </c>
      <c r="EY17" s="419" t="s">
        <v>738</v>
      </c>
      <c r="EZ17" s="419">
        <v>3</v>
      </c>
      <c r="FA17" s="419">
        <v>17</v>
      </c>
      <c r="FB17" s="418">
        <v>2</v>
      </c>
      <c r="FC17" s="419">
        <f t="shared" ref="FC17" si="135">ET17-FB17</f>
        <v>2</v>
      </c>
      <c r="FD17" s="418">
        <v>6</v>
      </c>
      <c r="FE17" s="419" t="s">
        <v>34</v>
      </c>
      <c r="FF17" s="419" t="s">
        <v>103</v>
      </c>
      <c r="FG17" s="419">
        <v>8</v>
      </c>
      <c r="FH17" s="419" t="s">
        <v>85</v>
      </c>
      <c r="FI17" s="419" t="s">
        <v>687</v>
      </c>
      <c r="FJ17" s="419">
        <v>3</v>
      </c>
      <c r="FK17" s="419">
        <v>1</v>
      </c>
      <c r="FL17" s="418">
        <v>1</v>
      </c>
      <c r="FM17" s="419">
        <f t="shared" ref="FM17" si="136">FD17-FL17</f>
        <v>5</v>
      </c>
      <c r="FN17" s="418">
        <v>6</v>
      </c>
      <c r="FO17" s="419" t="s">
        <v>34</v>
      </c>
      <c r="FP17" s="419" t="s">
        <v>63</v>
      </c>
      <c r="FQ17" s="419">
        <v>5</v>
      </c>
      <c r="FR17" s="419" t="s">
        <v>91</v>
      </c>
      <c r="FS17" s="419" t="s">
        <v>896</v>
      </c>
      <c r="FT17" s="419">
        <v>4</v>
      </c>
      <c r="FU17" s="419">
        <v>9</v>
      </c>
      <c r="FV17" s="418">
        <v>3</v>
      </c>
      <c r="FW17" s="419">
        <f t="shared" ref="FW17" si="137">FN17-FV17</f>
        <v>3</v>
      </c>
      <c r="FX17" s="418">
        <v>6</v>
      </c>
      <c r="FY17" s="419" t="s">
        <v>34</v>
      </c>
      <c r="FZ17" s="419" t="s">
        <v>93</v>
      </c>
      <c r="GA17" s="419" t="s">
        <v>226</v>
      </c>
      <c r="GB17" s="419" t="s">
        <v>95</v>
      </c>
      <c r="GC17" s="419" t="s">
        <v>704</v>
      </c>
      <c r="GD17" s="419">
        <v>3</v>
      </c>
      <c r="GE17" s="419">
        <v>6</v>
      </c>
      <c r="GF17" s="418">
        <v>2</v>
      </c>
      <c r="GG17" s="419">
        <f t="shared" ref="GG17" si="138">FX17-GF17</f>
        <v>4</v>
      </c>
      <c r="GH17" s="418">
        <v>3</v>
      </c>
      <c r="GI17" s="418"/>
      <c r="GJ17" s="418"/>
      <c r="GK17" s="419">
        <v>7</v>
      </c>
      <c r="GL17" s="419" t="s">
        <v>85</v>
      </c>
      <c r="GM17" s="419" t="s">
        <v>746</v>
      </c>
      <c r="GN17" s="419">
        <v>2</v>
      </c>
      <c r="GO17" s="419">
        <v>4</v>
      </c>
      <c r="GP17" s="418">
        <v>2</v>
      </c>
      <c r="GQ17" s="419">
        <f t="shared" ref="GQ17" si="139">GH17-GP17</f>
        <v>1</v>
      </c>
      <c r="GR17" s="418">
        <v>8</v>
      </c>
      <c r="GS17" s="421" t="s">
        <v>461</v>
      </c>
      <c r="GT17" s="421" t="s">
        <v>103</v>
      </c>
      <c r="GU17" s="421">
        <v>0</v>
      </c>
      <c r="GV17" s="421" t="s">
        <v>85</v>
      </c>
      <c r="GW17" s="421" t="s">
        <v>711</v>
      </c>
      <c r="GX17" s="421">
        <v>2</v>
      </c>
      <c r="GY17" s="421">
        <v>9</v>
      </c>
      <c r="GZ17" s="422">
        <v>2</v>
      </c>
      <c r="HA17" s="421">
        <f>GR17-GZ17</f>
        <v>6</v>
      </c>
      <c r="HB17" s="422"/>
      <c r="HC17" s="269"/>
      <c r="HD17" s="269"/>
      <c r="HE17" s="269"/>
      <c r="HF17" s="269"/>
      <c r="HG17" s="269"/>
      <c r="HH17" s="269"/>
      <c r="HI17" s="269"/>
      <c r="HJ17" s="269"/>
      <c r="HK17" s="295">
        <f t="shared" si="33"/>
        <v>9</v>
      </c>
      <c r="HL17" s="295">
        <f t="shared" ref="HL17" si="140">COUNTIFS(AD17,"1W",AE17,"*OB")+COUNTIFS(AN17,"1W",AO17,"*OB")+COUNTIFS(BR17,"1W",BS17,"*OB")</f>
        <v>0</v>
      </c>
      <c r="HM17" s="295">
        <f t="shared" ref="HM17" si="141">COUNTIFS(CB17,"1W",CC17,"*OB")+COUNTIFS(CV17,"1W",CW17,"*OB")+COUNTIFS(DF17,"1W",DG17,"*OB")</f>
        <v>0</v>
      </c>
      <c r="HN17" s="297">
        <f t="shared" ref="HN17" si="142">COUNTIFS(EA17,"1W",EB17,"*OB")+COUNTIFS(EK17,"1W",EL17,"*OB")+COUNTIFS(EU17,"1W",EV17,"*OB")</f>
        <v>0</v>
      </c>
      <c r="HO17" s="295">
        <f t="shared" ref="HO17" si="143">COUNTIFS(FE17,"1W",FF17,"*OB")</f>
        <v>1</v>
      </c>
      <c r="HP17" s="295">
        <f t="shared" ref="HP17" si="144">COUNTIFS(FO17,"1W",FP17,"*OB")+COUNTIFS(FY17,"1W",FZ17,"*OB")+COUNTIFS(GS17,"1W",GT17,"*OB")</f>
        <v>0</v>
      </c>
      <c r="HQ17" s="295">
        <f t="shared" ref="HQ17" si="145">SUM(HL17:HP17)</f>
        <v>1</v>
      </c>
      <c r="HR17" s="269" t="s">
        <v>346</v>
      </c>
      <c r="HS17" s="269" t="s">
        <v>348</v>
      </c>
      <c r="HT17" s="269"/>
      <c r="HU17" s="269"/>
      <c r="HV17" s="269"/>
      <c r="HW17" s="269"/>
      <c r="HX17" s="269"/>
      <c r="HY17" s="269"/>
      <c r="HZ17" s="269"/>
      <c r="IA17" s="269"/>
      <c r="IB17" s="269"/>
      <c r="IC17" s="269"/>
      <c r="ID17" s="269"/>
      <c r="IE17" s="269"/>
      <c r="IT17" s="299"/>
    </row>
    <row r="18" spans="7:254" ht="15" customHeight="1">
      <c r="G18" s="175">
        <f t="shared" si="23"/>
        <v>10</v>
      </c>
      <c r="H18" s="175">
        <f t="shared" si="24"/>
        <v>13</v>
      </c>
      <c r="I18" s="41">
        <v>197</v>
      </c>
      <c r="J18" s="503">
        <f t="shared" ref="J18" si="146">K18</f>
        <v>45508</v>
      </c>
      <c r="K18" s="85">
        <v>45508</v>
      </c>
      <c r="L18" s="549" t="s">
        <v>951</v>
      </c>
      <c r="M18" s="74">
        <v>3</v>
      </c>
      <c r="N18" s="28">
        <v>0</v>
      </c>
      <c r="O18" s="207">
        <f t="shared" ref="O18" si="147">IF(ISNUMBER(M18),M18+N18,"")</f>
        <v>3</v>
      </c>
      <c r="P18" s="179">
        <f t="shared" ref="P18" si="148">IF(ISNUMBER(Q18),Q18+R18,"")</f>
        <v>82</v>
      </c>
      <c r="Q18" s="180">
        <f t="shared" ref="Q18" si="149">ROUND(SUM(AC18,AM18,AW18,BG18,BQ18,CA18,CK18,CU18,DE18),0)</f>
        <v>42</v>
      </c>
      <c r="R18" s="181">
        <f t="shared" ref="R18" si="150">ROUND(SUM(DP18,DZ18,EJ18,ET18,FD18,FN18,FX18,GH18,GR18),0)</f>
        <v>40</v>
      </c>
      <c r="S18" s="519">
        <f t="shared" ref="S18" si="151">AK18+AU18+BE18+BO18+BY18+CI18+CS18+DC18+DM18+DX18+EH18+ER18+FB18+FL18+FV18+GF18+GP18+GZ18-30</f>
        <v>4</v>
      </c>
      <c r="T18" s="27">
        <v>1</v>
      </c>
      <c r="U18" s="27">
        <v>0</v>
      </c>
      <c r="V18" s="27">
        <v>1</v>
      </c>
      <c r="W18" s="27">
        <v>0</v>
      </c>
      <c r="X18" s="186">
        <f t="shared" ref="X18" si="152">IF(ISNUMBER(T18),SUM(T18:W18),"")</f>
        <v>2</v>
      </c>
      <c r="Y18" s="27">
        <v>2</v>
      </c>
      <c r="Z18" s="190">
        <f t="shared" ref="Z18" si="153">IF(ISNUMBER(T18),SUM(X18:Y18),"")</f>
        <v>4</v>
      </c>
      <c r="AA18" s="18">
        <v>1</v>
      </c>
      <c r="AB18" s="374"/>
      <c r="AC18" s="354">
        <v>4</v>
      </c>
      <c r="AD18" s="355" t="s">
        <v>928</v>
      </c>
      <c r="AE18" s="355" t="s">
        <v>93</v>
      </c>
      <c r="AF18" s="355">
        <v>7</v>
      </c>
      <c r="AG18" s="355" t="s">
        <v>85</v>
      </c>
      <c r="AH18" s="355" t="s">
        <v>696</v>
      </c>
      <c r="AI18" s="355">
        <v>3</v>
      </c>
      <c r="AJ18" s="355">
        <v>12</v>
      </c>
      <c r="AK18" s="354">
        <v>2</v>
      </c>
      <c r="AL18" s="419">
        <f t="shared" ref="AL18" si="154">AC18-AK18</f>
        <v>2</v>
      </c>
      <c r="AM18" s="354">
        <v>4</v>
      </c>
      <c r="AN18" s="355" t="s">
        <v>34</v>
      </c>
      <c r="AO18" s="355" t="s">
        <v>86</v>
      </c>
      <c r="AP18" s="355">
        <v>4</v>
      </c>
      <c r="AQ18" s="355" t="s">
        <v>85</v>
      </c>
      <c r="AR18" s="355" t="s">
        <v>748</v>
      </c>
      <c r="AS18" s="355">
        <v>1</v>
      </c>
      <c r="AT18" s="355">
        <v>2</v>
      </c>
      <c r="AU18" s="354">
        <v>2</v>
      </c>
      <c r="AV18" s="419">
        <f t="shared" ref="AV18" si="155">AM18-AU18</f>
        <v>2</v>
      </c>
      <c r="AW18" s="354">
        <v>5</v>
      </c>
      <c r="AX18" s="355" t="s">
        <v>36</v>
      </c>
      <c r="AY18" s="355" t="s">
        <v>93</v>
      </c>
      <c r="AZ18" s="355" t="s">
        <v>226</v>
      </c>
      <c r="BA18" s="355" t="s">
        <v>85</v>
      </c>
      <c r="BB18" s="355" t="s">
        <v>740</v>
      </c>
      <c r="BC18" s="355">
        <v>1</v>
      </c>
      <c r="BD18" s="355">
        <v>24</v>
      </c>
      <c r="BE18" s="354">
        <v>3</v>
      </c>
      <c r="BF18" s="419">
        <f t="shared" ref="BF18" si="156">AW18-BE18</f>
        <v>2</v>
      </c>
      <c r="BG18" s="354">
        <v>4</v>
      </c>
      <c r="BH18" s="354"/>
      <c r="BI18" s="354"/>
      <c r="BJ18" s="355">
        <v>5</v>
      </c>
      <c r="BK18" s="355" t="s">
        <v>85</v>
      </c>
      <c r="BL18" s="355" t="s">
        <v>693</v>
      </c>
      <c r="BM18" s="355">
        <v>3</v>
      </c>
      <c r="BN18" s="355">
        <v>11</v>
      </c>
      <c r="BO18" s="354">
        <v>3</v>
      </c>
      <c r="BP18" s="419">
        <f t="shared" ref="BP18" si="157">BG18-BO18</f>
        <v>1</v>
      </c>
      <c r="BQ18" s="354">
        <v>5</v>
      </c>
      <c r="BR18" s="355" t="s">
        <v>34</v>
      </c>
      <c r="BS18" s="355" t="s">
        <v>86</v>
      </c>
      <c r="BT18" s="355">
        <v>4</v>
      </c>
      <c r="BU18" s="355" t="s">
        <v>98</v>
      </c>
      <c r="BV18" s="355" t="s">
        <v>942</v>
      </c>
      <c r="BW18" s="355">
        <v>1</v>
      </c>
      <c r="BX18" s="355">
        <v>12</v>
      </c>
      <c r="BY18" s="354">
        <v>2</v>
      </c>
      <c r="BZ18" s="419">
        <f t="shared" ref="BZ18" si="158">BQ18-BY18</f>
        <v>3</v>
      </c>
      <c r="CA18" s="354">
        <v>5</v>
      </c>
      <c r="CB18" s="355" t="s">
        <v>36</v>
      </c>
      <c r="CC18" s="355" t="s">
        <v>93</v>
      </c>
      <c r="CD18" s="355">
        <v>0</v>
      </c>
      <c r="CE18" s="355" t="s">
        <v>85</v>
      </c>
      <c r="CF18" s="355" t="s">
        <v>740</v>
      </c>
      <c r="CG18" s="355">
        <v>2</v>
      </c>
      <c r="CH18" s="355">
        <v>15</v>
      </c>
      <c r="CI18" s="354">
        <v>2</v>
      </c>
      <c r="CJ18" s="419">
        <f t="shared" ref="CJ18" si="159">CA18-CI18</f>
        <v>3</v>
      </c>
      <c r="CK18" s="356">
        <v>2</v>
      </c>
      <c r="CL18" s="354"/>
      <c r="CM18" s="354"/>
      <c r="CN18" s="355" t="s">
        <v>226</v>
      </c>
      <c r="CO18" s="355" t="s">
        <v>85</v>
      </c>
      <c r="CP18" s="355" t="s">
        <v>713</v>
      </c>
      <c r="CQ18" s="355">
        <v>3</v>
      </c>
      <c r="CR18" s="355">
        <v>8</v>
      </c>
      <c r="CS18" s="354">
        <v>1</v>
      </c>
      <c r="CT18" s="419">
        <f t="shared" ref="CT18" si="160">CK18-CS18</f>
        <v>1</v>
      </c>
      <c r="CU18" s="354">
        <v>5</v>
      </c>
      <c r="CV18" s="355" t="s">
        <v>34</v>
      </c>
      <c r="CW18" s="355" t="s">
        <v>93</v>
      </c>
      <c r="CX18" s="355">
        <v>4</v>
      </c>
      <c r="CY18" s="355" t="s">
        <v>95</v>
      </c>
      <c r="CZ18" s="355" t="s">
        <v>708</v>
      </c>
      <c r="DA18" s="355">
        <v>1</v>
      </c>
      <c r="DB18" s="355">
        <v>1.5</v>
      </c>
      <c r="DC18" s="354">
        <v>1</v>
      </c>
      <c r="DD18" s="419">
        <f t="shared" ref="DD18" si="161">CU18-DC18</f>
        <v>4</v>
      </c>
      <c r="DE18" s="354">
        <v>8</v>
      </c>
      <c r="DF18" s="355" t="s">
        <v>34</v>
      </c>
      <c r="DG18" s="355" t="s">
        <v>96</v>
      </c>
      <c r="DH18" s="355">
        <v>8</v>
      </c>
      <c r="DI18" s="355" t="s">
        <v>85</v>
      </c>
      <c r="DJ18" s="355" t="s">
        <v>943</v>
      </c>
      <c r="DK18" s="355">
        <v>3</v>
      </c>
      <c r="DL18" s="355">
        <v>2</v>
      </c>
      <c r="DM18" s="354">
        <v>2</v>
      </c>
      <c r="DN18" s="419">
        <f t="shared" ref="DN18" si="162">DE18-DM18</f>
        <v>6</v>
      </c>
      <c r="DO18" s="354"/>
      <c r="DP18" s="354">
        <v>3</v>
      </c>
      <c r="DQ18" s="354"/>
      <c r="DR18" s="354"/>
      <c r="DS18" s="355">
        <v>5</v>
      </c>
      <c r="DT18" s="355" t="s">
        <v>85</v>
      </c>
      <c r="DU18" s="355" t="s">
        <v>701</v>
      </c>
      <c r="DV18" s="355">
        <v>3</v>
      </c>
      <c r="DW18" s="355">
        <v>7</v>
      </c>
      <c r="DX18" s="354">
        <v>2</v>
      </c>
      <c r="DY18" s="419">
        <f t="shared" ref="DY18" si="163">DP18-DX18</f>
        <v>1</v>
      </c>
      <c r="DZ18" s="354">
        <v>4</v>
      </c>
      <c r="EA18" s="355" t="s">
        <v>34</v>
      </c>
      <c r="EB18" s="355" t="s">
        <v>93</v>
      </c>
      <c r="EC18" s="355">
        <v>0</v>
      </c>
      <c r="ED18" s="355" t="s">
        <v>85</v>
      </c>
      <c r="EE18" s="355" t="s">
        <v>741</v>
      </c>
      <c r="EF18" s="355">
        <v>1</v>
      </c>
      <c r="EG18" s="355">
        <v>7</v>
      </c>
      <c r="EH18" s="354">
        <v>2</v>
      </c>
      <c r="EI18" s="419">
        <f t="shared" ref="EI18" si="164">DZ18-EH18</f>
        <v>2</v>
      </c>
      <c r="EJ18" s="354">
        <v>4</v>
      </c>
      <c r="EK18" s="355" t="s">
        <v>36</v>
      </c>
      <c r="EL18" s="355" t="s">
        <v>86</v>
      </c>
      <c r="EM18" s="355">
        <v>9</v>
      </c>
      <c r="EN18" s="355" t="s">
        <v>85</v>
      </c>
      <c r="EO18" s="355" t="s">
        <v>761</v>
      </c>
      <c r="EP18" s="355">
        <v>1</v>
      </c>
      <c r="EQ18" s="355">
        <v>17</v>
      </c>
      <c r="ER18" s="354">
        <v>2</v>
      </c>
      <c r="ES18" s="419">
        <f t="shared" ref="ES18" si="165">EJ18-ER18</f>
        <v>2</v>
      </c>
      <c r="ET18" s="354">
        <v>4</v>
      </c>
      <c r="EU18" s="355" t="s">
        <v>34</v>
      </c>
      <c r="EV18" s="355" t="s">
        <v>93</v>
      </c>
      <c r="EW18" s="355">
        <v>9</v>
      </c>
      <c r="EX18" s="355" t="s">
        <v>85</v>
      </c>
      <c r="EY18" s="355" t="s">
        <v>733</v>
      </c>
      <c r="EZ18" s="355">
        <v>2</v>
      </c>
      <c r="FA18" s="355">
        <v>13</v>
      </c>
      <c r="FB18" s="354">
        <v>2</v>
      </c>
      <c r="FC18" s="419">
        <f t="shared" ref="FC18" si="166">ET18-FB18</f>
        <v>2</v>
      </c>
      <c r="FD18" s="354">
        <v>6</v>
      </c>
      <c r="FE18" s="355" t="s">
        <v>34</v>
      </c>
      <c r="FF18" s="355" t="s">
        <v>93</v>
      </c>
      <c r="FG18" s="355">
        <v>0</v>
      </c>
      <c r="FH18" s="355" t="s">
        <v>85</v>
      </c>
      <c r="FI18" s="355" t="s">
        <v>740</v>
      </c>
      <c r="FJ18" s="355">
        <v>2</v>
      </c>
      <c r="FK18" s="355">
        <v>12</v>
      </c>
      <c r="FL18" s="354">
        <v>2</v>
      </c>
      <c r="FM18" s="419">
        <f t="shared" ref="FM18" si="167">FD18-FL18</f>
        <v>4</v>
      </c>
      <c r="FN18" s="354">
        <v>4</v>
      </c>
      <c r="FO18" s="355" t="s">
        <v>34</v>
      </c>
      <c r="FP18" s="355" t="s">
        <v>93</v>
      </c>
      <c r="FQ18" s="355" t="s">
        <v>226</v>
      </c>
      <c r="FR18" s="355" t="s">
        <v>85</v>
      </c>
      <c r="FS18" s="355" t="s">
        <v>713</v>
      </c>
      <c r="FT18" s="355">
        <v>1</v>
      </c>
      <c r="FU18" s="355">
        <v>2</v>
      </c>
      <c r="FV18" s="354">
        <v>2</v>
      </c>
      <c r="FW18" s="419">
        <f t="shared" ref="FW18" si="168">FN18-FV18</f>
        <v>2</v>
      </c>
      <c r="FX18" s="354">
        <v>4</v>
      </c>
      <c r="FY18" s="355" t="s">
        <v>34</v>
      </c>
      <c r="FZ18" s="355" t="s">
        <v>93</v>
      </c>
      <c r="GA18" s="355">
        <v>0</v>
      </c>
      <c r="GB18" s="355" t="s">
        <v>92</v>
      </c>
      <c r="GC18" s="355" t="s">
        <v>704</v>
      </c>
      <c r="GD18" s="355">
        <v>3</v>
      </c>
      <c r="GE18" s="355">
        <v>1</v>
      </c>
      <c r="GF18" s="354">
        <v>1</v>
      </c>
      <c r="GG18" s="419">
        <f t="shared" ref="GG18" si="169">FX18-GF18</f>
        <v>3</v>
      </c>
      <c r="GH18" s="354">
        <v>5</v>
      </c>
      <c r="GI18" s="354"/>
      <c r="GJ18" s="354"/>
      <c r="GK18" s="355">
        <v>7</v>
      </c>
      <c r="GL18" s="355" t="s">
        <v>96</v>
      </c>
      <c r="GM18" s="355" t="s">
        <v>746</v>
      </c>
      <c r="GN18" s="355">
        <v>2</v>
      </c>
      <c r="GO18" s="355">
        <v>1</v>
      </c>
      <c r="GP18" s="354">
        <v>1</v>
      </c>
      <c r="GQ18" s="419">
        <f t="shared" ref="GQ18" si="170">GH18-GP18</f>
        <v>4</v>
      </c>
      <c r="GR18" s="354">
        <v>6</v>
      </c>
      <c r="GS18" s="358" t="s">
        <v>34</v>
      </c>
      <c r="GT18" s="358" t="s">
        <v>93</v>
      </c>
      <c r="GU18" s="358">
        <v>0</v>
      </c>
      <c r="GV18" s="358" t="s">
        <v>92</v>
      </c>
      <c r="GW18" s="358" t="s">
        <v>704</v>
      </c>
      <c r="GX18" s="358">
        <v>3</v>
      </c>
      <c r="GY18" s="358">
        <v>10</v>
      </c>
      <c r="GZ18" s="359">
        <v>2</v>
      </c>
      <c r="HA18" s="421">
        <f t="shared" ref="HA18" si="171">GR18-GZ18</f>
        <v>4</v>
      </c>
      <c r="HB18" s="359"/>
      <c r="HC18" s="269"/>
      <c r="HD18" s="269"/>
      <c r="HE18" s="269"/>
      <c r="HF18" s="269"/>
      <c r="HG18" s="269"/>
      <c r="HH18" s="269"/>
      <c r="HI18" s="269"/>
      <c r="HJ18" s="269"/>
      <c r="HK18" s="295">
        <f t="shared" si="33"/>
        <v>10</v>
      </c>
      <c r="HL18" s="295">
        <f t="shared" ref="HL18" si="172">COUNTIFS(AD18,"1W",AE18,"*OB")+COUNTIFS(AN18,"1W",AO18,"*OB")+COUNTIFS(BR18,"1W",BS18,"*OB")</f>
        <v>0</v>
      </c>
      <c r="HM18" s="295">
        <f t="shared" ref="HM18" si="173">COUNTIFS(CB18,"1W",CC18,"*OB")+COUNTIFS(CV18,"1W",CW18,"*OB")+COUNTIFS(DF18,"1W",DG18,"*OB")</f>
        <v>1</v>
      </c>
      <c r="HN18" s="297">
        <f t="shared" ref="HN18" si="174">COUNTIFS(EA18,"1W",EB18,"*OB")+COUNTIFS(EK18,"1W",EL18,"*OB")+COUNTIFS(EU18,"1W",EV18,"*OB")</f>
        <v>0</v>
      </c>
      <c r="HO18" s="295">
        <f t="shared" ref="HO18" si="175">COUNTIFS(FE18,"1W",FF18,"*OB")</f>
        <v>0</v>
      </c>
      <c r="HP18" s="295">
        <f t="shared" ref="HP18" si="176">COUNTIFS(FO18,"1W",FP18,"*OB")+COUNTIFS(FY18,"1W",FZ18,"*OB")+COUNTIFS(GS18,"1W",GT18,"*OB")</f>
        <v>0</v>
      </c>
      <c r="HQ18" s="295">
        <f t="shared" ref="HQ18" si="177">SUM(HL18:HP18)</f>
        <v>1</v>
      </c>
      <c r="HR18" s="269" t="s">
        <v>379</v>
      </c>
      <c r="HS18" s="269" t="s">
        <v>380</v>
      </c>
      <c r="HT18" s="269"/>
      <c r="HU18" s="269"/>
      <c r="HV18" s="269"/>
      <c r="HW18" s="269"/>
      <c r="HX18" s="269"/>
      <c r="HY18" s="269"/>
      <c r="HZ18" s="269"/>
      <c r="IA18" s="269"/>
      <c r="IB18" s="269"/>
      <c r="IC18" s="269"/>
      <c r="ID18" s="269"/>
      <c r="IE18" s="269"/>
      <c r="IT18" s="299"/>
    </row>
    <row r="19" spans="7:254" ht="15" customHeight="1">
      <c r="G19" s="175">
        <f t="shared" si="23"/>
        <v>9</v>
      </c>
      <c r="H19" s="175">
        <f t="shared" si="24"/>
        <v>12</v>
      </c>
      <c r="I19" s="128">
        <v>196</v>
      </c>
      <c r="J19" s="502">
        <f t="shared" ref="J19" si="178">K19</f>
        <v>45507</v>
      </c>
      <c r="K19" s="126">
        <v>45507</v>
      </c>
      <c r="L19" s="41" t="s">
        <v>941</v>
      </c>
      <c r="M19" s="76">
        <v>3</v>
      </c>
      <c r="N19" s="42">
        <v>0</v>
      </c>
      <c r="O19" s="207">
        <f t="shared" ref="O19" si="179">IF(ISNUMBER(M19),M19+N19,"")</f>
        <v>3</v>
      </c>
      <c r="P19" s="176">
        <f t="shared" ref="P19" si="180">IF(ISNUMBER(Q19),Q19+R19,"")</f>
        <v>83</v>
      </c>
      <c r="Q19" s="185">
        <f t="shared" ref="Q19" si="181">ROUND(SUM(AC19,AM19,AW19,BG19,BQ19,CA19,CK19,CU19,DE19),0)</f>
        <v>43</v>
      </c>
      <c r="R19" s="178">
        <f t="shared" ref="R19" si="182">ROUND(SUM(DP19,DZ19,EJ19,ET19,FD19,FN19,FX19,GH19,GR19),0)</f>
        <v>40</v>
      </c>
      <c r="S19" s="519">
        <f t="shared" ref="S19" si="183">AK19+AU19+BE19+BO19+BY19+CI19+CS19+DC19+DM19+DX19+EH19+ER19+FB19+FL19+FV19+GF19+GP19+GZ19-30</f>
        <v>5</v>
      </c>
      <c r="T19" s="43">
        <v>2</v>
      </c>
      <c r="U19" s="43">
        <v>0</v>
      </c>
      <c r="V19" s="43">
        <v>0</v>
      </c>
      <c r="W19" s="43">
        <v>0</v>
      </c>
      <c r="X19" s="186">
        <f t="shared" ref="X19" si="184">IF(ISNUMBER(T19),SUM(T19:W19),"")</f>
        <v>2</v>
      </c>
      <c r="Y19" s="43">
        <v>4</v>
      </c>
      <c r="Z19" s="189">
        <f t="shared" ref="Z19" si="185">IF(ISNUMBER(T19),SUM(X19:Y19),"")</f>
        <v>6</v>
      </c>
      <c r="AA19" s="44">
        <v>1</v>
      </c>
      <c r="AB19" s="463"/>
      <c r="AC19" s="418">
        <v>4</v>
      </c>
      <c r="AD19" s="419" t="s">
        <v>928</v>
      </c>
      <c r="AE19" s="419" t="s">
        <v>93</v>
      </c>
      <c r="AF19" s="419">
        <v>8</v>
      </c>
      <c r="AG19" s="419" t="s">
        <v>95</v>
      </c>
      <c r="AH19" s="419" t="s">
        <v>765</v>
      </c>
      <c r="AI19" s="419">
        <v>1</v>
      </c>
      <c r="AJ19" s="419">
        <v>2</v>
      </c>
      <c r="AK19" s="418">
        <v>1</v>
      </c>
      <c r="AL19" s="419">
        <f>AC19-AK19</f>
        <v>3</v>
      </c>
      <c r="AM19" s="441">
        <v>3</v>
      </c>
      <c r="AN19" s="419" t="s">
        <v>34</v>
      </c>
      <c r="AO19" s="419" t="s">
        <v>93</v>
      </c>
      <c r="AP19" s="419">
        <v>0</v>
      </c>
      <c r="AQ19" s="419" t="s">
        <v>85</v>
      </c>
      <c r="AR19" s="419" t="s">
        <v>741</v>
      </c>
      <c r="AS19" s="419">
        <v>4</v>
      </c>
      <c r="AT19" s="419">
        <v>5</v>
      </c>
      <c r="AU19" s="418">
        <v>1</v>
      </c>
      <c r="AV19" s="419">
        <f>AM19-AU19</f>
        <v>2</v>
      </c>
      <c r="AW19" s="418">
        <v>6</v>
      </c>
      <c r="AX19" s="419" t="s">
        <v>128</v>
      </c>
      <c r="AY19" s="419" t="s">
        <v>103</v>
      </c>
      <c r="AZ19" s="419">
        <v>0</v>
      </c>
      <c r="BA19" s="419" t="s">
        <v>85</v>
      </c>
      <c r="BB19" s="419" t="s">
        <v>708</v>
      </c>
      <c r="BC19" s="419">
        <v>2</v>
      </c>
      <c r="BD19" s="419">
        <v>7</v>
      </c>
      <c r="BE19" s="418">
        <v>2</v>
      </c>
      <c r="BF19" s="419">
        <f>AW19-BE19</f>
        <v>4</v>
      </c>
      <c r="BG19" s="418">
        <v>3</v>
      </c>
      <c r="BH19" s="418"/>
      <c r="BI19" s="418"/>
      <c r="BJ19" s="419">
        <v>6</v>
      </c>
      <c r="BK19" s="419" t="s">
        <v>85</v>
      </c>
      <c r="BL19" s="419" t="s">
        <v>693</v>
      </c>
      <c r="BM19" s="419">
        <v>3</v>
      </c>
      <c r="BN19" s="419">
        <v>17</v>
      </c>
      <c r="BO19" s="418">
        <v>2</v>
      </c>
      <c r="BP19" s="419">
        <f>BG19-BO19</f>
        <v>1</v>
      </c>
      <c r="BQ19" s="420">
        <v>5</v>
      </c>
      <c r="BR19" s="545" t="s">
        <v>34</v>
      </c>
      <c r="BS19" s="545" t="s">
        <v>121</v>
      </c>
      <c r="BT19" s="545">
        <v>0</v>
      </c>
      <c r="BU19" s="545" t="s">
        <v>98</v>
      </c>
      <c r="BV19" s="546" t="s">
        <v>937</v>
      </c>
      <c r="BW19" s="545">
        <v>2</v>
      </c>
      <c r="BX19" s="545">
        <v>10</v>
      </c>
      <c r="BY19" s="420">
        <v>2</v>
      </c>
      <c r="BZ19" s="545">
        <f>BQ19-BY19</f>
        <v>3</v>
      </c>
      <c r="CA19" s="420">
        <v>6</v>
      </c>
      <c r="CB19" s="545" t="s">
        <v>36</v>
      </c>
      <c r="CC19" s="545" t="s">
        <v>93</v>
      </c>
      <c r="CD19" s="545">
        <v>0</v>
      </c>
      <c r="CE19" s="545" t="s">
        <v>85</v>
      </c>
      <c r="CF19" s="545" t="s">
        <v>740</v>
      </c>
      <c r="CG19" s="545">
        <v>2</v>
      </c>
      <c r="CH19" s="545">
        <v>12</v>
      </c>
      <c r="CI19" s="420">
        <v>3</v>
      </c>
      <c r="CJ19" s="545">
        <f>CA19-CI19</f>
        <v>3</v>
      </c>
      <c r="CK19" s="420">
        <v>4</v>
      </c>
      <c r="CL19" s="418"/>
      <c r="CM19" s="418"/>
      <c r="CN19" s="419">
        <v>4</v>
      </c>
      <c r="CO19" s="419" t="s">
        <v>96</v>
      </c>
      <c r="CP19" s="419" t="s">
        <v>708</v>
      </c>
      <c r="CQ19" s="419">
        <v>1</v>
      </c>
      <c r="CR19" s="419">
        <v>6</v>
      </c>
      <c r="CS19" s="418">
        <v>1</v>
      </c>
      <c r="CT19" s="419">
        <f>CK19-CS19</f>
        <v>3</v>
      </c>
      <c r="CU19" s="418">
        <v>6</v>
      </c>
      <c r="CV19" s="419" t="s">
        <v>34</v>
      </c>
      <c r="CW19" s="419" t="s">
        <v>63</v>
      </c>
      <c r="CX19" s="419" t="s">
        <v>271</v>
      </c>
      <c r="CY19" s="419" t="s">
        <v>85</v>
      </c>
      <c r="CZ19" s="419" t="s">
        <v>939</v>
      </c>
      <c r="DA19" s="419">
        <v>3</v>
      </c>
      <c r="DB19" s="419">
        <v>10</v>
      </c>
      <c r="DC19" s="418">
        <v>2</v>
      </c>
      <c r="DD19" s="419">
        <f>CU19-DC19</f>
        <v>4</v>
      </c>
      <c r="DE19" s="418">
        <v>6</v>
      </c>
      <c r="DF19" s="419" t="s">
        <v>34</v>
      </c>
      <c r="DG19" s="419" t="s">
        <v>103</v>
      </c>
      <c r="DH19" s="419" t="s">
        <v>226</v>
      </c>
      <c r="DI19" s="419" t="s">
        <v>85</v>
      </c>
      <c r="DJ19" s="419" t="s">
        <v>740</v>
      </c>
      <c r="DK19" s="419">
        <v>1</v>
      </c>
      <c r="DL19" s="419">
        <v>5</v>
      </c>
      <c r="DM19" s="418">
        <v>2</v>
      </c>
      <c r="DN19" s="419">
        <f>DE19-DM19</f>
        <v>4</v>
      </c>
      <c r="DO19" s="418"/>
      <c r="DP19" s="418">
        <v>4</v>
      </c>
      <c r="DQ19" s="418"/>
      <c r="DR19" s="418"/>
      <c r="DS19" s="419">
        <v>6</v>
      </c>
      <c r="DT19" s="419" t="s">
        <v>85</v>
      </c>
      <c r="DU19" s="419" t="s">
        <v>909</v>
      </c>
      <c r="DV19" s="419">
        <v>1</v>
      </c>
      <c r="DW19" s="419">
        <v>2</v>
      </c>
      <c r="DX19" s="418">
        <v>2</v>
      </c>
      <c r="DY19" s="419">
        <f>DP19-DX19</f>
        <v>2</v>
      </c>
      <c r="DZ19" s="418">
        <v>4</v>
      </c>
      <c r="EA19" s="419" t="s">
        <v>34</v>
      </c>
      <c r="EB19" s="419" t="s">
        <v>93</v>
      </c>
      <c r="EC19" s="419" t="s">
        <v>226</v>
      </c>
      <c r="ED19" s="419" t="s">
        <v>91</v>
      </c>
      <c r="EE19" s="419" t="s">
        <v>770</v>
      </c>
      <c r="EF19" s="419">
        <v>4</v>
      </c>
      <c r="EG19" s="419">
        <v>12</v>
      </c>
      <c r="EH19" s="418">
        <v>2</v>
      </c>
      <c r="EI19" s="419">
        <f>DZ19-EH19</f>
        <v>2</v>
      </c>
      <c r="EJ19" s="418">
        <v>4</v>
      </c>
      <c r="EK19" s="419" t="s">
        <v>34</v>
      </c>
      <c r="EL19" s="419" t="s">
        <v>94</v>
      </c>
      <c r="EM19" s="419" t="s">
        <v>226</v>
      </c>
      <c r="EN19" s="419" t="s">
        <v>85</v>
      </c>
      <c r="EO19" s="419" t="s">
        <v>694</v>
      </c>
      <c r="EP19" s="419">
        <v>4</v>
      </c>
      <c r="EQ19" s="419">
        <v>10</v>
      </c>
      <c r="ER19" s="418">
        <v>2</v>
      </c>
      <c r="ES19" s="419">
        <f>EJ19-ER19</f>
        <v>2</v>
      </c>
      <c r="ET19" s="418">
        <v>5</v>
      </c>
      <c r="EU19" s="419" t="s">
        <v>34</v>
      </c>
      <c r="EV19" s="419" t="s">
        <v>93</v>
      </c>
      <c r="EW19" s="419">
        <v>7</v>
      </c>
      <c r="EX19" s="419" t="s">
        <v>85</v>
      </c>
      <c r="EY19" s="419" t="s">
        <v>917</v>
      </c>
      <c r="EZ19" s="419">
        <v>3</v>
      </c>
      <c r="FA19" s="419">
        <v>29</v>
      </c>
      <c r="FB19" s="418">
        <v>3</v>
      </c>
      <c r="FC19" s="419">
        <f>ET19-FB19</f>
        <v>2</v>
      </c>
      <c r="FD19" s="418">
        <v>5</v>
      </c>
      <c r="FE19" s="419" t="s">
        <v>34</v>
      </c>
      <c r="FF19" s="419" t="s">
        <v>93</v>
      </c>
      <c r="FG19" s="419">
        <v>9</v>
      </c>
      <c r="FH19" s="419" t="s">
        <v>98</v>
      </c>
      <c r="FI19" s="419" t="s">
        <v>694</v>
      </c>
      <c r="FJ19" s="419">
        <v>1</v>
      </c>
      <c r="FK19" s="419">
        <v>2</v>
      </c>
      <c r="FL19" s="418">
        <v>1</v>
      </c>
      <c r="FM19" s="419">
        <f>FD19-FL19</f>
        <v>4</v>
      </c>
      <c r="FN19" s="418">
        <v>5</v>
      </c>
      <c r="FO19" s="419" t="s">
        <v>34</v>
      </c>
      <c r="FP19" s="419" t="s">
        <v>93</v>
      </c>
      <c r="FQ19" s="419">
        <v>7</v>
      </c>
      <c r="FR19" s="419" t="s">
        <v>94</v>
      </c>
      <c r="FS19" s="419" t="s">
        <v>938</v>
      </c>
      <c r="FT19" s="419">
        <v>4</v>
      </c>
      <c r="FU19" s="419">
        <v>1.5</v>
      </c>
      <c r="FV19" s="418">
        <v>2</v>
      </c>
      <c r="FW19" s="419">
        <f>FN19-FV19</f>
        <v>3</v>
      </c>
      <c r="FX19" s="420">
        <v>5</v>
      </c>
      <c r="FY19" s="419" t="s">
        <v>34</v>
      </c>
      <c r="FZ19" s="419" t="s">
        <v>93</v>
      </c>
      <c r="GA19" s="419">
        <v>4</v>
      </c>
      <c r="GB19" s="419" t="s">
        <v>85</v>
      </c>
      <c r="GC19" s="419" t="s">
        <v>748</v>
      </c>
      <c r="GD19" s="419">
        <v>1</v>
      </c>
      <c r="GE19" s="419">
        <v>21</v>
      </c>
      <c r="GF19" s="418">
        <v>3</v>
      </c>
      <c r="GG19" s="419">
        <f>FX19-GF19</f>
        <v>2</v>
      </c>
      <c r="GH19" s="418">
        <v>3</v>
      </c>
      <c r="GI19" s="418"/>
      <c r="GJ19" s="418"/>
      <c r="GK19" s="419">
        <v>6</v>
      </c>
      <c r="GL19" s="419" t="s">
        <v>85</v>
      </c>
      <c r="GM19" s="419" t="s">
        <v>765</v>
      </c>
      <c r="GN19" s="419">
        <v>4</v>
      </c>
      <c r="GO19" s="419">
        <v>12</v>
      </c>
      <c r="GP19" s="418">
        <v>2</v>
      </c>
      <c r="GQ19" s="419">
        <f>GH19-GP19</f>
        <v>1</v>
      </c>
      <c r="GR19" s="418">
        <v>5</v>
      </c>
      <c r="GS19" s="421" t="s">
        <v>34</v>
      </c>
      <c r="GT19" s="421" t="s">
        <v>93</v>
      </c>
      <c r="GU19" s="421">
        <v>4</v>
      </c>
      <c r="GV19" s="421" t="s">
        <v>85</v>
      </c>
      <c r="GW19" s="421" t="s">
        <v>940</v>
      </c>
      <c r="GX19" s="421">
        <v>1</v>
      </c>
      <c r="GY19" s="421">
        <v>1</v>
      </c>
      <c r="GZ19" s="422">
        <v>2</v>
      </c>
      <c r="HA19" s="421">
        <f>GR19-GZ19</f>
        <v>3</v>
      </c>
      <c r="HB19" s="422"/>
      <c r="HC19" s="269"/>
      <c r="HD19" s="269"/>
      <c r="HE19" s="269"/>
      <c r="HF19" s="269"/>
      <c r="HG19" s="269"/>
      <c r="HH19" s="269"/>
      <c r="HI19" s="269"/>
      <c r="HJ19" s="269"/>
      <c r="HK19" s="295">
        <f t="shared" si="33"/>
        <v>11</v>
      </c>
      <c r="HL19" s="295">
        <f t="shared" ref="HL19" si="186">COUNTIFS(AD19,"1W",AE19,"*OB")+COUNTIFS(AN19,"1W",AO19,"*OB")+COUNTIFS(BR19,"1W",BS19,"*OB")</f>
        <v>0</v>
      </c>
      <c r="HM19" s="295">
        <f t="shared" ref="HM19" si="187">COUNTIFS(CB19,"1W",CC19,"*OB")+COUNTIFS(CV19,"1W",CW19,"*OB")+COUNTIFS(DF19,"1W",DG19,"*OB")</f>
        <v>1</v>
      </c>
      <c r="HN19" s="297">
        <f t="shared" ref="HN19" si="188">COUNTIFS(EA19,"1W",EB19,"*OB")+COUNTIFS(EK19,"1W",EL19,"*OB")+COUNTIFS(EU19,"1W",EV19,"*OB")</f>
        <v>0</v>
      </c>
      <c r="HO19" s="295">
        <f t="shared" ref="HO19" si="189">COUNTIFS(FE19,"1W",FF19,"*OB")</f>
        <v>0</v>
      </c>
      <c r="HP19" s="295">
        <f t="shared" ref="HP19" si="190">COUNTIFS(FO19,"1W",FP19,"*OB")+COUNTIFS(FY19,"1W",FZ19,"*OB")+COUNTIFS(GS19,"1W",GT19,"*OB")</f>
        <v>0</v>
      </c>
      <c r="HQ19" s="295">
        <f t="shared" ref="HQ19" si="191">SUM(HL19:HP19)</f>
        <v>1</v>
      </c>
      <c r="HR19" s="269" t="s">
        <v>346</v>
      </c>
      <c r="HS19" s="269" t="s">
        <v>348</v>
      </c>
      <c r="HT19" s="269"/>
      <c r="HU19" s="269"/>
      <c r="HV19" s="269"/>
      <c r="HW19" s="269"/>
      <c r="HX19" s="269"/>
      <c r="HY19" s="269"/>
      <c r="HZ19" s="269"/>
      <c r="IA19" s="269"/>
      <c r="IB19" s="269"/>
      <c r="IC19" s="269"/>
      <c r="ID19" s="269"/>
      <c r="IE19" s="269"/>
      <c r="IT19" s="299"/>
    </row>
    <row r="20" spans="7:254" ht="15" customHeight="1">
      <c r="G20" s="175">
        <f t="shared" si="23"/>
        <v>9</v>
      </c>
      <c r="H20" s="175">
        <f t="shared" si="24"/>
        <v>8</v>
      </c>
      <c r="I20" s="128">
        <v>195</v>
      </c>
      <c r="J20" s="502">
        <f t="shared" ref="J20" si="192">K20</f>
        <v>45493</v>
      </c>
      <c r="K20" s="126">
        <v>45493</v>
      </c>
      <c r="L20" s="44" t="s">
        <v>936</v>
      </c>
      <c r="M20" s="76">
        <v>2</v>
      </c>
      <c r="N20" s="42">
        <v>1</v>
      </c>
      <c r="O20" s="207">
        <f t="shared" ref="O20" si="193">IF(ISNUMBER(M20),M20+N20,"")</f>
        <v>3</v>
      </c>
      <c r="P20" s="176">
        <f t="shared" ref="P20" si="194">IF(ISNUMBER(Q20),Q20+R20,"")</f>
        <v>84</v>
      </c>
      <c r="Q20" s="177">
        <f t="shared" ref="Q20" si="195">ROUND(SUM(AC20,AM20,AW20,BG20,BQ20,CA20,CK20,CU20,DE20),0)</f>
        <v>44</v>
      </c>
      <c r="R20" s="178">
        <f t="shared" ref="R20" si="196">ROUND(SUM(DP20,DZ20,EJ20,ET20,FD20,FN20,FX20,GH20,GR20),0)</f>
        <v>40</v>
      </c>
      <c r="S20" s="519">
        <f t="shared" ref="S20" si="197">AK20+AU20+BE20+BO20+BY20+CI20+CS20+DC20+DM20+DX20+EH20+ER20+FB20+FL20+FV20+GF20+GP20+GZ20-30</f>
        <v>0</v>
      </c>
      <c r="T20" s="43">
        <v>2</v>
      </c>
      <c r="U20" s="43">
        <v>0</v>
      </c>
      <c r="V20" s="43">
        <v>1</v>
      </c>
      <c r="W20" s="43">
        <v>1</v>
      </c>
      <c r="X20" s="186">
        <f t="shared" ref="X20" si="198">IF(ISNUMBER(T20),SUM(T20:W20),"")</f>
        <v>4</v>
      </c>
      <c r="Y20" s="43">
        <v>1</v>
      </c>
      <c r="Z20" s="189">
        <f t="shared" ref="Z20" si="199">IF(ISNUMBER(T20),SUM(X20:Y20),"")</f>
        <v>5</v>
      </c>
      <c r="AA20" s="44">
        <v>2</v>
      </c>
      <c r="AB20" s="142"/>
      <c r="AC20" s="418">
        <v>5</v>
      </c>
      <c r="AD20" s="419" t="s">
        <v>928</v>
      </c>
      <c r="AE20" s="419" t="s">
        <v>93</v>
      </c>
      <c r="AF20" s="419">
        <v>8</v>
      </c>
      <c r="AG20" s="419" t="s">
        <v>86</v>
      </c>
      <c r="AH20" s="419" t="s">
        <v>765</v>
      </c>
      <c r="AI20" s="419">
        <v>3</v>
      </c>
      <c r="AJ20" s="419">
        <v>2</v>
      </c>
      <c r="AK20" s="418">
        <v>2</v>
      </c>
      <c r="AL20" s="419">
        <f t="shared" ref="AL20" si="200">AC20-AK20</f>
        <v>3</v>
      </c>
      <c r="AM20" s="418">
        <v>7</v>
      </c>
      <c r="AN20" s="419" t="s">
        <v>34</v>
      </c>
      <c r="AO20" s="419" t="s">
        <v>93</v>
      </c>
      <c r="AP20" s="419">
        <v>0</v>
      </c>
      <c r="AQ20" s="419" t="s">
        <v>94</v>
      </c>
      <c r="AR20" s="419" t="s">
        <v>697</v>
      </c>
      <c r="AS20" s="419">
        <v>1</v>
      </c>
      <c r="AT20" s="419">
        <v>6</v>
      </c>
      <c r="AU20" s="418">
        <v>2</v>
      </c>
      <c r="AV20" s="419">
        <f t="shared" ref="AV20" si="201">AM20-AU20</f>
        <v>5</v>
      </c>
      <c r="AW20" s="418">
        <v>6</v>
      </c>
      <c r="AX20" s="419" t="s">
        <v>128</v>
      </c>
      <c r="AY20" s="419" t="s">
        <v>63</v>
      </c>
      <c r="AZ20" s="419">
        <v>4</v>
      </c>
      <c r="BA20" s="419" t="s">
        <v>91</v>
      </c>
      <c r="BB20" s="419" t="s">
        <v>704</v>
      </c>
      <c r="BC20" s="419">
        <v>1</v>
      </c>
      <c r="BD20" s="419">
        <v>4</v>
      </c>
      <c r="BE20" s="418">
        <v>1</v>
      </c>
      <c r="BF20" s="419">
        <f t="shared" ref="BF20" si="202">AW20-BE20</f>
        <v>5</v>
      </c>
      <c r="BG20" s="418">
        <v>3</v>
      </c>
      <c r="BH20" s="418"/>
      <c r="BI20" s="418"/>
      <c r="BJ20" s="419">
        <v>5</v>
      </c>
      <c r="BK20" s="419" t="s">
        <v>85</v>
      </c>
      <c r="BL20" s="419" t="s">
        <v>693</v>
      </c>
      <c r="BM20" s="419">
        <v>2</v>
      </c>
      <c r="BN20" s="419">
        <v>17</v>
      </c>
      <c r="BO20" s="418">
        <v>2</v>
      </c>
      <c r="BP20" s="419">
        <f t="shared" ref="BP20" si="203">BG20-BO20</f>
        <v>1</v>
      </c>
      <c r="BQ20" s="418">
        <v>4</v>
      </c>
      <c r="BR20" s="355" t="s">
        <v>34</v>
      </c>
      <c r="BS20" s="419" t="s">
        <v>121</v>
      </c>
      <c r="BT20" s="419">
        <v>0</v>
      </c>
      <c r="BU20" s="419" t="s">
        <v>85</v>
      </c>
      <c r="BV20" s="419" t="s">
        <v>697</v>
      </c>
      <c r="BW20" s="419">
        <v>1</v>
      </c>
      <c r="BX20" s="419">
        <v>7</v>
      </c>
      <c r="BY20" s="418">
        <v>2</v>
      </c>
      <c r="BZ20" s="419">
        <f t="shared" ref="BZ20" si="204">BQ20-BY20</f>
        <v>2</v>
      </c>
      <c r="CA20" s="418">
        <v>5</v>
      </c>
      <c r="CB20" s="419" t="s">
        <v>36</v>
      </c>
      <c r="CC20" s="419" t="s">
        <v>93</v>
      </c>
      <c r="CD20" s="419">
        <v>0</v>
      </c>
      <c r="CE20" s="419" t="s">
        <v>92</v>
      </c>
      <c r="CF20" s="419" t="s">
        <v>772</v>
      </c>
      <c r="CG20" s="419">
        <v>2</v>
      </c>
      <c r="CH20" s="419">
        <v>5</v>
      </c>
      <c r="CI20" s="418">
        <v>1</v>
      </c>
      <c r="CJ20" s="419">
        <f t="shared" ref="CJ20" si="205">CA20-CI20</f>
        <v>4</v>
      </c>
      <c r="CK20" s="418">
        <v>4</v>
      </c>
      <c r="CL20" s="418"/>
      <c r="CM20" s="418"/>
      <c r="CN20" s="419">
        <v>4</v>
      </c>
      <c r="CO20" s="419" t="s">
        <v>91</v>
      </c>
      <c r="CP20" s="419" t="s">
        <v>708</v>
      </c>
      <c r="CQ20" s="419">
        <v>1</v>
      </c>
      <c r="CR20" s="419">
        <v>1</v>
      </c>
      <c r="CS20" s="418">
        <v>1</v>
      </c>
      <c r="CT20" s="419">
        <f t="shared" ref="CT20" si="206">CK20-CS20</f>
        <v>3</v>
      </c>
      <c r="CU20" s="418">
        <v>5</v>
      </c>
      <c r="CV20" s="419" t="s">
        <v>34</v>
      </c>
      <c r="CW20" s="419" t="s">
        <v>93</v>
      </c>
      <c r="CX20" s="419">
        <v>5</v>
      </c>
      <c r="CY20" s="419" t="s">
        <v>85</v>
      </c>
      <c r="CZ20" s="419" t="s">
        <v>719</v>
      </c>
      <c r="DA20" s="419">
        <v>1</v>
      </c>
      <c r="DB20" s="419">
        <v>10</v>
      </c>
      <c r="DC20" s="418">
        <v>2</v>
      </c>
      <c r="DD20" s="419">
        <f>CU20-DC20</f>
        <v>3</v>
      </c>
      <c r="DE20" s="418">
        <v>5</v>
      </c>
      <c r="DF20" s="419" t="s">
        <v>34</v>
      </c>
      <c r="DG20" s="419" t="s">
        <v>98</v>
      </c>
      <c r="DH20" s="419">
        <v>7</v>
      </c>
      <c r="DI20" s="419" t="s">
        <v>63</v>
      </c>
      <c r="DJ20" s="419" t="s">
        <v>801</v>
      </c>
      <c r="DK20" s="419">
        <v>3</v>
      </c>
      <c r="DL20" s="419">
        <v>2</v>
      </c>
      <c r="DM20" s="418">
        <v>2</v>
      </c>
      <c r="DN20" s="419">
        <f t="shared" ref="DN20" si="207">DE20-DM20</f>
        <v>3</v>
      </c>
      <c r="DO20" s="418"/>
      <c r="DP20" s="418">
        <v>3</v>
      </c>
      <c r="DQ20" s="418"/>
      <c r="DR20" s="418"/>
      <c r="DS20" s="419">
        <v>5</v>
      </c>
      <c r="DT20" s="419" t="s">
        <v>85</v>
      </c>
      <c r="DU20" s="419" t="s">
        <v>730</v>
      </c>
      <c r="DV20" s="419">
        <v>2</v>
      </c>
      <c r="DW20" s="419">
        <v>17</v>
      </c>
      <c r="DX20" s="418">
        <v>2</v>
      </c>
      <c r="DY20" s="419">
        <f t="shared" ref="DY20" si="208">DP20-DX20</f>
        <v>1</v>
      </c>
      <c r="DZ20" s="418">
        <v>4</v>
      </c>
      <c r="EA20" s="419" t="s">
        <v>34</v>
      </c>
      <c r="EB20" s="419" t="s">
        <v>93</v>
      </c>
      <c r="EC20" s="419">
        <v>0</v>
      </c>
      <c r="ED20" s="419" t="s">
        <v>85</v>
      </c>
      <c r="EE20" s="419" t="s">
        <v>775</v>
      </c>
      <c r="EF20" s="419">
        <v>1</v>
      </c>
      <c r="EG20" s="419">
        <v>3</v>
      </c>
      <c r="EH20" s="418">
        <v>2</v>
      </c>
      <c r="EI20" s="419">
        <f t="shared" ref="EI20" si="209">DZ20-EH20</f>
        <v>2</v>
      </c>
      <c r="EJ20" s="418">
        <v>6</v>
      </c>
      <c r="EK20" s="419" t="s">
        <v>36</v>
      </c>
      <c r="EL20" s="419" t="s">
        <v>96</v>
      </c>
      <c r="EM20" s="419">
        <v>9</v>
      </c>
      <c r="EN20" s="419" t="s">
        <v>85</v>
      </c>
      <c r="EO20" s="419" t="s">
        <v>694</v>
      </c>
      <c r="EP20" s="419">
        <v>1</v>
      </c>
      <c r="EQ20" s="419">
        <v>8</v>
      </c>
      <c r="ER20" s="418">
        <v>2</v>
      </c>
      <c r="ES20" s="419">
        <f t="shared" ref="ES20" si="210">EJ20-ER20</f>
        <v>4</v>
      </c>
      <c r="ET20" s="418">
        <v>5</v>
      </c>
      <c r="EU20" s="355" t="s">
        <v>34</v>
      </c>
      <c r="EV20" s="419" t="s">
        <v>93</v>
      </c>
      <c r="EW20" s="419" t="s">
        <v>271</v>
      </c>
      <c r="EX20" s="419" t="s">
        <v>92</v>
      </c>
      <c r="EY20" s="419" t="s">
        <v>934</v>
      </c>
      <c r="EZ20" s="419">
        <v>1</v>
      </c>
      <c r="FA20" s="419">
        <v>10</v>
      </c>
      <c r="FB20" s="418">
        <v>2</v>
      </c>
      <c r="FC20" s="419">
        <f t="shared" ref="FC20" si="211">ET20-FB20</f>
        <v>3</v>
      </c>
      <c r="FD20" s="418">
        <v>6</v>
      </c>
      <c r="FE20" s="419" t="s">
        <v>34</v>
      </c>
      <c r="FF20" s="419" t="s">
        <v>93</v>
      </c>
      <c r="FG20" s="419" t="s">
        <v>271</v>
      </c>
      <c r="FH20" s="419" t="s">
        <v>85</v>
      </c>
      <c r="FI20" s="419" t="s">
        <v>693</v>
      </c>
      <c r="FJ20" s="419">
        <v>2</v>
      </c>
      <c r="FK20" s="419">
        <v>11</v>
      </c>
      <c r="FL20" s="418">
        <v>2</v>
      </c>
      <c r="FM20" s="419">
        <f t="shared" ref="FM20" si="212">FD20-FL20</f>
        <v>4</v>
      </c>
      <c r="FN20" s="441">
        <v>3</v>
      </c>
      <c r="FO20" s="544" t="s">
        <v>34</v>
      </c>
      <c r="FP20" s="544" t="s">
        <v>93</v>
      </c>
      <c r="FQ20" s="544">
        <v>0</v>
      </c>
      <c r="FR20" s="419" t="s">
        <v>94</v>
      </c>
      <c r="FS20" s="544" t="s">
        <v>772</v>
      </c>
      <c r="FT20" s="544">
        <v>1</v>
      </c>
      <c r="FU20" s="544">
        <v>0</v>
      </c>
      <c r="FV20" s="441">
        <v>0</v>
      </c>
      <c r="FW20" s="544">
        <f t="shared" ref="FW20" si="213">FN20-FV20</f>
        <v>3</v>
      </c>
      <c r="FX20" s="441">
        <v>3</v>
      </c>
      <c r="FY20" s="419" t="s">
        <v>34</v>
      </c>
      <c r="FZ20" s="419" t="s">
        <v>93</v>
      </c>
      <c r="GA20" s="419">
        <v>4</v>
      </c>
      <c r="GB20" s="419" t="s">
        <v>85</v>
      </c>
      <c r="GC20" s="419" t="s">
        <v>748</v>
      </c>
      <c r="GD20" s="419">
        <v>3</v>
      </c>
      <c r="GE20" s="419">
        <v>6</v>
      </c>
      <c r="GF20" s="418">
        <v>1</v>
      </c>
      <c r="GG20" s="419">
        <f t="shared" ref="GG20" si="214">FX20-GF20</f>
        <v>2</v>
      </c>
      <c r="GH20" s="418">
        <v>5</v>
      </c>
      <c r="GI20" s="418"/>
      <c r="GJ20" s="418"/>
      <c r="GK20" s="419">
        <v>7</v>
      </c>
      <c r="GL20" s="419" t="s">
        <v>103</v>
      </c>
      <c r="GM20" s="419" t="s">
        <v>765</v>
      </c>
      <c r="GN20" s="419">
        <v>2</v>
      </c>
      <c r="GO20" s="419">
        <v>8</v>
      </c>
      <c r="GP20" s="418">
        <v>2</v>
      </c>
      <c r="GQ20" s="419">
        <f t="shared" ref="GQ20" si="215">GH20-GP20</f>
        <v>3</v>
      </c>
      <c r="GR20" s="418">
        <v>5</v>
      </c>
      <c r="GS20" s="421" t="s">
        <v>34</v>
      </c>
      <c r="GT20" s="421" t="s">
        <v>63</v>
      </c>
      <c r="GU20" s="421" t="s">
        <v>128</v>
      </c>
      <c r="GV20" s="421" t="s">
        <v>94</v>
      </c>
      <c r="GW20" s="421" t="s">
        <v>935</v>
      </c>
      <c r="GX20" s="421">
        <v>2</v>
      </c>
      <c r="GY20" s="421">
        <v>10</v>
      </c>
      <c r="GZ20" s="422">
        <v>2</v>
      </c>
      <c r="HA20" s="421">
        <f>GR20-GZ20</f>
        <v>3</v>
      </c>
      <c r="HB20" s="422"/>
      <c r="HC20" s="269"/>
      <c r="HD20" s="269"/>
      <c r="HE20" s="269"/>
      <c r="HF20" s="269"/>
      <c r="HG20" s="269"/>
      <c r="HH20" s="269"/>
      <c r="HI20" s="269"/>
      <c r="HJ20" s="269"/>
      <c r="HK20" s="295">
        <f t="shared" si="33"/>
        <v>10</v>
      </c>
      <c r="HL20" s="295">
        <f t="shared" ref="HL20" si="216">COUNTIFS(AD20,"1W",AE20,"*OB")+COUNTIFS(AN20,"1W",AO20,"*OB")+COUNTIFS(BR20,"1W",BS20,"*OB")</f>
        <v>0</v>
      </c>
      <c r="HM20" s="295">
        <f t="shared" ref="HM20" si="217">COUNTIFS(CB20,"1W",CC20,"*OB")+COUNTIFS(CV20,"1W",CW20,"*OB")+COUNTIFS(DF20,"1W",DG20,"*OB")</f>
        <v>0</v>
      </c>
      <c r="HN20" s="297">
        <f t="shared" ref="HN20" si="218">COUNTIFS(EA20,"1W",EB20,"*OB")+COUNTIFS(EK20,"1W",EL20,"*OB")+COUNTIFS(EU20,"1W",EV20,"*OB")</f>
        <v>0</v>
      </c>
      <c r="HO20" s="295">
        <f t="shared" ref="HO20" si="219">COUNTIFS(FE20,"1W",FF20,"*OB")</f>
        <v>0</v>
      </c>
      <c r="HP20" s="295">
        <f t="shared" ref="HP20" si="220">COUNTIFS(FO20,"1W",FP20,"*OB")+COUNTIFS(FY20,"1W",FZ20,"*OB")+COUNTIFS(GS20,"1W",GT20,"*OB")</f>
        <v>0</v>
      </c>
      <c r="HQ20" s="295">
        <f t="shared" ref="HQ20" si="221">SUM(HL20:HP20)</f>
        <v>0</v>
      </c>
      <c r="HR20" s="269" t="s">
        <v>346</v>
      </c>
      <c r="HS20" s="269" t="s">
        <v>348</v>
      </c>
      <c r="HT20" s="269"/>
      <c r="HU20" s="269"/>
      <c r="HV20" s="269"/>
      <c r="HW20" s="269"/>
      <c r="HX20" s="269"/>
      <c r="HY20" s="269"/>
      <c r="HZ20" s="269"/>
      <c r="IA20" s="269"/>
      <c r="IB20" s="269"/>
      <c r="IC20" s="269"/>
      <c r="ID20" s="269"/>
      <c r="IE20" s="269"/>
      <c r="IT20" s="299"/>
    </row>
    <row r="21" spans="7:254" ht="15" customHeight="1">
      <c r="G21" s="175">
        <f t="shared" si="23"/>
        <v>7</v>
      </c>
      <c r="H21" s="175">
        <f t="shared" si="24"/>
        <v>9</v>
      </c>
      <c r="I21" s="41">
        <v>194</v>
      </c>
      <c r="J21" s="503">
        <f t="shared" ref="J21" si="222">K21</f>
        <v>45486</v>
      </c>
      <c r="K21" s="85">
        <v>45486</v>
      </c>
      <c r="L21" s="362" t="s">
        <v>932</v>
      </c>
      <c r="M21" s="74">
        <v>3</v>
      </c>
      <c r="N21" s="28">
        <v>1</v>
      </c>
      <c r="O21" s="207">
        <f t="shared" ref="O21" si="223">IF(ISNUMBER(M21),M21+N21,"")</f>
        <v>4</v>
      </c>
      <c r="P21" s="179">
        <f t="shared" ref="P21" si="224">IF(ISNUMBER(Q21),Q21+R21,"")</f>
        <v>92</v>
      </c>
      <c r="Q21" s="180">
        <f t="shared" ref="Q21" si="225">ROUND(SUM(AC21,AM21,AW21,BG21,BQ21,CA21,CK21,CU21,DE21),0)</f>
        <v>51</v>
      </c>
      <c r="R21" s="181">
        <f t="shared" ref="R21" si="226">ROUND(SUM(DP21,DZ21,EJ21,ET21,FD21,FN21,FX21,GH21,GR21),0)</f>
        <v>41</v>
      </c>
      <c r="S21" s="519">
        <f t="shared" ref="S21" si="227">AK21+AU21+BE21+BO21+BY21+CI21+CS21+DC21+DM21+DX21+EH21+ER21+FB21+FL21+FV21+GF21+GP21+GZ21-30</f>
        <v>2</v>
      </c>
      <c r="T21" s="27">
        <v>2</v>
      </c>
      <c r="U21" s="27">
        <v>2</v>
      </c>
      <c r="V21" s="27">
        <v>0</v>
      </c>
      <c r="W21" s="27">
        <v>2</v>
      </c>
      <c r="X21" s="186">
        <f t="shared" ref="X21" si="228">IF(ISNUMBER(T21),SUM(T21:W21),"")</f>
        <v>6</v>
      </c>
      <c r="Y21" s="27">
        <v>0</v>
      </c>
      <c r="Z21" s="190">
        <f t="shared" ref="Z21" si="229">IF(ISNUMBER(T21),SUM(X21:Y21),"")</f>
        <v>6</v>
      </c>
      <c r="AA21" s="18">
        <v>1</v>
      </c>
      <c r="AB21" s="374"/>
      <c r="AC21" s="354">
        <v>8</v>
      </c>
      <c r="AD21" s="355" t="s">
        <v>928</v>
      </c>
      <c r="AE21" s="355" t="s">
        <v>929</v>
      </c>
      <c r="AF21" s="355">
        <v>7</v>
      </c>
      <c r="AG21" s="355" t="s">
        <v>103</v>
      </c>
      <c r="AH21" s="355" t="s">
        <v>722</v>
      </c>
      <c r="AI21" s="355">
        <v>3</v>
      </c>
      <c r="AJ21" s="355">
        <v>24</v>
      </c>
      <c r="AK21" s="354">
        <v>3</v>
      </c>
      <c r="AL21" s="419">
        <f t="shared" ref="AL21" si="230">AC21-AK21</f>
        <v>5</v>
      </c>
      <c r="AM21" s="354">
        <v>4</v>
      </c>
      <c r="AN21" s="355" t="s">
        <v>34</v>
      </c>
      <c r="AO21" s="355" t="s">
        <v>93</v>
      </c>
      <c r="AP21" s="355">
        <v>0</v>
      </c>
      <c r="AQ21" s="355" t="s">
        <v>85</v>
      </c>
      <c r="AR21" s="355" t="s">
        <v>802</v>
      </c>
      <c r="AS21" s="355">
        <v>2</v>
      </c>
      <c r="AT21" s="355">
        <v>14</v>
      </c>
      <c r="AU21" s="354">
        <v>2</v>
      </c>
      <c r="AV21" s="419">
        <f t="shared" ref="AV21" si="231">AM21-AU21</f>
        <v>2</v>
      </c>
      <c r="AW21" s="354">
        <v>6</v>
      </c>
      <c r="AX21" s="355" t="s">
        <v>128</v>
      </c>
      <c r="AY21" s="355" t="s">
        <v>103</v>
      </c>
      <c r="AZ21" s="355">
        <v>4</v>
      </c>
      <c r="BA21" s="355" t="s">
        <v>91</v>
      </c>
      <c r="BB21" s="355" t="s">
        <v>704</v>
      </c>
      <c r="BC21" s="355">
        <v>2</v>
      </c>
      <c r="BD21" s="355">
        <v>2</v>
      </c>
      <c r="BE21" s="354">
        <v>1</v>
      </c>
      <c r="BF21" s="419">
        <f t="shared" ref="BF21" si="232">AW21-BE21</f>
        <v>5</v>
      </c>
      <c r="BG21" s="354">
        <v>4</v>
      </c>
      <c r="BH21" s="354"/>
      <c r="BI21" s="354"/>
      <c r="BJ21" s="355">
        <v>5</v>
      </c>
      <c r="BK21" s="355" t="s">
        <v>85</v>
      </c>
      <c r="BL21" s="355" t="s">
        <v>762</v>
      </c>
      <c r="BM21" s="355">
        <v>4</v>
      </c>
      <c r="BN21" s="355">
        <v>35</v>
      </c>
      <c r="BO21" s="354">
        <v>3</v>
      </c>
      <c r="BP21" s="419">
        <f t="shared" ref="BP21" si="233">BG21-BO21</f>
        <v>1</v>
      </c>
      <c r="BQ21" s="354">
        <v>7</v>
      </c>
      <c r="BR21" s="355" t="s">
        <v>34</v>
      </c>
      <c r="BS21" s="355" t="s">
        <v>103</v>
      </c>
      <c r="BT21" s="355">
        <v>4</v>
      </c>
      <c r="BU21" s="355" t="s">
        <v>92</v>
      </c>
      <c r="BV21" s="355" t="s">
        <v>697</v>
      </c>
      <c r="BW21" s="355">
        <v>5</v>
      </c>
      <c r="BX21" s="355">
        <v>1</v>
      </c>
      <c r="BY21" s="354">
        <v>1</v>
      </c>
      <c r="BZ21" s="419">
        <f t="shared" ref="BZ21" si="234">BQ21-BY21</f>
        <v>6</v>
      </c>
      <c r="CA21" s="354">
        <v>7</v>
      </c>
      <c r="CB21" s="355" t="s">
        <v>36</v>
      </c>
      <c r="CC21" s="355" t="s">
        <v>93</v>
      </c>
      <c r="CD21" s="355">
        <v>5</v>
      </c>
      <c r="CE21" s="355" t="s">
        <v>86</v>
      </c>
      <c r="CF21" s="355" t="s">
        <v>795</v>
      </c>
      <c r="CG21" s="355">
        <v>2</v>
      </c>
      <c r="CH21" s="355">
        <v>1</v>
      </c>
      <c r="CI21" s="354">
        <v>1</v>
      </c>
      <c r="CJ21" s="419">
        <f t="shared" ref="CJ21" si="235">CA21-CI21</f>
        <v>6</v>
      </c>
      <c r="CK21" s="354">
        <v>5</v>
      </c>
      <c r="CL21" s="354"/>
      <c r="CM21" s="354"/>
      <c r="CN21" s="355">
        <v>9</v>
      </c>
      <c r="CO21" s="355" t="s">
        <v>86</v>
      </c>
      <c r="CP21" s="355" t="s">
        <v>690</v>
      </c>
      <c r="CQ21" s="355">
        <v>2</v>
      </c>
      <c r="CR21" s="355">
        <v>1</v>
      </c>
      <c r="CS21" s="354">
        <v>2</v>
      </c>
      <c r="CT21" s="419">
        <f t="shared" ref="CT21" si="236">CK21-CS21</f>
        <v>3</v>
      </c>
      <c r="CU21" s="354">
        <v>6</v>
      </c>
      <c r="CV21" s="355" t="s">
        <v>34</v>
      </c>
      <c r="CW21" s="355" t="s">
        <v>86</v>
      </c>
      <c r="CX21" s="355">
        <v>5</v>
      </c>
      <c r="CY21" s="355" t="s">
        <v>63</v>
      </c>
      <c r="CZ21" s="355" t="s">
        <v>696</v>
      </c>
      <c r="DA21" s="355">
        <v>4</v>
      </c>
      <c r="DB21" s="355">
        <v>3</v>
      </c>
      <c r="DC21" s="354">
        <v>2</v>
      </c>
      <c r="DD21" s="419">
        <f t="shared" ref="DD21" si="237">CU21-DC21</f>
        <v>4</v>
      </c>
      <c r="DE21" s="354">
        <v>4</v>
      </c>
      <c r="DF21" s="355" t="s">
        <v>34</v>
      </c>
      <c r="DG21" s="355" t="s">
        <v>93</v>
      </c>
      <c r="DH21" s="355">
        <v>9</v>
      </c>
      <c r="DI21" s="355" t="s">
        <v>85</v>
      </c>
      <c r="DJ21" s="355" t="s">
        <v>738</v>
      </c>
      <c r="DK21" s="355">
        <v>2</v>
      </c>
      <c r="DL21" s="355">
        <v>5</v>
      </c>
      <c r="DM21" s="354">
        <v>2</v>
      </c>
      <c r="DN21" s="419">
        <f t="shared" ref="DN21" si="238">DE21-DM21</f>
        <v>2</v>
      </c>
      <c r="DO21" s="354"/>
      <c r="DP21" s="354">
        <v>4</v>
      </c>
      <c r="DQ21" s="354"/>
      <c r="DR21" s="354"/>
      <c r="DS21" s="355">
        <v>5</v>
      </c>
      <c r="DT21" s="355" t="s">
        <v>95</v>
      </c>
      <c r="DU21" s="355" t="s">
        <v>701</v>
      </c>
      <c r="DV21" s="355">
        <v>3</v>
      </c>
      <c r="DW21" s="355">
        <v>5</v>
      </c>
      <c r="DX21" s="354">
        <v>2</v>
      </c>
      <c r="DY21" s="419">
        <f t="shared" ref="DY21" si="239">DP21-DX21</f>
        <v>2</v>
      </c>
      <c r="DZ21" s="354">
        <v>4</v>
      </c>
      <c r="EA21" s="355" t="s">
        <v>34</v>
      </c>
      <c r="EB21" s="355" t="s">
        <v>93</v>
      </c>
      <c r="EC21" s="355">
        <v>9</v>
      </c>
      <c r="ED21" s="355" t="s">
        <v>85</v>
      </c>
      <c r="EE21" s="355" t="s">
        <v>733</v>
      </c>
      <c r="EF21" s="355">
        <v>2</v>
      </c>
      <c r="EG21" s="355">
        <v>10</v>
      </c>
      <c r="EH21" s="354">
        <v>2</v>
      </c>
      <c r="EI21" s="419">
        <f t="shared" ref="EI21" si="240">DZ21-EH21</f>
        <v>2</v>
      </c>
      <c r="EJ21" s="354">
        <v>4</v>
      </c>
      <c r="EK21" s="355" t="s">
        <v>36</v>
      </c>
      <c r="EL21" s="355" t="s">
        <v>93</v>
      </c>
      <c r="EM21" s="355">
        <v>8</v>
      </c>
      <c r="EN21" s="355" t="s">
        <v>63</v>
      </c>
      <c r="EO21" s="355" t="s">
        <v>906</v>
      </c>
      <c r="EP21" s="355">
        <v>2</v>
      </c>
      <c r="EQ21" s="355">
        <v>1</v>
      </c>
      <c r="ER21" s="354">
        <v>1</v>
      </c>
      <c r="ES21" s="419">
        <f t="shared" ref="ES21" si="241">EJ21-ER21</f>
        <v>3</v>
      </c>
      <c r="ET21" s="356">
        <v>3</v>
      </c>
      <c r="EU21" s="355" t="s">
        <v>34</v>
      </c>
      <c r="EV21" s="355" t="s">
        <v>63</v>
      </c>
      <c r="EW21" s="355">
        <v>9</v>
      </c>
      <c r="EX21" s="355" t="s">
        <v>85</v>
      </c>
      <c r="EY21" s="355" t="s">
        <v>816</v>
      </c>
      <c r="EZ21" s="355">
        <v>1</v>
      </c>
      <c r="FA21" s="355">
        <v>8</v>
      </c>
      <c r="FB21" s="354">
        <v>1</v>
      </c>
      <c r="FC21" s="419">
        <f t="shared" ref="FC21" si="242">ET21-FB21</f>
        <v>2</v>
      </c>
      <c r="FD21" s="354">
        <v>8</v>
      </c>
      <c r="FE21" s="355" t="s">
        <v>34</v>
      </c>
      <c r="FF21" s="355" t="s">
        <v>91</v>
      </c>
      <c r="FG21" s="355" t="s">
        <v>226</v>
      </c>
      <c r="FH21" s="355" t="s">
        <v>85</v>
      </c>
      <c r="FI21" s="355" t="s">
        <v>930</v>
      </c>
      <c r="FJ21" s="355">
        <v>3</v>
      </c>
      <c r="FK21" s="355">
        <v>2</v>
      </c>
      <c r="FL21" s="354">
        <v>1</v>
      </c>
      <c r="FM21" s="419">
        <f t="shared" ref="FM21" si="243">FD21-FL21</f>
        <v>7</v>
      </c>
      <c r="FN21" s="354">
        <v>5</v>
      </c>
      <c r="FO21" s="355" t="s">
        <v>34</v>
      </c>
      <c r="FP21" s="355" t="s">
        <v>91</v>
      </c>
      <c r="FQ21" s="355" t="s">
        <v>226</v>
      </c>
      <c r="FR21" s="355" t="s">
        <v>85</v>
      </c>
      <c r="FS21" s="355" t="s">
        <v>713</v>
      </c>
      <c r="FT21" s="355">
        <v>3</v>
      </c>
      <c r="FU21" s="355">
        <v>6</v>
      </c>
      <c r="FV21" s="354">
        <v>2</v>
      </c>
      <c r="FW21" s="419">
        <f t="shared" ref="FW21" si="244">FN21-FV21</f>
        <v>3</v>
      </c>
      <c r="FX21" s="354">
        <v>4</v>
      </c>
      <c r="FY21" s="355" t="s">
        <v>34</v>
      </c>
      <c r="FZ21" s="355" t="s">
        <v>93</v>
      </c>
      <c r="GA21" s="355">
        <v>0</v>
      </c>
      <c r="GB21" s="355" t="s">
        <v>85</v>
      </c>
      <c r="GC21" s="355" t="s">
        <v>719</v>
      </c>
      <c r="GD21" s="355">
        <v>2</v>
      </c>
      <c r="GE21" s="355">
        <v>11</v>
      </c>
      <c r="GF21" s="354">
        <v>2</v>
      </c>
      <c r="GG21" s="419">
        <f t="shared" ref="GG21" si="245">FX21-GF21</f>
        <v>2</v>
      </c>
      <c r="GH21" s="354">
        <v>3</v>
      </c>
      <c r="GI21" s="354"/>
      <c r="GJ21" s="354"/>
      <c r="GK21" s="355">
        <v>8</v>
      </c>
      <c r="GL21" s="355" t="s">
        <v>85</v>
      </c>
      <c r="GM21" s="355" t="s">
        <v>765</v>
      </c>
      <c r="GN21" s="355">
        <v>1</v>
      </c>
      <c r="GO21" s="355">
        <v>17</v>
      </c>
      <c r="GP21" s="354">
        <v>2</v>
      </c>
      <c r="GQ21" s="419">
        <f t="shared" ref="GQ21" si="246">GH21-GP21</f>
        <v>1</v>
      </c>
      <c r="GR21" s="354">
        <v>6</v>
      </c>
      <c r="GS21" s="358" t="s">
        <v>34</v>
      </c>
      <c r="GT21" s="358" t="s">
        <v>93</v>
      </c>
      <c r="GU21" s="358" t="s">
        <v>128</v>
      </c>
      <c r="GV21" s="358" t="s">
        <v>94</v>
      </c>
      <c r="GW21" s="358" t="s">
        <v>931</v>
      </c>
      <c r="GX21" s="358">
        <v>3</v>
      </c>
      <c r="GY21" s="358">
        <v>2</v>
      </c>
      <c r="GZ21" s="359">
        <v>2</v>
      </c>
      <c r="HA21" s="421">
        <f t="shared" ref="HA21" si="247">GR21-GZ21</f>
        <v>4</v>
      </c>
      <c r="HB21" s="359"/>
      <c r="HC21" s="269"/>
      <c r="HD21" s="269"/>
      <c r="HE21" s="269"/>
      <c r="HF21" s="269"/>
      <c r="HG21" s="269"/>
      <c r="HH21" s="269"/>
      <c r="HI21" s="269"/>
      <c r="HJ21" s="269"/>
      <c r="HK21" s="295">
        <f t="shared" si="33"/>
        <v>10</v>
      </c>
      <c r="HL21" s="295">
        <f t="shared" ref="HL21" si="248">COUNTIFS(AD21,"1W",AE21,"*OB")+COUNTIFS(AN21,"1W",AO21,"*OB")+COUNTIFS(BR21,"1W",BS21,"*OB")</f>
        <v>1</v>
      </c>
      <c r="HM21" s="295">
        <f t="shared" ref="HM21" si="249">COUNTIFS(CB21,"1W",CC21,"*OB")+COUNTIFS(CV21,"1W",CW21,"*OB")+COUNTIFS(DF21,"1W",DG21,"*OB")</f>
        <v>0</v>
      </c>
      <c r="HN21" s="297">
        <f t="shared" ref="HN21" si="250">COUNTIFS(EA21,"1W",EB21,"*OB")+COUNTIFS(EK21,"1W",EL21,"*OB")+COUNTIFS(EU21,"1W",EV21,"*OB")</f>
        <v>0</v>
      </c>
      <c r="HO21" s="295">
        <f t="shared" ref="HO21" si="251">COUNTIFS(FE21,"1W",FF21,"*OB")</f>
        <v>0</v>
      </c>
      <c r="HP21" s="295">
        <f t="shared" ref="HP21" si="252">COUNTIFS(FO21,"1W",FP21,"*OB")+COUNTIFS(FY21,"1W",FZ21,"*OB")+COUNTIFS(GS21,"1W",GT21,"*OB")</f>
        <v>0</v>
      </c>
      <c r="HQ21" s="295">
        <f t="shared" ref="HQ21" si="253">SUM(HL21:HP21)</f>
        <v>1</v>
      </c>
      <c r="HR21" s="269" t="s">
        <v>379</v>
      </c>
      <c r="HS21" s="269" t="s">
        <v>380</v>
      </c>
      <c r="HT21" s="269"/>
      <c r="HU21" s="269"/>
      <c r="HV21" s="269"/>
      <c r="HW21" s="269"/>
      <c r="HX21" s="269"/>
      <c r="HY21" s="269"/>
      <c r="HZ21" s="269"/>
      <c r="IA21" s="269"/>
      <c r="IB21" s="269"/>
      <c r="IC21" s="269"/>
      <c r="ID21" s="269"/>
      <c r="IE21" s="269"/>
      <c r="IT21" s="299"/>
    </row>
    <row r="22" spans="7:254" ht="15" customHeight="1">
      <c r="G22" s="175">
        <f t="shared" si="23"/>
        <v>8</v>
      </c>
      <c r="H22" s="175">
        <f t="shared" si="24"/>
        <v>9</v>
      </c>
      <c r="I22" s="128">
        <v>193</v>
      </c>
      <c r="J22" s="502">
        <f t="shared" ref="J22" si="254">K22</f>
        <v>45479</v>
      </c>
      <c r="K22" s="126">
        <v>45479</v>
      </c>
      <c r="L22" s="41" t="s">
        <v>933</v>
      </c>
      <c r="M22" s="76">
        <v>3</v>
      </c>
      <c r="N22" s="42">
        <v>0</v>
      </c>
      <c r="O22" s="207">
        <f t="shared" ref="O22" si="255">IF(ISNUMBER(M22),M22+N22,"")</f>
        <v>3</v>
      </c>
      <c r="P22" s="176">
        <f t="shared" ref="P22" si="256">IF(ISNUMBER(Q22),Q22+R22,"")</f>
        <v>85</v>
      </c>
      <c r="Q22" s="185">
        <f t="shared" ref="Q22" si="257">ROUND(SUM(AC22,AM22,AW22,BG22,BQ22,CA22,CK22,CU22,DE22),0)</f>
        <v>41</v>
      </c>
      <c r="R22" s="178">
        <f t="shared" ref="R22" si="258">ROUND(SUM(DP22,DZ22,EJ22,ET22,FD22,FN22,FX22,GH22,GR22),0)</f>
        <v>44</v>
      </c>
      <c r="S22" s="519">
        <f t="shared" ref="S22" si="259">AK22+AU22+BE22+BO22+BY22+CI22+CS22+DC22+DM22+DX22+EH22+ER22+FB22+FL22+FV22+GF22+GP22+GZ22-30</f>
        <v>3</v>
      </c>
      <c r="T22" s="43">
        <v>3</v>
      </c>
      <c r="U22" s="43">
        <v>0</v>
      </c>
      <c r="V22" s="43">
        <v>0</v>
      </c>
      <c r="W22" s="43">
        <v>2</v>
      </c>
      <c r="X22" s="186">
        <f t="shared" ref="X22" si="260">IF(ISNUMBER(T22),SUM(T22:W22),"")</f>
        <v>5</v>
      </c>
      <c r="Y22" s="43">
        <v>0</v>
      </c>
      <c r="Z22" s="189">
        <f t="shared" ref="Z22" si="261">IF(ISNUMBER(T22),SUM(X22:Y22),"")</f>
        <v>5</v>
      </c>
      <c r="AA22" s="44">
        <v>4</v>
      </c>
      <c r="AB22" s="463"/>
      <c r="AC22" s="418">
        <v>6</v>
      </c>
      <c r="AD22" s="419" t="s">
        <v>271</v>
      </c>
      <c r="AE22" s="419" t="s">
        <v>96</v>
      </c>
      <c r="AF22" s="419">
        <v>8</v>
      </c>
      <c r="AG22" s="419" t="s">
        <v>121</v>
      </c>
      <c r="AH22" s="419" t="s">
        <v>722</v>
      </c>
      <c r="AI22" s="419">
        <v>3</v>
      </c>
      <c r="AJ22" s="419">
        <v>4</v>
      </c>
      <c r="AK22" s="418">
        <v>1</v>
      </c>
      <c r="AL22" s="419">
        <f>AC22-AK22</f>
        <v>5</v>
      </c>
      <c r="AM22" s="441">
        <v>3</v>
      </c>
      <c r="AN22" s="419" t="s">
        <v>34</v>
      </c>
      <c r="AO22" s="419" t="s">
        <v>93</v>
      </c>
      <c r="AP22" s="419" t="s">
        <v>226</v>
      </c>
      <c r="AQ22" s="419" t="s">
        <v>85</v>
      </c>
      <c r="AR22" s="419" t="s">
        <v>797</v>
      </c>
      <c r="AS22" s="419">
        <v>4</v>
      </c>
      <c r="AT22" s="419">
        <v>7</v>
      </c>
      <c r="AU22" s="418">
        <v>1</v>
      </c>
      <c r="AV22" s="419">
        <f>AM22-AU22</f>
        <v>2</v>
      </c>
      <c r="AW22" s="418">
        <v>5</v>
      </c>
      <c r="AX22" s="419" t="s">
        <v>128</v>
      </c>
      <c r="AY22" s="419" t="s">
        <v>93</v>
      </c>
      <c r="AZ22" s="419">
        <v>0</v>
      </c>
      <c r="BA22" s="419" t="s">
        <v>94</v>
      </c>
      <c r="BB22" s="419" t="s">
        <v>770</v>
      </c>
      <c r="BC22" s="419">
        <v>2</v>
      </c>
      <c r="BD22" s="419">
        <v>1.5</v>
      </c>
      <c r="BE22" s="418">
        <v>2</v>
      </c>
      <c r="BF22" s="419">
        <f>AW22-BE22</f>
        <v>3</v>
      </c>
      <c r="BG22" s="418">
        <v>4</v>
      </c>
      <c r="BH22" s="418"/>
      <c r="BI22" s="418"/>
      <c r="BJ22" s="419">
        <v>6</v>
      </c>
      <c r="BK22" s="419" t="s">
        <v>85</v>
      </c>
      <c r="BL22" s="419" t="s">
        <v>762</v>
      </c>
      <c r="BM22" s="419">
        <v>1</v>
      </c>
      <c r="BN22" s="419">
        <v>13</v>
      </c>
      <c r="BO22" s="418">
        <v>3</v>
      </c>
      <c r="BP22" s="419">
        <f>BG22-BO22</f>
        <v>1</v>
      </c>
      <c r="BQ22" s="418">
        <v>6</v>
      </c>
      <c r="BR22" s="419" t="s">
        <v>34</v>
      </c>
      <c r="BS22" s="419" t="s">
        <v>103</v>
      </c>
      <c r="BT22" s="419">
        <v>4</v>
      </c>
      <c r="BU22" s="419" t="s">
        <v>92</v>
      </c>
      <c r="BV22" s="529" t="s">
        <v>804</v>
      </c>
      <c r="BW22" s="419">
        <v>1</v>
      </c>
      <c r="BX22" s="419">
        <v>1</v>
      </c>
      <c r="BY22" s="418">
        <v>1</v>
      </c>
      <c r="BZ22" s="419">
        <f>BQ22-BY22</f>
        <v>5</v>
      </c>
      <c r="CA22" s="441">
        <v>4</v>
      </c>
      <c r="CB22" s="544" t="s">
        <v>34</v>
      </c>
      <c r="CC22" s="544" t="s">
        <v>86</v>
      </c>
      <c r="CD22" s="544">
        <v>4</v>
      </c>
      <c r="CE22" s="544" t="s">
        <v>85</v>
      </c>
      <c r="CF22" s="544" t="s">
        <v>708</v>
      </c>
      <c r="CG22" s="544">
        <v>2</v>
      </c>
      <c r="CH22" s="544">
        <v>4</v>
      </c>
      <c r="CI22" s="441">
        <v>1</v>
      </c>
      <c r="CJ22" s="544">
        <f>CA22-CI22</f>
        <v>3</v>
      </c>
      <c r="CK22" s="441">
        <v>2</v>
      </c>
      <c r="CL22" s="418"/>
      <c r="CM22" s="418"/>
      <c r="CN22" s="419">
        <v>0</v>
      </c>
      <c r="CO22" s="419" t="s">
        <v>85</v>
      </c>
      <c r="CP22" s="419" t="s">
        <v>708</v>
      </c>
      <c r="CQ22" s="419">
        <v>2</v>
      </c>
      <c r="CR22" s="419">
        <v>2</v>
      </c>
      <c r="CS22" s="418">
        <v>1</v>
      </c>
      <c r="CT22" s="419">
        <f>CK22-CS22</f>
        <v>1</v>
      </c>
      <c r="CU22" s="418">
        <v>6</v>
      </c>
      <c r="CV22" s="419" t="s">
        <v>34</v>
      </c>
      <c r="CW22" s="419" t="s">
        <v>63</v>
      </c>
      <c r="CX22" s="419" t="s">
        <v>36</v>
      </c>
      <c r="CY22" s="419" t="s">
        <v>85</v>
      </c>
      <c r="CZ22" s="419" t="s">
        <v>927</v>
      </c>
      <c r="DA22" s="419">
        <v>4</v>
      </c>
      <c r="DB22" s="419">
        <v>9</v>
      </c>
      <c r="DC22" s="418">
        <v>2</v>
      </c>
      <c r="DD22" s="419">
        <f>CU22-DC22</f>
        <v>4</v>
      </c>
      <c r="DE22" s="418">
        <v>5</v>
      </c>
      <c r="DF22" s="419" t="s">
        <v>34</v>
      </c>
      <c r="DG22" s="419" t="s">
        <v>93</v>
      </c>
      <c r="DH22" s="419">
        <v>8</v>
      </c>
      <c r="DI22" s="419" t="s">
        <v>63</v>
      </c>
      <c r="DJ22" s="419" t="s">
        <v>900</v>
      </c>
      <c r="DK22" s="419">
        <v>2</v>
      </c>
      <c r="DL22" s="419">
        <v>8</v>
      </c>
      <c r="DM22" s="418">
        <v>2</v>
      </c>
      <c r="DN22" s="419">
        <f>DE22-DM22</f>
        <v>3</v>
      </c>
      <c r="DO22" s="418"/>
      <c r="DP22" s="418">
        <v>4</v>
      </c>
      <c r="DQ22" s="418"/>
      <c r="DR22" s="418"/>
      <c r="DS22" s="419">
        <v>5</v>
      </c>
      <c r="DT22" s="419" t="s">
        <v>91</v>
      </c>
      <c r="DU22" s="419" t="s">
        <v>757</v>
      </c>
      <c r="DV22" s="419">
        <v>1</v>
      </c>
      <c r="DW22" s="419">
        <v>3</v>
      </c>
      <c r="DX22" s="418">
        <v>2</v>
      </c>
      <c r="DY22" s="419">
        <f>DP22-DX22</f>
        <v>2</v>
      </c>
      <c r="DZ22" s="418">
        <v>6</v>
      </c>
      <c r="EA22" s="419" t="s">
        <v>34</v>
      </c>
      <c r="EB22" s="419" t="s">
        <v>96</v>
      </c>
      <c r="EC22" s="419">
        <v>9</v>
      </c>
      <c r="ED22" s="419" t="s">
        <v>92</v>
      </c>
      <c r="EE22" s="419" t="s">
        <v>716</v>
      </c>
      <c r="EF22" s="419">
        <v>3</v>
      </c>
      <c r="EG22" s="419">
        <v>14</v>
      </c>
      <c r="EH22" s="418">
        <v>2</v>
      </c>
      <c r="EI22" s="419">
        <f>DZ22-EH22</f>
        <v>4</v>
      </c>
      <c r="EJ22" s="418">
        <v>5</v>
      </c>
      <c r="EK22" s="419" t="s">
        <v>36</v>
      </c>
      <c r="EL22" s="419" t="s">
        <v>93</v>
      </c>
      <c r="EM22" s="419">
        <v>7</v>
      </c>
      <c r="EN22" s="419" t="s">
        <v>63</v>
      </c>
      <c r="EO22" s="419" t="s">
        <v>831</v>
      </c>
      <c r="EP22" s="419">
        <v>3</v>
      </c>
      <c r="EQ22" s="419">
        <v>6</v>
      </c>
      <c r="ER22" s="418">
        <v>2</v>
      </c>
      <c r="ES22" s="419">
        <f>EJ22-ER22</f>
        <v>3</v>
      </c>
      <c r="ET22" s="418">
        <v>6</v>
      </c>
      <c r="EU22" s="419" t="s">
        <v>34</v>
      </c>
      <c r="EV22" s="419" t="s">
        <v>63</v>
      </c>
      <c r="EW22" s="419">
        <v>9</v>
      </c>
      <c r="EX22" s="419" t="s">
        <v>91</v>
      </c>
      <c r="EY22" s="419" t="s">
        <v>926</v>
      </c>
      <c r="EZ22" s="419">
        <v>2</v>
      </c>
      <c r="FA22" s="419">
        <v>6</v>
      </c>
      <c r="FB22" s="418">
        <v>3</v>
      </c>
      <c r="FC22" s="419">
        <f>ET22-FB22</f>
        <v>3</v>
      </c>
      <c r="FD22" s="418">
        <v>5</v>
      </c>
      <c r="FE22" s="419" t="s">
        <v>34</v>
      </c>
      <c r="FF22" s="419" t="s">
        <v>93</v>
      </c>
      <c r="FG22" s="419">
        <v>9</v>
      </c>
      <c r="FH22" s="419" t="s">
        <v>85</v>
      </c>
      <c r="FI22" s="419" t="s">
        <v>732</v>
      </c>
      <c r="FJ22" s="419">
        <v>3</v>
      </c>
      <c r="FK22" s="419">
        <v>5</v>
      </c>
      <c r="FL22" s="418">
        <v>2</v>
      </c>
      <c r="FM22" s="419">
        <f>FD22-FL22</f>
        <v>3</v>
      </c>
      <c r="FN22" s="418">
        <v>4</v>
      </c>
      <c r="FO22" s="419" t="s">
        <v>34</v>
      </c>
      <c r="FP22" s="419" t="s">
        <v>93</v>
      </c>
      <c r="FQ22" s="419">
        <v>9</v>
      </c>
      <c r="FR22" s="419" t="s">
        <v>85</v>
      </c>
      <c r="FS22" s="419" t="s">
        <v>722</v>
      </c>
      <c r="FT22" s="419">
        <v>2</v>
      </c>
      <c r="FU22" s="419">
        <v>5</v>
      </c>
      <c r="FV22" s="418">
        <v>2</v>
      </c>
      <c r="FW22" s="419">
        <f>FN22-FV22</f>
        <v>2</v>
      </c>
      <c r="FX22" s="418">
        <v>6</v>
      </c>
      <c r="FY22" s="419" t="s">
        <v>34</v>
      </c>
      <c r="FZ22" s="419" t="s">
        <v>93</v>
      </c>
      <c r="GA22" s="419">
        <v>4</v>
      </c>
      <c r="GB22" s="419" t="s">
        <v>94</v>
      </c>
      <c r="GC22" s="419" t="s">
        <v>704</v>
      </c>
      <c r="GD22" s="419">
        <v>3</v>
      </c>
      <c r="GE22" s="419">
        <v>9</v>
      </c>
      <c r="GF22" s="418">
        <v>3</v>
      </c>
      <c r="GG22" s="419">
        <f>FX22-GF22</f>
        <v>3</v>
      </c>
      <c r="GH22" s="418">
        <v>4</v>
      </c>
      <c r="GI22" s="418"/>
      <c r="GJ22" s="418"/>
      <c r="GK22" s="419">
        <v>6</v>
      </c>
      <c r="GL22" s="419" t="s">
        <v>85</v>
      </c>
      <c r="GM22" s="419" t="s">
        <v>696</v>
      </c>
      <c r="GN22" s="419">
        <v>1</v>
      </c>
      <c r="GO22" s="419">
        <v>16</v>
      </c>
      <c r="GP22" s="418">
        <v>2</v>
      </c>
      <c r="GQ22" s="419">
        <f>GH22-GP22</f>
        <v>2</v>
      </c>
      <c r="GR22" s="441">
        <v>4</v>
      </c>
      <c r="GS22" s="421" t="s">
        <v>34</v>
      </c>
      <c r="GT22" s="421" t="s">
        <v>93</v>
      </c>
      <c r="GU22" s="421">
        <v>4</v>
      </c>
      <c r="GV22" s="421" t="s">
        <v>85</v>
      </c>
      <c r="GW22" s="421" t="s">
        <v>704</v>
      </c>
      <c r="GX22" s="421">
        <v>3</v>
      </c>
      <c r="GY22" s="421">
        <v>4</v>
      </c>
      <c r="GZ22" s="422">
        <v>1</v>
      </c>
      <c r="HA22" s="421">
        <f>GR22-GZ22</f>
        <v>3</v>
      </c>
      <c r="HB22" s="422"/>
      <c r="HC22" s="269"/>
      <c r="HD22" s="269"/>
      <c r="HE22" s="269"/>
      <c r="HF22" s="269"/>
      <c r="HG22" s="269"/>
      <c r="HH22" s="269"/>
      <c r="HI22" s="269"/>
      <c r="HJ22" s="269"/>
      <c r="HK22" s="295">
        <f t="shared" si="33"/>
        <v>11</v>
      </c>
      <c r="HL22" s="295">
        <f t="shared" ref="HL22" si="262">COUNTIFS(AD22,"1W",AE22,"*OB")+COUNTIFS(AN22,"1W",AO22,"*OB")+COUNTIFS(BR22,"1W",BS22,"*OB")</f>
        <v>1</v>
      </c>
      <c r="HM22" s="295">
        <f t="shared" ref="HM22" si="263">COUNTIFS(CB22,"1W",CC22,"*OB")+COUNTIFS(CV22,"1W",CW22,"*OB")+COUNTIFS(DF22,"1W",DG22,"*OB")</f>
        <v>0</v>
      </c>
      <c r="HN22" s="297">
        <f t="shared" ref="HN22" si="264">COUNTIFS(EA22,"1W",EB22,"*OB")+COUNTIFS(EK22,"1W",EL22,"*OB")+COUNTIFS(EU22,"1W",EV22,"*OB")</f>
        <v>1</v>
      </c>
      <c r="HO22" s="295">
        <f t="shared" ref="HO22" si="265">COUNTIFS(FE22,"1W",FF22,"*OB")</f>
        <v>0</v>
      </c>
      <c r="HP22" s="295">
        <f t="shared" ref="HP22" si="266">COUNTIFS(FO22,"1W",FP22,"*OB")+COUNTIFS(FY22,"1W",FZ22,"*OB")+COUNTIFS(GS22,"1W",GT22,"*OB")</f>
        <v>0</v>
      </c>
      <c r="HQ22" s="295">
        <f t="shared" ref="HQ22" si="267">SUM(HL22:HP22)</f>
        <v>2</v>
      </c>
      <c r="HR22" s="269" t="s">
        <v>346</v>
      </c>
      <c r="HS22" s="269" t="s">
        <v>348</v>
      </c>
      <c r="HT22" s="269"/>
      <c r="HU22" s="269"/>
      <c r="HV22" s="269"/>
      <c r="HW22" s="269"/>
      <c r="HX22" s="269"/>
      <c r="HY22" s="269"/>
      <c r="HZ22" s="269"/>
      <c r="IA22" s="269"/>
      <c r="IB22" s="269"/>
      <c r="IC22" s="269"/>
      <c r="ID22" s="269"/>
      <c r="IE22" s="269"/>
      <c r="IT22" s="299"/>
    </row>
    <row r="23" spans="7:254" ht="15" customHeight="1">
      <c r="G23" s="175">
        <f t="shared" si="23"/>
        <v>10</v>
      </c>
      <c r="H23" s="175">
        <f t="shared" si="24"/>
        <v>9</v>
      </c>
      <c r="I23" s="128">
        <v>192</v>
      </c>
      <c r="J23" s="502">
        <f t="shared" ref="J23" si="268">K23</f>
        <v>45472</v>
      </c>
      <c r="K23" s="126">
        <v>45472</v>
      </c>
      <c r="L23" s="44" t="s">
        <v>925</v>
      </c>
      <c r="M23" s="76">
        <v>1</v>
      </c>
      <c r="N23" s="42">
        <v>3</v>
      </c>
      <c r="O23" s="207">
        <f t="shared" ref="O23" si="269">IF(ISNUMBER(M23),M23+N23,"")</f>
        <v>4</v>
      </c>
      <c r="P23" s="176">
        <f t="shared" ref="P23" si="270">IF(ISNUMBER(Q23),Q23+R23,"")</f>
        <v>86</v>
      </c>
      <c r="Q23" s="177">
        <f t="shared" ref="Q23" si="271">ROUND(SUM(AC23,AM23,AW23,BG23,BQ23,CA23,CK23,CU23,DE23),0)</f>
        <v>42</v>
      </c>
      <c r="R23" s="178">
        <f t="shared" ref="R23" si="272">ROUND(SUM(DP23,DZ23,EJ23,ET23,FD23,FN23,FX23,GH23,GR23),0)</f>
        <v>44</v>
      </c>
      <c r="S23" s="519">
        <f t="shared" ref="S23" si="273">AK23+AU23+BE23+BO23+BY23+CI23+CS23+DC23+DM23+DX23+EH23+ER23+FB23+FL23+FV23+GF23+GP23+GZ23-30</f>
        <v>4</v>
      </c>
      <c r="T23" s="43">
        <v>1</v>
      </c>
      <c r="U23" s="43">
        <v>1</v>
      </c>
      <c r="V23" s="43">
        <v>2</v>
      </c>
      <c r="W23" s="43">
        <v>1</v>
      </c>
      <c r="X23" s="186">
        <f t="shared" ref="X23" si="274">IF(ISNUMBER(T23),SUM(T23:W23),"")</f>
        <v>5</v>
      </c>
      <c r="Y23" s="43">
        <v>0</v>
      </c>
      <c r="Z23" s="189">
        <f t="shared" ref="Z23" si="275">IF(ISNUMBER(T23),SUM(X23:Y23),"")</f>
        <v>5</v>
      </c>
      <c r="AA23" s="44">
        <v>1</v>
      </c>
      <c r="AB23" s="142"/>
      <c r="AC23" s="418">
        <v>4</v>
      </c>
      <c r="AD23" s="419" t="s">
        <v>36</v>
      </c>
      <c r="AE23" s="419" t="s">
        <v>93</v>
      </c>
      <c r="AF23" s="419">
        <v>5</v>
      </c>
      <c r="AG23" s="419" t="s">
        <v>63</v>
      </c>
      <c r="AH23" s="419" t="s">
        <v>906</v>
      </c>
      <c r="AI23" s="419">
        <v>2</v>
      </c>
      <c r="AJ23" s="419">
        <v>1.5</v>
      </c>
      <c r="AK23" s="418">
        <v>1</v>
      </c>
      <c r="AL23" s="419">
        <f t="shared" ref="AL23" si="276">AC23-AK23</f>
        <v>3</v>
      </c>
      <c r="AM23" s="418">
        <v>6</v>
      </c>
      <c r="AN23" s="419" t="s">
        <v>34</v>
      </c>
      <c r="AO23" s="419" t="s">
        <v>93</v>
      </c>
      <c r="AP23" s="419">
        <v>9</v>
      </c>
      <c r="AQ23" s="419" t="s">
        <v>63</v>
      </c>
      <c r="AR23" s="419" t="s">
        <v>920</v>
      </c>
      <c r="AS23" s="419">
        <v>4</v>
      </c>
      <c r="AT23" s="419">
        <v>9</v>
      </c>
      <c r="AU23" s="418">
        <v>2</v>
      </c>
      <c r="AV23" s="419">
        <f t="shared" ref="AV23" si="277">AM23-AU23</f>
        <v>4</v>
      </c>
      <c r="AW23" s="418">
        <v>4</v>
      </c>
      <c r="AX23" s="419" t="s">
        <v>128</v>
      </c>
      <c r="AY23" s="419" t="s">
        <v>93</v>
      </c>
      <c r="AZ23" s="419">
        <v>0</v>
      </c>
      <c r="BA23" s="419" t="s">
        <v>63</v>
      </c>
      <c r="BB23" s="419" t="s">
        <v>770</v>
      </c>
      <c r="BC23" s="419">
        <v>2</v>
      </c>
      <c r="BD23" s="419">
        <v>1</v>
      </c>
      <c r="BE23" s="418">
        <v>1</v>
      </c>
      <c r="BF23" s="419">
        <f t="shared" ref="BF23" si="278">AW23-BE23</f>
        <v>3</v>
      </c>
      <c r="BG23" s="418">
        <v>4</v>
      </c>
      <c r="BH23" s="418"/>
      <c r="BI23" s="418"/>
      <c r="BJ23" s="419">
        <v>6</v>
      </c>
      <c r="BK23" s="419" t="s">
        <v>85</v>
      </c>
      <c r="BL23" s="419" t="s">
        <v>762</v>
      </c>
      <c r="BM23" s="419">
        <v>1</v>
      </c>
      <c r="BN23" s="419">
        <v>16</v>
      </c>
      <c r="BO23" s="418">
        <v>3</v>
      </c>
      <c r="BP23" s="419">
        <f t="shared" ref="BP23" si="279">BG23-BO23</f>
        <v>1</v>
      </c>
      <c r="BQ23" s="441">
        <v>3</v>
      </c>
      <c r="BR23" s="355" t="s">
        <v>34</v>
      </c>
      <c r="BS23" s="419" t="s">
        <v>121</v>
      </c>
      <c r="BT23" s="419">
        <v>0</v>
      </c>
      <c r="BU23" s="419" t="s">
        <v>85</v>
      </c>
      <c r="BV23" s="419" t="s">
        <v>704</v>
      </c>
      <c r="BW23" s="419">
        <v>1</v>
      </c>
      <c r="BX23" s="419">
        <v>3</v>
      </c>
      <c r="BY23" s="418">
        <v>1</v>
      </c>
      <c r="BZ23" s="419">
        <f t="shared" ref="BZ23" si="280">BQ23-BY23</f>
        <v>2</v>
      </c>
      <c r="CA23" s="418">
        <v>7</v>
      </c>
      <c r="CB23" s="419" t="s">
        <v>34</v>
      </c>
      <c r="CC23" s="419" t="s">
        <v>86</v>
      </c>
      <c r="CD23" s="419">
        <v>9</v>
      </c>
      <c r="CE23" s="419" t="s">
        <v>85</v>
      </c>
      <c r="CF23" s="419" t="s">
        <v>922</v>
      </c>
      <c r="CG23" s="419">
        <v>2</v>
      </c>
      <c r="CH23" s="419">
        <v>9</v>
      </c>
      <c r="CI23" s="418">
        <v>2</v>
      </c>
      <c r="CJ23" s="419">
        <f t="shared" ref="CJ23" si="281">CA23-CI23</f>
        <v>5</v>
      </c>
      <c r="CK23" s="418">
        <v>3</v>
      </c>
      <c r="CL23" s="418"/>
      <c r="CM23" s="418"/>
      <c r="CN23" s="419" t="s">
        <v>226</v>
      </c>
      <c r="CO23" s="419" t="s">
        <v>85</v>
      </c>
      <c r="CP23" s="419" t="s">
        <v>768</v>
      </c>
      <c r="CQ23" s="419">
        <v>2</v>
      </c>
      <c r="CR23" s="419">
        <v>8</v>
      </c>
      <c r="CS23" s="418">
        <v>2</v>
      </c>
      <c r="CT23" s="419">
        <f t="shared" ref="CT23" si="282">CK23-CS23</f>
        <v>1</v>
      </c>
      <c r="CU23" s="418">
        <v>5</v>
      </c>
      <c r="CV23" s="419" t="s">
        <v>34</v>
      </c>
      <c r="CW23" s="419" t="s">
        <v>93</v>
      </c>
      <c r="CX23" s="419">
        <v>9</v>
      </c>
      <c r="CY23" s="419" t="s">
        <v>85</v>
      </c>
      <c r="CZ23" s="419" t="s">
        <v>738</v>
      </c>
      <c r="DA23" s="419">
        <v>4</v>
      </c>
      <c r="DB23" s="419">
        <v>9</v>
      </c>
      <c r="DC23" s="418">
        <v>2</v>
      </c>
      <c r="DD23" s="419">
        <f>CU23-DC23</f>
        <v>3</v>
      </c>
      <c r="DE23" s="418">
        <v>6</v>
      </c>
      <c r="DF23" s="419" t="s">
        <v>34</v>
      </c>
      <c r="DG23" s="419" t="s">
        <v>86</v>
      </c>
      <c r="DH23" s="419" t="s">
        <v>271</v>
      </c>
      <c r="DI23" s="419" t="s">
        <v>95</v>
      </c>
      <c r="DJ23" s="419" t="s">
        <v>800</v>
      </c>
      <c r="DK23" s="419">
        <v>2</v>
      </c>
      <c r="DL23" s="419">
        <v>5</v>
      </c>
      <c r="DM23" s="418">
        <v>2</v>
      </c>
      <c r="DN23" s="419">
        <f t="shared" ref="DN23" si="283">DE23-DM23</f>
        <v>4</v>
      </c>
      <c r="DO23" s="418"/>
      <c r="DP23" s="418">
        <v>3</v>
      </c>
      <c r="DQ23" s="418"/>
      <c r="DR23" s="418"/>
      <c r="DS23" s="419">
        <v>5</v>
      </c>
      <c r="DT23" s="419" t="s">
        <v>91</v>
      </c>
      <c r="DU23" s="419" t="s">
        <v>757</v>
      </c>
      <c r="DV23" s="419">
        <v>4</v>
      </c>
      <c r="DW23" s="419">
        <v>3</v>
      </c>
      <c r="DX23" s="418">
        <v>1</v>
      </c>
      <c r="DY23" s="419">
        <f t="shared" ref="DY23" si="284">DP23-DX23</f>
        <v>2</v>
      </c>
      <c r="DZ23" s="418">
        <v>4</v>
      </c>
      <c r="EA23" s="419" t="s">
        <v>34</v>
      </c>
      <c r="EB23" s="419" t="s">
        <v>93</v>
      </c>
      <c r="EC23" s="419">
        <v>9</v>
      </c>
      <c r="ED23" s="419" t="s">
        <v>85</v>
      </c>
      <c r="EE23" s="419" t="s">
        <v>738</v>
      </c>
      <c r="EF23" s="419">
        <v>3</v>
      </c>
      <c r="EG23" s="419">
        <v>14</v>
      </c>
      <c r="EH23" s="418">
        <v>2</v>
      </c>
      <c r="EI23" s="419">
        <f t="shared" ref="EI23" si="285">DZ23-EH23</f>
        <v>2</v>
      </c>
      <c r="EJ23" s="418">
        <v>7</v>
      </c>
      <c r="EK23" s="419" t="s">
        <v>36</v>
      </c>
      <c r="EL23" s="419" t="s">
        <v>93</v>
      </c>
      <c r="EM23" s="419">
        <v>5</v>
      </c>
      <c r="EN23" s="419" t="s">
        <v>98</v>
      </c>
      <c r="EO23" s="419" t="s">
        <v>921</v>
      </c>
      <c r="EP23" s="419">
        <v>3</v>
      </c>
      <c r="EQ23" s="419">
        <v>4</v>
      </c>
      <c r="ER23" s="418">
        <v>2</v>
      </c>
      <c r="ES23" s="419">
        <f t="shared" ref="ES23" si="286">EJ23-ER23</f>
        <v>5</v>
      </c>
      <c r="ET23" s="418">
        <v>4</v>
      </c>
      <c r="EU23" s="355" t="s">
        <v>34</v>
      </c>
      <c r="EV23" s="419" t="s">
        <v>93</v>
      </c>
      <c r="EW23" s="419">
        <v>9</v>
      </c>
      <c r="EX23" s="419" t="s">
        <v>85</v>
      </c>
      <c r="EY23" s="419" t="s">
        <v>732</v>
      </c>
      <c r="EZ23" s="419">
        <v>1</v>
      </c>
      <c r="FA23" s="419">
        <v>13</v>
      </c>
      <c r="FB23" s="418">
        <v>2</v>
      </c>
      <c r="FC23" s="419">
        <f t="shared" ref="FC23" si="287">ET23-FB23</f>
        <v>2</v>
      </c>
      <c r="FD23" s="418">
        <v>6</v>
      </c>
      <c r="FE23" s="419" t="s">
        <v>34</v>
      </c>
      <c r="FF23" s="419" t="s">
        <v>92</v>
      </c>
      <c r="FG23" s="419">
        <v>8</v>
      </c>
      <c r="FH23" s="419" t="s">
        <v>85</v>
      </c>
      <c r="FI23" s="419" t="s">
        <v>732</v>
      </c>
      <c r="FJ23" s="419">
        <v>3</v>
      </c>
      <c r="FK23" s="419">
        <v>1.5</v>
      </c>
      <c r="FL23" s="418">
        <v>2</v>
      </c>
      <c r="FM23" s="419">
        <f t="shared" ref="FM23" si="288">FD23-FL23</f>
        <v>4</v>
      </c>
      <c r="FN23" s="418">
        <v>5</v>
      </c>
      <c r="FO23" s="419" t="s">
        <v>34</v>
      </c>
      <c r="FP23" s="419" t="s">
        <v>93</v>
      </c>
      <c r="FQ23" s="419">
        <v>7</v>
      </c>
      <c r="FR23" s="419" t="s">
        <v>91</v>
      </c>
      <c r="FS23" s="419" t="s">
        <v>923</v>
      </c>
      <c r="FT23" s="419">
        <v>3</v>
      </c>
      <c r="FU23" s="419">
        <v>9</v>
      </c>
      <c r="FV23" s="418">
        <v>2</v>
      </c>
      <c r="FW23" s="419">
        <f t="shared" ref="FW23" si="289">FN23-FV23</f>
        <v>3</v>
      </c>
      <c r="FX23" s="418">
        <v>6</v>
      </c>
      <c r="FY23" s="419" t="s">
        <v>34</v>
      </c>
      <c r="FZ23" s="419" t="s">
        <v>93</v>
      </c>
      <c r="GA23" s="419" t="s">
        <v>226</v>
      </c>
      <c r="GB23" s="419" t="s">
        <v>63</v>
      </c>
      <c r="GC23" s="419" t="s">
        <v>713</v>
      </c>
      <c r="GD23" s="419">
        <v>3</v>
      </c>
      <c r="GE23" s="419">
        <v>20</v>
      </c>
      <c r="GF23" s="418">
        <v>3</v>
      </c>
      <c r="GG23" s="419">
        <f t="shared" ref="GG23" si="290">FX23-GF23</f>
        <v>3</v>
      </c>
      <c r="GH23" s="418">
        <v>3</v>
      </c>
      <c r="GI23" s="418"/>
      <c r="GJ23" s="418"/>
      <c r="GK23" s="419">
        <v>6</v>
      </c>
      <c r="GL23" s="419" t="s">
        <v>85</v>
      </c>
      <c r="GM23" s="419" t="s">
        <v>696</v>
      </c>
      <c r="GN23" s="419">
        <v>3</v>
      </c>
      <c r="GO23" s="419">
        <v>16</v>
      </c>
      <c r="GP23" s="418">
        <v>2</v>
      </c>
      <c r="GQ23" s="419">
        <f t="shared" ref="GQ23" si="291">GH23-GP23</f>
        <v>1</v>
      </c>
      <c r="GR23" s="418">
        <v>6</v>
      </c>
      <c r="GS23" s="421" t="s">
        <v>34</v>
      </c>
      <c r="GT23" s="421" t="s">
        <v>93</v>
      </c>
      <c r="GU23" s="421">
        <v>8</v>
      </c>
      <c r="GV23" s="421" t="s">
        <v>91</v>
      </c>
      <c r="GW23" s="421" t="s">
        <v>924</v>
      </c>
      <c r="GX23" s="421">
        <v>3</v>
      </c>
      <c r="GY23" s="421">
        <v>4</v>
      </c>
      <c r="GZ23" s="422">
        <v>2</v>
      </c>
      <c r="HA23" s="421">
        <f>GR23-GZ23</f>
        <v>4</v>
      </c>
      <c r="HB23" s="422"/>
      <c r="HC23" s="269"/>
      <c r="HD23" s="269"/>
      <c r="HE23" s="269"/>
      <c r="HF23" s="269"/>
      <c r="HG23" s="269"/>
      <c r="HH23" s="269"/>
      <c r="HI23" s="269"/>
      <c r="HJ23" s="269"/>
      <c r="HK23" s="295">
        <f t="shared" si="33"/>
        <v>11</v>
      </c>
      <c r="HL23" s="295">
        <f t="shared" ref="HL23" si="292">COUNTIFS(AD23,"1W",AE23,"*OB")+COUNTIFS(AN23,"1W",AO23,"*OB")+COUNTIFS(BR23,"1W",BS23,"*OB")</f>
        <v>0</v>
      </c>
      <c r="HM23" s="295">
        <f t="shared" ref="HM23" si="293">COUNTIFS(CB23,"1W",CC23,"*OB")+COUNTIFS(CV23,"1W",CW23,"*OB")+COUNTIFS(DF23,"1W",DG23,"*OB")</f>
        <v>0</v>
      </c>
      <c r="HN23" s="297">
        <f t="shared" ref="HN23" si="294">COUNTIFS(EA23,"1W",EB23,"*OB")+COUNTIFS(EK23,"1W",EL23,"*OB")+COUNTIFS(EU23,"1W",EV23,"*OB")</f>
        <v>0</v>
      </c>
      <c r="HO23" s="295">
        <f t="shared" ref="HO23" si="295">COUNTIFS(FE23,"1W",FF23,"*OB")</f>
        <v>0</v>
      </c>
      <c r="HP23" s="295">
        <f t="shared" ref="HP23" si="296">COUNTIFS(FO23,"1W",FP23,"*OB")+COUNTIFS(FY23,"1W",FZ23,"*OB")+COUNTIFS(GS23,"1W",GT23,"*OB")</f>
        <v>0</v>
      </c>
      <c r="HQ23" s="295">
        <f t="shared" ref="HQ23" si="297">SUM(HL23:HP23)</f>
        <v>0</v>
      </c>
      <c r="HR23" s="269" t="s">
        <v>346</v>
      </c>
      <c r="HS23" s="269" t="s">
        <v>348</v>
      </c>
      <c r="HT23" s="269"/>
      <c r="HU23" s="269"/>
      <c r="HV23" s="269"/>
      <c r="HW23" s="269"/>
      <c r="HX23" s="269"/>
      <c r="HY23" s="269"/>
      <c r="HZ23" s="269"/>
      <c r="IA23" s="269"/>
      <c r="IB23" s="269"/>
      <c r="IC23" s="269"/>
      <c r="ID23" s="269"/>
      <c r="IE23" s="269"/>
      <c r="IT23" s="299"/>
    </row>
    <row r="24" spans="7:254" ht="15" customHeight="1">
      <c r="G24" s="175">
        <f t="shared" si="23"/>
        <v>7</v>
      </c>
      <c r="H24" s="175">
        <f t="shared" si="24"/>
        <v>13</v>
      </c>
      <c r="I24" s="41">
        <v>191</v>
      </c>
      <c r="J24" s="503">
        <f t="shared" ref="J24" si="298">K24</f>
        <v>45465</v>
      </c>
      <c r="K24" s="85">
        <v>45465</v>
      </c>
      <c r="L24" s="362" t="s">
        <v>919</v>
      </c>
      <c r="M24" s="74">
        <v>2</v>
      </c>
      <c r="N24" s="28">
        <v>0</v>
      </c>
      <c r="O24" s="207">
        <f t="shared" ref="O24" si="299">IF(ISNUMBER(M24),M24+N24,"")</f>
        <v>2</v>
      </c>
      <c r="P24" s="179">
        <f t="shared" ref="P24" si="300">IF(ISNUMBER(Q24),Q24+R24,"")</f>
        <v>80</v>
      </c>
      <c r="Q24" s="180">
        <f t="shared" ref="Q24" si="301">ROUND(SUM(AC24,AM24,AW24,BG24,BQ24,CA24,CK24,CU24,DE24),0)</f>
        <v>37</v>
      </c>
      <c r="R24" s="181">
        <f t="shared" ref="R24" si="302">ROUND(SUM(DP24,DZ24,EJ24,ET24,FD24,FN24,FX24,GH24,GR24),0)</f>
        <v>43</v>
      </c>
      <c r="S24" s="519">
        <f t="shared" ref="S24" si="303">AK24+AU24+BE24+BO24+BY24+CI24+CS24+DC24+DM24+DX24+EH24+ER24+FB24+FL24+FV24+GF24+GP24+GZ24-30</f>
        <v>3</v>
      </c>
      <c r="T24" s="27">
        <v>1</v>
      </c>
      <c r="U24" s="27">
        <v>0</v>
      </c>
      <c r="V24" s="27">
        <v>0</v>
      </c>
      <c r="W24" s="27">
        <v>0</v>
      </c>
      <c r="X24" s="186">
        <f t="shared" ref="X24" si="304">IF(ISNUMBER(T24),SUM(T24:W24),"")</f>
        <v>1</v>
      </c>
      <c r="Y24" s="27">
        <v>2</v>
      </c>
      <c r="Z24" s="190">
        <f t="shared" ref="Z24" si="305">IF(ISNUMBER(T24),SUM(X24:Y24),"")</f>
        <v>3</v>
      </c>
      <c r="AA24" s="18">
        <v>1</v>
      </c>
      <c r="AB24" s="374"/>
      <c r="AC24" s="354">
        <v>4</v>
      </c>
      <c r="AD24" s="355" t="s">
        <v>128</v>
      </c>
      <c r="AE24" s="355" t="s">
        <v>93</v>
      </c>
      <c r="AF24" s="355">
        <v>7</v>
      </c>
      <c r="AG24" s="355" t="s">
        <v>85</v>
      </c>
      <c r="AH24" s="355" t="s">
        <v>811</v>
      </c>
      <c r="AI24" s="355">
        <v>3</v>
      </c>
      <c r="AJ24" s="355">
        <v>3</v>
      </c>
      <c r="AK24" s="354">
        <v>2</v>
      </c>
      <c r="AL24" s="419">
        <f t="shared" ref="AL24" si="306">AC24-AK24</f>
        <v>2</v>
      </c>
      <c r="AM24" s="357">
        <v>5</v>
      </c>
      <c r="AN24" s="355" t="s">
        <v>34</v>
      </c>
      <c r="AO24" s="355" t="s">
        <v>93</v>
      </c>
      <c r="AP24" s="355">
        <v>4</v>
      </c>
      <c r="AQ24" s="355" t="s">
        <v>85</v>
      </c>
      <c r="AR24" s="355" t="s">
        <v>704</v>
      </c>
      <c r="AS24" s="355">
        <v>2</v>
      </c>
      <c r="AT24" s="355">
        <v>14</v>
      </c>
      <c r="AU24" s="354">
        <v>3</v>
      </c>
      <c r="AV24" s="419">
        <f t="shared" ref="AV24" si="307">AM24-AU24</f>
        <v>2</v>
      </c>
      <c r="AW24" s="354">
        <v>4</v>
      </c>
      <c r="AX24" s="355" t="s">
        <v>128</v>
      </c>
      <c r="AY24" s="355" t="s">
        <v>93</v>
      </c>
      <c r="AZ24" s="355">
        <v>9</v>
      </c>
      <c r="BA24" s="355" t="s">
        <v>85</v>
      </c>
      <c r="BB24" s="355" t="s">
        <v>709</v>
      </c>
      <c r="BC24" s="355">
        <v>3</v>
      </c>
      <c r="BD24" s="355">
        <v>2</v>
      </c>
      <c r="BE24" s="354">
        <v>2</v>
      </c>
      <c r="BF24" s="419">
        <f t="shared" ref="BF24" si="308">AW24-BE24</f>
        <v>2</v>
      </c>
      <c r="BG24" s="354">
        <v>3</v>
      </c>
      <c r="BH24" s="354"/>
      <c r="BI24" s="354"/>
      <c r="BJ24" s="355">
        <v>6</v>
      </c>
      <c r="BK24" s="355" t="s">
        <v>85</v>
      </c>
      <c r="BL24" s="355" t="s">
        <v>762</v>
      </c>
      <c r="BM24" s="355">
        <v>2</v>
      </c>
      <c r="BN24" s="355">
        <v>25</v>
      </c>
      <c r="BO24" s="354">
        <v>2</v>
      </c>
      <c r="BP24" s="419">
        <f t="shared" ref="BP24" si="309">BG24-BO24</f>
        <v>1</v>
      </c>
      <c r="BQ24" s="356">
        <v>3</v>
      </c>
      <c r="BR24" s="507" t="s">
        <v>34</v>
      </c>
      <c r="BS24" s="507" t="s">
        <v>121</v>
      </c>
      <c r="BT24" s="507">
        <v>0</v>
      </c>
      <c r="BU24" s="507" t="s">
        <v>85</v>
      </c>
      <c r="BV24" s="507" t="s">
        <v>719</v>
      </c>
      <c r="BW24" s="507">
        <v>2</v>
      </c>
      <c r="BX24" s="507">
        <v>2</v>
      </c>
      <c r="BY24" s="478">
        <v>1</v>
      </c>
      <c r="BZ24" s="419">
        <f t="shared" ref="BZ24" si="310">BQ24-BY24</f>
        <v>2</v>
      </c>
      <c r="CA24" s="357">
        <v>6</v>
      </c>
      <c r="CB24" s="507" t="s">
        <v>36</v>
      </c>
      <c r="CC24" s="507" t="s">
        <v>93</v>
      </c>
      <c r="CD24" s="507">
        <v>4</v>
      </c>
      <c r="CE24" s="507" t="s">
        <v>92</v>
      </c>
      <c r="CF24" s="507" t="s">
        <v>708</v>
      </c>
      <c r="CG24" s="507">
        <v>3</v>
      </c>
      <c r="CH24" s="507">
        <v>4</v>
      </c>
      <c r="CI24" s="478">
        <v>2</v>
      </c>
      <c r="CJ24" s="419">
        <f t="shared" ref="CJ24" si="311">CA24-CI24</f>
        <v>4</v>
      </c>
      <c r="CK24" s="354">
        <v>3</v>
      </c>
      <c r="CL24" s="354"/>
      <c r="CM24" s="354"/>
      <c r="CN24" s="355">
        <v>4</v>
      </c>
      <c r="CO24" s="355" t="s">
        <v>85</v>
      </c>
      <c r="CP24" s="355" t="s">
        <v>767</v>
      </c>
      <c r="CQ24" s="355">
        <v>2</v>
      </c>
      <c r="CR24" s="355">
        <v>12</v>
      </c>
      <c r="CS24" s="354">
        <v>2</v>
      </c>
      <c r="CT24" s="419">
        <f t="shared" ref="CT24" si="312">CK24-CS24</f>
        <v>1</v>
      </c>
      <c r="CU24" s="354">
        <v>5</v>
      </c>
      <c r="CV24" s="355" t="s">
        <v>34</v>
      </c>
      <c r="CW24" s="355" t="s">
        <v>63</v>
      </c>
      <c r="CX24" s="355">
        <v>8</v>
      </c>
      <c r="CY24" s="355" t="s">
        <v>85</v>
      </c>
      <c r="CZ24" s="355" t="s">
        <v>731</v>
      </c>
      <c r="DA24" s="355">
        <v>3</v>
      </c>
      <c r="DB24" s="355">
        <v>30</v>
      </c>
      <c r="DC24" s="354">
        <v>2</v>
      </c>
      <c r="DD24" s="419">
        <f t="shared" ref="DD24" si="313">CU24-DC24</f>
        <v>3</v>
      </c>
      <c r="DE24" s="354">
        <v>4</v>
      </c>
      <c r="DF24" s="355" t="s">
        <v>34</v>
      </c>
      <c r="DG24" s="355" t="s">
        <v>86</v>
      </c>
      <c r="DH24" s="355">
        <v>0</v>
      </c>
      <c r="DI24" s="355" t="s">
        <v>85</v>
      </c>
      <c r="DJ24" s="355" t="s">
        <v>708</v>
      </c>
      <c r="DK24" s="355">
        <v>2</v>
      </c>
      <c r="DL24" s="355">
        <v>4</v>
      </c>
      <c r="DM24" s="354">
        <v>1</v>
      </c>
      <c r="DN24" s="419">
        <f t="shared" ref="DN24" si="314">DE24-DM24</f>
        <v>3</v>
      </c>
      <c r="DO24" s="354"/>
      <c r="DP24" s="354">
        <v>4</v>
      </c>
      <c r="DQ24" s="354"/>
      <c r="DR24" s="354"/>
      <c r="DS24" s="355">
        <v>5</v>
      </c>
      <c r="DT24" s="355" t="s">
        <v>85</v>
      </c>
      <c r="DU24" s="355" t="s">
        <v>757</v>
      </c>
      <c r="DV24" s="355">
        <v>4</v>
      </c>
      <c r="DW24" s="355">
        <v>9</v>
      </c>
      <c r="DX24" s="354">
        <v>3</v>
      </c>
      <c r="DY24" s="419">
        <f t="shared" ref="DY24" si="315">DP24-DX24</f>
        <v>1</v>
      </c>
      <c r="DZ24" s="354">
        <v>5</v>
      </c>
      <c r="EA24" s="355" t="s">
        <v>34</v>
      </c>
      <c r="EB24" s="355" t="s">
        <v>93</v>
      </c>
      <c r="EC24" s="355" t="s">
        <v>36</v>
      </c>
      <c r="ED24" s="355" t="s">
        <v>91</v>
      </c>
      <c r="EE24" s="355" t="s">
        <v>745</v>
      </c>
      <c r="EF24" s="355">
        <v>2</v>
      </c>
      <c r="EG24" s="355">
        <v>4</v>
      </c>
      <c r="EH24" s="354">
        <v>2</v>
      </c>
      <c r="EI24" s="419">
        <f t="shared" ref="EI24" si="316">DZ24-EH24</f>
        <v>3</v>
      </c>
      <c r="EJ24" s="354">
        <v>4</v>
      </c>
      <c r="EK24" s="355" t="s">
        <v>36</v>
      </c>
      <c r="EL24" s="355" t="s">
        <v>86</v>
      </c>
      <c r="EM24" s="355">
        <v>8</v>
      </c>
      <c r="EN24" s="355" t="s">
        <v>85</v>
      </c>
      <c r="EO24" s="355" t="s">
        <v>801</v>
      </c>
      <c r="EP24" s="355">
        <v>3</v>
      </c>
      <c r="EQ24" s="355">
        <v>11</v>
      </c>
      <c r="ER24" s="354">
        <v>2</v>
      </c>
      <c r="ES24" s="419">
        <f t="shared" ref="ES24" si="317">EJ24-ER24</f>
        <v>2</v>
      </c>
      <c r="ET24" s="354">
        <v>5</v>
      </c>
      <c r="EU24" s="355" t="s">
        <v>34</v>
      </c>
      <c r="EV24" s="355" t="s">
        <v>63</v>
      </c>
      <c r="EW24" s="355">
        <v>8</v>
      </c>
      <c r="EX24" s="355" t="s">
        <v>121</v>
      </c>
      <c r="EY24" s="355" t="s">
        <v>917</v>
      </c>
      <c r="EZ24" s="355">
        <v>3</v>
      </c>
      <c r="FA24" s="355">
        <v>3</v>
      </c>
      <c r="FB24" s="354">
        <v>1</v>
      </c>
      <c r="FC24" s="419">
        <f t="shared" ref="FC24" si="318">ET24-FB24</f>
        <v>4</v>
      </c>
      <c r="FD24" s="354">
        <v>9</v>
      </c>
      <c r="FE24" s="355" t="s">
        <v>34</v>
      </c>
      <c r="FF24" s="355" t="s">
        <v>103</v>
      </c>
      <c r="FG24" s="355">
        <v>7</v>
      </c>
      <c r="FH24" s="355" t="s">
        <v>92</v>
      </c>
      <c r="FI24" s="355" t="s">
        <v>918</v>
      </c>
      <c r="FJ24" s="355">
        <v>3</v>
      </c>
      <c r="FK24" s="355">
        <v>1</v>
      </c>
      <c r="FL24" s="354">
        <v>1</v>
      </c>
      <c r="FM24" s="419">
        <f t="shared" ref="FM24" si="319">FD24-FL24</f>
        <v>8</v>
      </c>
      <c r="FN24" s="354">
        <v>4</v>
      </c>
      <c r="FO24" s="355" t="s">
        <v>34</v>
      </c>
      <c r="FP24" s="355" t="s">
        <v>86</v>
      </c>
      <c r="FQ24" s="355">
        <v>7</v>
      </c>
      <c r="FR24" s="355" t="s">
        <v>85</v>
      </c>
      <c r="FS24" s="355" t="s">
        <v>811</v>
      </c>
      <c r="FT24" s="355">
        <v>5</v>
      </c>
      <c r="FU24" s="355">
        <v>2.5</v>
      </c>
      <c r="FV24" s="354">
        <v>2</v>
      </c>
      <c r="FW24" s="419">
        <f t="shared" ref="FW24" si="320">FN24-FV24</f>
        <v>2</v>
      </c>
      <c r="FX24" s="354">
        <v>4</v>
      </c>
      <c r="FY24" s="355" t="s">
        <v>34</v>
      </c>
      <c r="FZ24" s="355" t="s">
        <v>93</v>
      </c>
      <c r="GA24" s="355">
        <v>4</v>
      </c>
      <c r="GB24" s="355" t="s">
        <v>91</v>
      </c>
      <c r="GC24" s="355" t="s">
        <v>700</v>
      </c>
      <c r="GD24" s="355">
        <v>1</v>
      </c>
      <c r="GE24" s="355">
        <v>0.5</v>
      </c>
      <c r="GF24" s="354">
        <v>1</v>
      </c>
      <c r="GG24" s="419">
        <f t="shared" ref="GG24" si="321">FX24-GF24</f>
        <v>3</v>
      </c>
      <c r="GH24" s="354">
        <v>3</v>
      </c>
      <c r="GI24" s="354"/>
      <c r="GJ24" s="354"/>
      <c r="GK24" s="355">
        <v>7</v>
      </c>
      <c r="GL24" s="355" t="s">
        <v>85</v>
      </c>
      <c r="GM24" s="355" t="s">
        <v>696</v>
      </c>
      <c r="GN24" s="355">
        <v>1</v>
      </c>
      <c r="GO24" s="355">
        <v>2</v>
      </c>
      <c r="GP24" s="354">
        <v>2</v>
      </c>
      <c r="GQ24" s="419">
        <f t="shared" ref="GQ24" si="322">GH24-GP24</f>
        <v>1</v>
      </c>
      <c r="GR24" s="354">
        <v>5</v>
      </c>
      <c r="GS24" s="358" t="s">
        <v>34</v>
      </c>
      <c r="GT24" s="358" t="s">
        <v>93</v>
      </c>
      <c r="GU24" s="358">
        <v>0</v>
      </c>
      <c r="GV24" s="358" t="s">
        <v>85</v>
      </c>
      <c r="GW24" s="358" t="s">
        <v>743</v>
      </c>
      <c r="GX24" s="358">
        <v>2</v>
      </c>
      <c r="GY24" s="358">
        <v>8</v>
      </c>
      <c r="GZ24" s="359">
        <v>2</v>
      </c>
      <c r="HA24" s="421">
        <f t="shared" ref="HA24" si="323">GR24-GZ24</f>
        <v>3</v>
      </c>
      <c r="HB24" s="359"/>
      <c r="HC24" s="269"/>
      <c r="HD24" s="269"/>
      <c r="HE24" s="269"/>
      <c r="HF24" s="269"/>
      <c r="HG24" s="269"/>
      <c r="HH24" s="269"/>
      <c r="HI24" s="269"/>
      <c r="HJ24" s="269"/>
      <c r="HK24" s="295">
        <f t="shared" si="33"/>
        <v>10</v>
      </c>
      <c r="HL24" s="295">
        <f t="shared" ref="HL24" si="324">COUNTIFS(AD24,"1W",AE24,"*OB")+COUNTIFS(AN24,"1W",AO24,"*OB")+COUNTIFS(BR24,"1W",BS24,"*OB")</f>
        <v>0</v>
      </c>
      <c r="HM24" s="295">
        <f t="shared" ref="HM24" si="325">COUNTIFS(CB24,"1W",CC24,"*OB")+COUNTIFS(CV24,"1W",CW24,"*OB")+COUNTIFS(DF24,"1W",DG24,"*OB")</f>
        <v>0</v>
      </c>
      <c r="HN24" s="297">
        <f t="shared" ref="HN24" si="326">COUNTIFS(EA24,"1W",EB24,"*OB")+COUNTIFS(EK24,"1W",EL24,"*OB")+COUNTIFS(EU24,"1W",EV24,"*OB")</f>
        <v>0</v>
      </c>
      <c r="HO24" s="295">
        <f t="shared" ref="HO24" si="327">COUNTIFS(FE24,"1W",FF24,"*OB")</f>
        <v>1</v>
      </c>
      <c r="HP24" s="295">
        <f t="shared" ref="HP24" si="328">COUNTIFS(FO24,"1W",FP24,"*OB")+COUNTIFS(FY24,"1W",FZ24,"*OB")+COUNTIFS(GS24,"1W",GT24,"*OB")</f>
        <v>0</v>
      </c>
      <c r="HQ24" s="295">
        <f t="shared" ref="HQ24" si="329">SUM(HL24:HP24)</f>
        <v>1</v>
      </c>
      <c r="HR24" s="269" t="s">
        <v>379</v>
      </c>
      <c r="HS24" s="269" t="s">
        <v>380</v>
      </c>
      <c r="HT24" s="269"/>
      <c r="HU24" s="269"/>
      <c r="HV24" s="269"/>
      <c r="HW24" s="269"/>
      <c r="HX24" s="269"/>
      <c r="HY24" s="269"/>
      <c r="HZ24" s="269"/>
      <c r="IA24" s="269"/>
      <c r="IB24" s="269"/>
      <c r="IC24" s="269"/>
      <c r="ID24" s="269"/>
      <c r="IE24" s="269"/>
      <c r="IT24" s="299"/>
    </row>
    <row r="25" spans="7:254" ht="15" customHeight="1">
      <c r="G25" s="175">
        <f t="shared" si="23"/>
        <v>10</v>
      </c>
      <c r="H25" s="175">
        <f t="shared" si="24"/>
        <v>10</v>
      </c>
      <c r="I25" s="128">
        <v>190</v>
      </c>
      <c r="J25" s="502">
        <f t="shared" ref="J25" si="330">K25</f>
        <v>45458</v>
      </c>
      <c r="K25" s="126">
        <v>45458</v>
      </c>
      <c r="L25" s="41" t="s">
        <v>916</v>
      </c>
      <c r="M25" s="76">
        <v>3</v>
      </c>
      <c r="N25" s="42">
        <v>0</v>
      </c>
      <c r="O25" s="207">
        <f t="shared" ref="O25" si="331">IF(ISNUMBER(M25),M25+N25,"")</f>
        <v>3</v>
      </c>
      <c r="P25" s="176">
        <f t="shared" ref="P25" si="332">IF(ISNUMBER(Q25),Q25+R25,"")</f>
        <v>87</v>
      </c>
      <c r="Q25" s="185">
        <f t="shared" ref="Q25" si="333">ROUND(SUM(AC25,AM25,AW25,BG25,BQ25,CA25,CK25,CU25,DE25),0)</f>
        <v>45</v>
      </c>
      <c r="R25" s="178">
        <f t="shared" ref="R25" si="334">ROUND(SUM(DP25,DZ25,EJ25,ET25,FD25,FN25,FX25,GH25,GR25),0)</f>
        <v>42</v>
      </c>
      <c r="S25" s="519">
        <f t="shared" ref="S25" si="335">AK25+AU25+BE25+BO25+BY25+CI25+CS25+DC25+DM25+DX25+EH25+ER25+FB25+FL25+FV25+GF25+GP25+GZ25-30</f>
        <v>4</v>
      </c>
      <c r="T25" s="43">
        <v>1</v>
      </c>
      <c r="U25" s="43">
        <v>1</v>
      </c>
      <c r="V25" s="43">
        <v>1</v>
      </c>
      <c r="W25" s="43">
        <v>0</v>
      </c>
      <c r="X25" s="186">
        <f t="shared" ref="X25" si="336">IF(ISNUMBER(T25),SUM(T25:W25),"")</f>
        <v>3</v>
      </c>
      <c r="Y25" s="43">
        <v>1</v>
      </c>
      <c r="Z25" s="189">
        <f t="shared" ref="Z25" si="337">IF(ISNUMBER(T25),SUM(X25:Y25),"")</f>
        <v>4</v>
      </c>
      <c r="AA25" s="44">
        <v>1</v>
      </c>
      <c r="AB25" s="463"/>
      <c r="AC25" s="418">
        <v>6</v>
      </c>
      <c r="AD25" s="419" t="s">
        <v>128</v>
      </c>
      <c r="AE25" s="419" t="s">
        <v>93</v>
      </c>
      <c r="AF25" s="419">
        <v>0</v>
      </c>
      <c r="AG25" s="419" t="s">
        <v>91</v>
      </c>
      <c r="AH25" s="419" t="s">
        <v>711</v>
      </c>
      <c r="AI25" s="419">
        <v>1</v>
      </c>
      <c r="AJ25" s="419">
        <v>5</v>
      </c>
      <c r="AK25" s="418">
        <v>2</v>
      </c>
      <c r="AL25" s="419">
        <f>AC25-AK25</f>
        <v>4</v>
      </c>
      <c r="AM25" s="418">
        <v>8</v>
      </c>
      <c r="AN25" s="419" t="s">
        <v>34</v>
      </c>
      <c r="AO25" s="419" t="s">
        <v>103</v>
      </c>
      <c r="AP25" s="419">
        <v>9</v>
      </c>
      <c r="AQ25" s="419" t="s">
        <v>94</v>
      </c>
      <c r="AR25" s="419" t="s">
        <v>709</v>
      </c>
      <c r="AS25" s="419">
        <v>4</v>
      </c>
      <c r="AT25" s="419">
        <v>6</v>
      </c>
      <c r="AU25" s="418">
        <v>2</v>
      </c>
      <c r="AV25" s="419">
        <f>AM25-AU25</f>
        <v>6</v>
      </c>
      <c r="AW25" s="418">
        <v>4</v>
      </c>
      <c r="AX25" s="419" t="s">
        <v>271</v>
      </c>
      <c r="AY25" s="419" t="s">
        <v>98</v>
      </c>
      <c r="AZ25" s="419">
        <v>9</v>
      </c>
      <c r="BA25" s="419" t="s">
        <v>85</v>
      </c>
      <c r="BB25" s="419" t="s">
        <v>709</v>
      </c>
      <c r="BC25" s="419">
        <v>3</v>
      </c>
      <c r="BD25" s="419">
        <v>18</v>
      </c>
      <c r="BE25" s="418">
        <v>2</v>
      </c>
      <c r="BF25" s="419">
        <f>AW25-BE25</f>
        <v>2</v>
      </c>
      <c r="BG25" s="418">
        <v>4</v>
      </c>
      <c r="BH25" s="418"/>
      <c r="BI25" s="418"/>
      <c r="BJ25" s="419">
        <v>6</v>
      </c>
      <c r="BK25" s="419" t="s">
        <v>91</v>
      </c>
      <c r="BL25" s="419" t="s">
        <v>693</v>
      </c>
      <c r="BM25" s="419">
        <v>2</v>
      </c>
      <c r="BN25" s="419">
        <v>4</v>
      </c>
      <c r="BO25" s="418">
        <v>2</v>
      </c>
      <c r="BP25" s="419">
        <f>BG25-BO25</f>
        <v>2</v>
      </c>
      <c r="BQ25" s="418">
        <v>4</v>
      </c>
      <c r="BR25" s="419" t="s">
        <v>34</v>
      </c>
      <c r="BS25" s="419" t="s">
        <v>93</v>
      </c>
      <c r="BT25" s="419">
        <v>0</v>
      </c>
      <c r="BU25" s="419" t="s">
        <v>91</v>
      </c>
      <c r="BV25" s="529" t="s">
        <v>697</v>
      </c>
      <c r="BW25" s="419">
        <v>1</v>
      </c>
      <c r="BX25" s="419">
        <v>2</v>
      </c>
      <c r="BY25" s="418">
        <v>1</v>
      </c>
      <c r="BZ25" s="419">
        <f>BQ25-BY25</f>
        <v>3</v>
      </c>
      <c r="CA25" s="418">
        <v>5</v>
      </c>
      <c r="CB25" s="419" t="s">
        <v>36</v>
      </c>
      <c r="CC25" s="419" t="s">
        <v>93</v>
      </c>
      <c r="CD25" s="419">
        <v>0</v>
      </c>
      <c r="CE25" s="419" t="s">
        <v>85</v>
      </c>
      <c r="CF25" s="419" t="s">
        <v>743</v>
      </c>
      <c r="CG25" s="419">
        <v>2</v>
      </c>
      <c r="CH25" s="419">
        <v>9</v>
      </c>
      <c r="CI25" s="418">
        <v>2</v>
      </c>
      <c r="CJ25" s="419">
        <f>CA25-CI25</f>
        <v>3</v>
      </c>
      <c r="CK25" s="418">
        <v>4</v>
      </c>
      <c r="CL25" s="418"/>
      <c r="CM25" s="418"/>
      <c r="CN25" s="419">
        <v>4</v>
      </c>
      <c r="CO25" s="419" t="s">
        <v>85</v>
      </c>
      <c r="CP25" s="419" t="s">
        <v>812</v>
      </c>
      <c r="CQ25" s="419">
        <v>2</v>
      </c>
      <c r="CR25" s="419">
        <v>10</v>
      </c>
      <c r="CS25" s="418">
        <v>3</v>
      </c>
      <c r="CT25" s="419">
        <f>CK25-CS25</f>
        <v>1</v>
      </c>
      <c r="CU25" s="418">
        <v>6</v>
      </c>
      <c r="CV25" s="419" t="s">
        <v>34</v>
      </c>
      <c r="CW25" s="419" t="s">
        <v>63</v>
      </c>
      <c r="CX25" s="419">
        <v>0</v>
      </c>
      <c r="CY25" s="419" t="s">
        <v>85</v>
      </c>
      <c r="CZ25" s="419" t="s">
        <v>740</v>
      </c>
      <c r="DA25" s="419">
        <v>1</v>
      </c>
      <c r="DB25" s="419">
        <v>8</v>
      </c>
      <c r="DC25" s="418">
        <v>2</v>
      </c>
      <c r="DD25" s="419">
        <f>CU25-DC25</f>
        <v>4</v>
      </c>
      <c r="DE25" s="418">
        <v>4</v>
      </c>
      <c r="DF25" s="419" t="s">
        <v>34</v>
      </c>
      <c r="DG25" s="419" t="s">
        <v>63</v>
      </c>
      <c r="DH25" s="419">
        <v>8</v>
      </c>
      <c r="DI25" s="419" t="s">
        <v>85</v>
      </c>
      <c r="DJ25" s="419" t="s">
        <v>722</v>
      </c>
      <c r="DK25" s="419">
        <v>3</v>
      </c>
      <c r="DL25" s="419">
        <v>10</v>
      </c>
      <c r="DM25" s="418">
        <v>2</v>
      </c>
      <c r="DN25" s="419">
        <f>DE25-DM25</f>
        <v>2</v>
      </c>
      <c r="DO25" s="418"/>
      <c r="DP25" s="418">
        <v>3</v>
      </c>
      <c r="DQ25" s="418"/>
      <c r="DR25" s="418"/>
      <c r="DS25" s="419" t="s">
        <v>271</v>
      </c>
      <c r="DT25" s="419" t="s">
        <v>85</v>
      </c>
      <c r="DU25" s="419" t="s">
        <v>757</v>
      </c>
      <c r="DV25" s="419">
        <v>3</v>
      </c>
      <c r="DW25" s="419">
        <v>12</v>
      </c>
      <c r="DX25" s="418">
        <v>2</v>
      </c>
      <c r="DY25" s="419">
        <f>DP25-DX25</f>
        <v>1</v>
      </c>
      <c r="DZ25" s="418">
        <v>5</v>
      </c>
      <c r="EA25" s="419" t="s">
        <v>34</v>
      </c>
      <c r="EB25" s="419" t="s">
        <v>93</v>
      </c>
      <c r="EC25" s="419" t="s">
        <v>226</v>
      </c>
      <c r="ED25" s="419" t="s">
        <v>94</v>
      </c>
      <c r="EE25" s="419" t="s">
        <v>713</v>
      </c>
      <c r="EF25" s="419">
        <v>3</v>
      </c>
      <c r="EG25" s="419">
        <v>4</v>
      </c>
      <c r="EH25" s="418">
        <v>2</v>
      </c>
      <c r="EI25" s="419">
        <f>DZ25-EH25</f>
        <v>3</v>
      </c>
      <c r="EJ25" s="418">
        <v>4</v>
      </c>
      <c r="EK25" s="419" t="s">
        <v>36</v>
      </c>
      <c r="EL25" s="419" t="s">
        <v>93</v>
      </c>
      <c r="EM25" s="419">
        <v>6</v>
      </c>
      <c r="EN25" s="419" t="s">
        <v>63</v>
      </c>
      <c r="EO25" s="419" t="s">
        <v>738</v>
      </c>
      <c r="EP25" s="419">
        <v>2</v>
      </c>
      <c r="EQ25" s="419">
        <v>2</v>
      </c>
      <c r="ER25" s="418">
        <v>1</v>
      </c>
      <c r="ES25" s="419">
        <f>EJ25-ER25</f>
        <v>3</v>
      </c>
      <c r="ET25" s="418">
        <v>5</v>
      </c>
      <c r="EU25" s="419" t="s">
        <v>34</v>
      </c>
      <c r="EV25" s="419" t="s">
        <v>93</v>
      </c>
      <c r="EW25" s="419">
        <v>9</v>
      </c>
      <c r="EX25" s="419" t="s">
        <v>85</v>
      </c>
      <c r="EY25" s="419" t="s">
        <v>738</v>
      </c>
      <c r="EZ25" s="419">
        <v>1</v>
      </c>
      <c r="FA25" s="419">
        <v>10</v>
      </c>
      <c r="FB25" s="418">
        <v>3</v>
      </c>
      <c r="FC25" s="419">
        <f>ET25-FB25</f>
        <v>2</v>
      </c>
      <c r="FD25" s="418">
        <v>10</v>
      </c>
      <c r="FE25" s="419" t="s">
        <v>34</v>
      </c>
      <c r="FF25" s="419" t="s">
        <v>93</v>
      </c>
      <c r="FG25" s="419">
        <v>7</v>
      </c>
      <c r="FH25" s="419" t="s">
        <v>92</v>
      </c>
      <c r="FI25" s="419" t="s">
        <v>915</v>
      </c>
      <c r="FJ25" s="419">
        <v>1</v>
      </c>
      <c r="FK25" s="419">
        <v>3</v>
      </c>
      <c r="FL25" s="418">
        <v>2</v>
      </c>
      <c r="FM25" s="419">
        <f>FD25-FL25</f>
        <v>8</v>
      </c>
      <c r="FN25" s="418">
        <v>4</v>
      </c>
      <c r="FO25" s="419" t="s">
        <v>34</v>
      </c>
      <c r="FP25" s="419" t="s">
        <v>93</v>
      </c>
      <c r="FQ25" s="419">
        <v>6</v>
      </c>
      <c r="FR25" s="419" t="s">
        <v>94</v>
      </c>
      <c r="FS25" s="419" t="s">
        <v>696</v>
      </c>
      <c r="FT25" s="419">
        <v>5</v>
      </c>
      <c r="FU25" s="419">
        <v>1</v>
      </c>
      <c r="FV25" s="418">
        <v>1</v>
      </c>
      <c r="FW25" s="419">
        <f>FN25-FV25</f>
        <v>3</v>
      </c>
      <c r="FX25" s="418">
        <v>4</v>
      </c>
      <c r="FY25" s="419" t="s">
        <v>34</v>
      </c>
      <c r="FZ25" s="419" t="s">
        <v>93</v>
      </c>
      <c r="GA25" s="419">
        <v>4</v>
      </c>
      <c r="GB25" s="419" t="s">
        <v>85</v>
      </c>
      <c r="GC25" s="419" t="s">
        <v>817</v>
      </c>
      <c r="GD25" s="419">
        <v>1</v>
      </c>
      <c r="GE25" s="419">
        <v>4</v>
      </c>
      <c r="GF25" s="418">
        <v>2</v>
      </c>
      <c r="GG25" s="419">
        <f>FX25-GF25</f>
        <v>2</v>
      </c>
      <c r="GH25" s="441">
        <v>2</v>
      </c>
      <c r="GI25" s="418"/>
      <c r="GJ25" s="418"/>
      <c r="GK25" s="419">
        <v>8</v>
      </c>
      <c r="GL25" s="419" t="s">
        <v>85</v>
      </c>
      <c r="GM25" s="419" t="s">
        <v>801</v>
      </c>
      <c r="GN25" s="419">
        <v>1</v>
      </c>
      <c r="GO25" s="419">
        <v>5</v>
      </c>
      <c r="GP25" s="418">
        <v>1</v>
      </c>
      <c r="GQ25" s="419">
        <f>GH25-GP25</f>
        <v>1</v>
      </c>
      <c r="GR25" s="418">
        <v>5</v>
      </c>
      <c r="GS25" s="421" t="s">
        <v>34</v>
      </c>
      <c r="GT25" s="421" t="s">
        <v>93</v>
      </c>
      <c r="GU25" s="421">
        <v>0</v>
      </c>
      <c r="GV25" s="421" t="s">
        <v>85</v>
      </c>
      <c r="GW25" s="421" t="s">
        <v>743</v>
      </c>
      <c r="GX25" s="421">
        <v>2</v>
      </c>
      <c r="GY25" s="421">
        <v>8</v>
      </c>
      <c r="GZ25" s="422">
        <v>2</v>
      </c>
      <c r="HA25" s="421">
        <f>GR25-GZ25</f>
        <v>3</v>
      </c>
      <c r="HB25" s="422"/>
      <c r="HC25" s="269"/>
      <c r="HD25" s="269"/>
      <c r="HE25" s="269"/>
      <c r="HF25" s="269"/>
      <c r="HG25" s="269"/>
      <c r="HH25" s="269"/>
      <c r="HI25" s="269"/>
      <c r="HJ25" s="269"/>
      <c r="HK25" s="295">
        <f t="shared" si="33"/>
        <v>10</v>
      </c>
      <c r="HL25" s="295">
        <f t="shared" ref="HL25" si="338">COUNTIFS(AD25,"1W",AE25,"*OB")+COUNTIFS(AN25,"1W",AO25,"*OB")+COUNTIFS(BR25,"1W",BS25,"*OB")</f>
        <v>1</v>
      </c>
      <c r="HM25" s="295">
        <f t="shared" ref="HM25" si="339">COUNTIFS(CB25,"1W",CC25,"*OB")+COUNTIFS(CV25,"1W",CW25,"*OB")+COUNTIFS(DF25,"1W",DG25,"*OB")</f>
        <v>0</v>
      </c>
      <c r="HN25" s="297">
        <f t="shared" ref="HN25" si="340">COUNTIFS(EA25,"1W",EB25,"*OB")+COUNTIFS(EK25,"1W",EL25,"*OB")+COUNTIFS(EU25,"1W",EV25,"*OB")</f>
        <v>0</v>
      </c>
      <c r="HO25" s="295">
        <f t="shared" ref="HO25" si="341">COUNTIFS(FE25,"1W",FF25,"*OB")</f>
        <v>0</v>
      </c>
      <c r="HP25" s="295">
        <f t="shared" ref="HP25" si="342">COUNTIFS(FO25,"1W",FP25,"*OB")+COUNTIFS(FY25,"1W",FZ25,"*OB")+COUNTIFS(GS25,"1W",GT25,"*OB")</f>
        <v>0</v>
      </c>
      <c r="HQ25" s="295">
        <f t="shared" ref="HQ25" si="343">SUM(HL25:HP25)</f>
        <v>1</v>
      </c>
      <c r="HR25" s="269" t="s">
        <v>346</v>
      </c>
      <c r="HS25" s="269" t="s">
        <v>348</v>
      </c>
      <c r="HT25" s="269"/>
      <c r="HU25" s="269"/>
      <c r="HV25" s="269"/>
      <c r="HW25" s="269"/>
      <c r="HX25" s="269"/>
      <c r="HY25" s="269"/>
      <c r="HZ25" s="269"/>
      <c r="IA25" s="269"/>
      <c r="IB25" s="269"/>
      <c r="IC25" s="269"/>
      <c r="ID25" s="269"/>
      <c r="IE25" s="269"/>
      <c r="IT25" s="299"/>
    </row>
    <row r="26" spans="7:254" ht="15" customHeight="1">
      <c r="G26" s="175">
        <f t="shared" si="23"/>
        <v>7</v>
      </c>
      <c r="H26" s="175">
        <f t="shared" si="24"/>
        <v>10</v>
      </c>
      <c r="I26" s="128">
        <v>189</v>
      </c>
      <c r="J26" s="502">
        <f t="shared" ref="J26" si="344">K26</f>
        <v>45452</v>
      </c>
      <c r="K26" s="126">
        <v>45452</v>
      </c>
      <c r="L26" s="44" t="s">
        <v>914</v>
      </c>
      <c r="M26" s="76">
        <v>1</v>
      </c>
      <c r="N26" s="42">
        <v>0</v>
      </c>
      <c r="O26" s="207">
        <f t="shared" ref="O26" si="345">IF(ISNUMBER(M26),M26+N26,"")</f>
        <v>1</v>
      </c>
      <c r="P26" s="176">
        <f t="shared" ref="P26" si="346">IF(ISNUMBER(Q26),Q26+R26,"")</f>
        <v>84</v>
      </c>
      <c r="Q26" s="177">
        <f t="shared" ref="Q26" si="347">ROUND(SUM(AC26,AM26,AW26,BG26,BQ26,CA26,CK26,CU26,DE26),0)</f>
        <v>42</v>
      </c>
      <c r="R26" s="178">
        <f t="shared" ref="R26" si="348">ROUND(SUM(DP26,DZ26,EJ26,ET26,FD26,FN26,FX26,GH26,GR26),0)</f>
        <v>42</v>
      </c>
      <c r="S26" s="519">
        <f t="shared" ref="S26" si="349">AK26+AU26+BE26+BO26+BY26+CI26+CS26+DC26+DM26+DX26+EH26+ER26+FB26+FL26+FV26+GF26+GP26+GZ26-30</f>
        <v>5</v>
      </c>
      <c r="T26" s="43">
        <v>1</v>
      </c>
      <c r="U26" s="43">
        <v>0</v>
      </c>
      <c r="V26" s="43">
        <v>0</v>
      </c>
      <c r="W26" s="43">
        <v>1</v>
      </c>
      <c r="X26" s="186">
        <f t="shared" ref="X26" si="350">IF(ISNUMBER(T26),SUM(T26:W26),"")</f>
        <v>2</v>
      </c>
      <c r="Y26" s="43">
        <v>1</v>
      </c>
      <c r="Z26" s="189">
        <f t="shared" ref="Z26" si="351">IF(ISNUMBER(T26),SUM(X26:Y26),"")</f>
        <v>3</v>
      </c>
      <c r="AA26" s="44">
        <v>1</v>
      </c>
      <c r="AB26" s="142"/>
      <c r="AC26" s="418">
        <v>7</v>
      </c>
      <c r="AD26" s="419" t="s">
        <v>128</v>
      </c>
      <c r="AE26" s="419" t="s">
        <v>96</v>
      </c>
      <c r="AF26" s="419" t="s">
        <v>226</v>
      </c>
      <c r="AG26" s="419" t="s">
        <v>95</v>
      </c>
      <c r="AH26" s="419" t="s">
        <v>711</v>
      </c>
      <c r="AI26" s="419">
        <v>1</v>
      </c>
      <c r="AJ26" s="419">
        <v>5</v>
      </c>
      <c r="AK26" s="418">
        <v>2</v>
      </c>
      <c r="AL26" s="419">
        <f t="shared" ref="AL26" si="352">AC26-AK26</f>
        <v>5</v>
      </c>
      <c r="AM26" s="418">
        <v>4</v>
      </c>
      <c r="AN26" s="419" t="s">
        <v>34</v>
      </c>
      <c r="AO26" s="419" t="s">
        <v>93</v>
      </c>
      <c r="AP26" s="419" t="s">
        <v>226</v>
      </c>
      <c r="AQ26" s="419" t="s">
        <v>85</v>
      </c>
      <c r="AR26" s="419" t="s">
        <v>770</v>
      </c>
      <c r="AS26" s="419">
        <v>4</v>
      </c>
      <c r="AT26" s="419">
        <v>11</v>
      </c>
      <c r="AU26" s="418">
        <v>2</v>
      </c>
      <c r="AV26" s="419">
        <f t="shared" ref="AV26" si="353">AM26-AU26</f>
        <v>2</v>
      </c>
      <c r="AW26" s="418">
        <v>4</v>
      </c>
      <c r="AX26" s="419" t="s">
        <v>271</v>
      </c>
      <c r="AY26" s="419" t="s">
        <v>98</v>
      </c>
      <c r="AZ26" s="419">
        <v>9</v>
      </c>
      <c r="BA26" s="419" t="s">
        <v>85</v>
      </c>
      <c r="BB26" s="419" t="s">
        <v>709</v>
      </c>
      <c r="BC26" s="419">
        <v>2</v>
      </c>
      <c r="BD26" s="419">
        <v>5</v>
      </c>
      <c r="BE26" s="418">
        <v>2</v>
      </c>
      <c r="BF26" s="419">
        <f t="shared" ref="BF26" si="354">AW26-BE26</f>
        <v>2</v>
      </c>
      <c r="BG26" s="418">
        <v>4</v>
      </c>
      <c r="BH26" s="418"/>
      <c r="BI26" s="418"/>
      <c r="BJ26" s="419">
        <v>6</v>
      </c>
      <c r="BK26" s="419" t="s">
        <v>85</v>
      </c>
      <c r="BL26" s="419" t="s">
        <v>693</v>
      </c>
      <c r="BM26" s="419">
        <v>1</v>
      </c>
      <c r="BN26" s="419">
        <v>25</v>
      </c>
      <c r="BO26" s="418">
        <v>3</v>
      </c>
      <c r="BP26" s="419">
        <f t="shared" ref="BP26" si="355">BG26-BO26</f>
        <v>1</v>
      </c>
      <c r="BQ26" s="418">
        <v>4</v>
      </c>
      <c r="BR26" s="355" t="s">
        <v>34</v>
      </c>
      <c r="BS26" s="419" t="s">
        <v>92</v>
      </c>
      <c r="BT26" s="419">
        <v>4</v>
      </c>
      <c r="BU26" s="419" t="s">
        <v>91</v>
      </c>
      <c r="BV26" s="419" t="s">
        <v>697</v>
      </c>
      <c r="BW26" s="419">
        <v>1</v>
      </c>
      <c r="BX26" s="419">
        <v>2</v>
      </c>
      <c r="BY26" s="418">
        <v>1</v>
      </c>
      <c r="BZ26" s="419">
        <f t="shared" ref="BZ26" si="356">BQ26-BY26</f>
        <v>3</v>
      </c>
      <c r="CA26" s="420">
        <v>6</v>
      </c>
      <c r="CB26" s="419" t="s">
        <v>36</v>
      </c>
      <c r="CC26" s="419" t="s">
        <v>93</v>
      </c>
      <c r="CD26" s="419">
        <v>0</v>
      </c>
      <c r="CE26" s="419" t="s">
        <v>95</v>
      </c>
      <c r="CF26" s="419" t="s">
        <v>913</v>
      </c>
      <c r="CG26" s="419">
        <v>1</v>
      </c>
      <c r="CH26" s="419">
        <v>1</v>
      </c>
      <c r="CI26" s="418">
        <v>1</v>
      </c>
      <c r="CJ26" s="419">
        <f t="shared" ref="CJ26" si="357">CA26-CI26</f>
        <v>5</v>
      </c>
      <c r="CK26" s="418">
        <v>4</v>
      </c>
      <c r="CL26" s="418"/>
      <c r="CM26" s="418"/>
      <c r="CN26" s="419">
        <v>4</v>
      </c>
      <c r="CO26" s="419" t="s">
        <v>85</v>
      </c>
      <c r="CP26" s="419" t="s">
        <v>708</v>
      </c>
      <c r="CQ26" s="419">
        <v>4</v>
      </c>
      <c r="CR26" s="419">
        <v>1</v>
      </c>
      <c r="CS26" s="418">
        <v>1</v>
      </c>
      <c r="CT26" s="419">
        <f t="shared" ref="CT26" si="358">CK26-CS26</f>
        <v>3</v>
      </c>
      <c r="CU26" s="418">
        <v>6</v>
      </c>
      <c r="CV26" s="419" t="s">
        <v>34</v>
      </c>
      <c r="CW26" s="419" t="s">
        <v>93</v>
      </c>
      <c r="CX26" s="419">
        <v>7</v>
      </c>
      <c r="CY26" s="419" t="s">
        <v>95</v>
      </c>
      <c r="CZ26" s="419" t="s">
        <v>696</v>
      </c>
      <c r="DA26" s="419">
        <v>1</v>
      </c>
      <c r="DB26" s="419">
        <v>15</v>
      </c>
      <c r="DC26" s="418">
        <v>2</v>
      </c>
      <c r="DD26" s="419">
        <f>CU26-DC26</f>
        <v>4</v>
      </c>
      <c r="DE26" s="441">
        <v>3</v>
      </c>
      <c r="DF26" s="419" t="s">
        <v>34</v>
      </c>
      <c r="DG26" s="419" t="s">
        <v>93</v>
      </c>
      <c r="DH26" s="419">
        <v>8</v>
      </c>
      <c r="DI26" s="419" t="s">
        <v>85</v>
      </c>
      <c r="DJ26" s="419" t="s">
        <v>739</v>
      </c>
      <c r="DK26" s="419">
        <v>1</v>
      </c>
      <c r="DL26" s="419">
        <v>3</v>
      </c>
      <c r="DM26" s="418">
        <v>1</v>
      </c>
      <c r="DN26" s="419">
        <f t="shared" ref="DN26" si="359">DE26-DM26</f>
        <v>2</v>
      </c>
      <c r="DO26" s="418"/>
      <c r="DP26" s="418">
        <v>3</v>
      </c>
      <c r="DQ26" s="418"/>
      <c r="DR26" s="418"/>
      <c r="DS26" s="419">
        <v>5</v>
      </c>
      <c r="DT26" s="419" t="s">
        <v>85</v>
      </c>
      <c r="DU26" s="419" t="s">
        <v>696</v>
      </c>
      <c r="DV26" s="419">
        <v>3</v>
      </c>
      <c r="DW26" s="419">
        <v>7</v>
      </c>
      <c r="DX26" s="418">
        <v>2</v>
      </c>
      <c r="DY26" s="419">
        <f t="shared" ref="DY26" si="360">DP26-DX26</f>
        <v>1</v>
      </c>
      <c r="DZ26" s="418">
        <v>4</v>
      </c>
      <c r="EA26" s="419" t="s">
        <v>34</v>
      </c>
      <c r="EB26" s="419" t="s">
        <v>93</v>
      </c>
      <c r="EC26" s="419">
        <v>0</v>
      </c>
      <c r="ED26" s="419" t="s">
        <v>85</v>
      </c>
      <c r="EE26" s="419" t="s">
        <v>691</v>
      </c>
      <c r="EF26" s="419">
        <v>1</v>
      </c>
      <c r="EG26" s="419">
        <v>2</v>
      </c>
      <c r="EH26" s="418">
        <v>2</v>
      </c>
      <c r="EI26" s="419">
        <f t="shared" ref="EI26" si="361">DZ26-EH26</f>
        <v>2</v>
      </c>
      <c r="EJ26" s="418">
        <v>5</v>
      </c>
      <c r="EK26" s="419" t="s">
        <v>34</v>
      </c>
      <c r="EL26" s="419" t="s">
        <v>92</v>
      </c>
      <c r="EM26" s="419" t="s">
        <v>226</v>
      </c>
      <c r="EN26" s="419" t="s">
        <v>85</v>
      </c>
      <c r="EO26" s="419" t="s">
        <v>738</v>
      </c>
      <c r="EP26" s="419">
        <v>4</v>
      </c>
      <c r="EQ26" s="419">
        <v>15</v>
      </c>
      <c r="ER26" s="418">
        <v>3</v>
      </c>
      <c r="ES26" s="419">
        <f t="shared" ref="ES26" si="362">EJ26-ER26</f>
        <v>2</v>
      </c>
      <c r="ET26" s="418">
        <v>5</v>
      </c>
      <c r="EU26" s="355" t="s">
        <v>34</v>
      </c>
      <c r="EV26" s="419" t="s">
        <v>63</v>
      </c>
      <c r="EW26" s="419">
        <v>8</v>
      </c>
      <c r="EX26" s="419" t="s">
        <v>91</v>
      </c>
      <c r="EY26" s="419" t="s">
        <v>750</v>
      </c>
      <c r="EZ26" s="419">
        <v>3</v>
      </c>
      <c r="FA26" s="419">
        <v>15</v>
      </c>
      <c r="FB26" s="418">
        <v>2</v>
      </c>
      <c r="FC26" s="419">
        <f t="shared" ref="FC26" si="363">ET26-FB26</f>
        <v>3</v>
      </c>
      <c r="FD26" s="418">
        <v>6</v>
      </c>
      <c r="FE26" s="419" t="s">
        <v>34</v>
      </c>
      <c r="FF26" s="419" t="s">
        <v>63</v>
      </c>
      <c r="FG26" s="419">
        <v>6</v>
      </c>
      <c r="FH26" s="419" t="s">
        <v>91</v>
      </c>
      <c r="FI26" s="419" t="s">
        <v>701</v>
      </c>
      <c r="FJ26" s="419">
        <v>2</v>
      </c>
      <c r="FK26" s="419">
        <v>2.5</v>
      </c>
      <c r="FL26" s="418">
        <v>2</v>
      </c>
      <c r="FM26" s="419">
        <f t="shared" ref="FM26" si="364">FD26-FL26</f>
        <v>4</v>
      </c>
      <c r="FN26" s="418">
        <v>5</v>
      </c>
      <c r="FO26" s="419" t="s">
        <v>34</v>
      </c>
      <c r="FP26" s="419" t="s">
        <v>93</v>
      </c>
      <c r="FQ26" s="419">
        <v>7</v>
      </c>
      <c r="FR26" s="419" t="s">
        <v>98</v>
      </c>
      <c r="FS26" s="419" t="s">
        <v>696</v>
      </c>
      <c r="FT26" s="419">
        <v>4</v>
      </c>
      <c r="FU26" s="419">
        <v>12</v>
      </c>
      <c r="FV26" s="418">
        <v>2</v>
      </c>
      <c r="FW26" s="419">
        <f t="shared" ref="FW26" si="365">FN26-FV26</f>
        <v>3</v>
      </c>
      <c r="FX26" s="418">
        <v>4</v>
      </c>
      <c r="FY26" s="419" t="s">
        <v>34</v>
      </c>
      <c r="FZ26" s="419" t="s">
        <v>86</v>
      </c>
      <c r="GA26" s="419">
        <v>4</v>
      </c>
      <c r="GB26" s="419" t="s">
        <v>85</v>
      </c>
      <c r="GC26" s="419" t="s">
        <v>741</v>
      </c>
      <c r="GD26" s="419">
        <v>3</v>
      </c>
      <c r="GE26" s="419">
        <v>9</v>
      </c>
      <c r="GF26" s="418">
        <v>2</v>
      </c>
      <c r="GG26" s="419">
        <f t="shared" ref="GG26" si="366">FX26-GF26</f>
        <v>2</v>
      </c>
      <c r="GH26" s="418">
        <v>5</v>
      </c>
      <c r="GI26" s="418"/>
      <c r="GJ26" s="418"/>
      <c r="GK26" s="419">
        <v>7</v>
      </c>
      <c r="GL26" s="419" t="s">
        <v>95</v>
      </c>
      <c r="GM26" s="419" t="s">
        <v>902</v>
      </c>
      <c r="GN26" s="419">
        <v>2</v>
      </c>
      <c r="GO26" s="419">
        <v>9</v>
      </c>
      <c r="GP26" s="418">
        <v>3</v>
      </c>
      <c r="GQ26" s="419">
        <f t="shared" ref="GQ26" si="367">GH26-GP26</f>
        <v>2</v>
      </c>
      <c r="GR26" s="418">
        <v>5</v>
      </c>
      <c r="GS26" s="421" t="s">
        <v>34</v>
      </c>
      <c r="GT26" s="421" t="s">
        <v>93</v>
      </c>
      <c r="GU26" s="421">
        <v>4</v>
      </c>
      <c r="GV26" s="421" t="s">
        <v>85</v>
      </c>
      <c r="GW26" s="421" t="s">
        <v>748</v>
      </c>
      <c r="GX26" s="421">
        <v>3</v>
      </c>
      <c r="GY26" s="421">
        <v>8</v>
      </c>
      <c r="GZ26" s="422">
        <v>2</v>
      </c>
      <c r="HA26" s="421">
        <f>GR26-GZ26</f>
        <v>3</v>
      </c>
      <c r="HB26" s="422"/>
      <c r="HC26" s="269"/>
      <c r="HD26" s="269"/>
      <c r="HE26" s="269"/>
      <c r="HF26" s="269"/>
      <c r="HG26" s="269"/>
      <c r="HH26" s="269"/>
      <c r="HI26" s="269"/>
      <c r="HJ26" s="269"/>
      <c r="HK26" s="295">
        <f t="shared" si="33"/>
        <v>11</v>
      </c>
      <c r="HL26" s="295">
        <f t="shared" ref="HL26" si="368">COUNTIFS(AD26,"1W",AE26,"*OB")+COUNTIFS(AN26,"1W",AO26,"*OB")+COUNTIFS(BR26,"1W",BS26,"*OB")</f>
        <v>0</v>
      </c>
      <c r="HM26" s="295">
        <f t="shared" ref="HM26" si="369">COUNTIFS(CB26,"1W",CC26,"*OB")+COUNTIFS(CV26,"1W",CW26,"*OB")+COUNTIFS(DF26,"1W",DG26,"*OB")</f>
        <v>0</v>
      </c>
      <c r="HN26" s="297">
        <f t="shared" ref="HN26" si="370">COUNTIFS(EA26,"1W",EB26,"*OB")+COUNTIFS(EK26,"1W",EL26,"*OB")+COUNTIFS(EU26,"1W",EV26,"*OB")</f>
        <v>0</v>
      </c>
      <c r="HO26" s="295">
        <f t="shared" ref="HO26" si="371">COUNTIFS(FE26,"1W",FF26,"*OB")</f>
        <v>0</v>
      </c>
      <c r="HP26" s="295">
        <f t="shared" ref="HP26" si="372">COUNTIFS(FO26,"1W",FP26,"*OB")+COUNTIFS(FY26,"1W",FZ26,"*OB")+COUNTIFS(GS26,"1W",GT26,"*OB")</f>
        <v>0</v>
      </c>
      <c r="HQ26" s="295">
        <f t="shared" ref="HQ26" si="373">SUM(HL26:HP26)</f>
        <v>0</v>
      </c>
      <c r="HR26" s="269" t="s">
        <v>346</v>
      </c>
      <c r="HS26" s="269" t="s">
        <v>348</v>
      </c>
      <c r="HT26" s="269"/>
      <c r="HU26" s="269"/>
      <c r="HV26" s="269"/>
      <c r="HW26" s="269"/>
      <c r="HX26" s="269"/>
      <c r="HY26" s="269"/>
      <c r="HZ26" s="269"/>
      <c r="IA26" s="269"/>
      <c r="IB26" s="269"/>
      <c r="IC26" s="269"/>
      <c r="ID26" s="269"/>
      <c r="IE26" s="269"/>
      <c r="IT26" s="299"/>
    </row>
    <row r="27" spans="7:254" ht="15" customHeight="1">
      <c r="G27" s="175">
        <f t="shared" si="23"/>
        <v>11</v>
      </c>
      <c r="H27" s="175">
        <f t="shared" si="24"/>
        <v>12</v>
      </c>
      <c r="I27" s="41">
        <v>188</v>
      </c>
      <c r="J27" s="503">
        <f t="shared" ref="J27" si="374">K27</f>
        <v>45444</v>
      </c>
      <c r="K27" s="85">
        <v>45444</v>
      </c>
      <c r="L27" s="362" t="s">
        <v>912</v>
      </c>
      <c r="M27" s="74">
        <v>0</v>
      </c>
      <c r="N27" s="28">
        <v>1</v>
      </c>
      <c r="O27" s="207">
        <f t="shared" ref="O27" si="375">IF(ISNUMBER(M27),M27+N27,"")</f>
        <v>1</v>
      </c>
      <c r="P27" s="179">
        <f t="shared" ref="P27" si="376">IF(ISNUMBER(Q27),Q27+R27,"")</f>
        <v>86</v>
      </c>
      <c r="Q27" s="180">
        <f t="shared" ref="Q27" si="377">ROUND(SUM(AC27,AM27,AW27,BG27,BQ27,CA27,CK27,CU27,DE27),0)</f>
        <v>46</v>
      </c>
      <c r="R27" s="181">
        <f t="shared" ref="R27" si="378">ROUND(SUM(DP27,DZ27,EJ27,ET27,FD27,FN27,FX27,GH27,GR27),0)</f>
        <v>40</v>
      </c>
      <c r="S27" s="519">
        <f t="shared" ref="S27" si="379">AK27+AU27+BE27+BO27+BY27+CI27+CS27+DC27+DM27+DX27+EH27+ER27+FB27+FL27+FV27+GF27+GP27+GZ27-30</f>
        <v>12</v>
      </c>
      <c r="T27" s="27">
        <v>1</v>
      </c>
      <c r="U27" s="27">
        <v>0</v>
      </c>
      <c r="V27" s="27">
        <v>0</v>
      </c>
      <c r="W27" s="27">
        <v>0</v>
      </c>
      <c r="X27" s="186">
        <f t="shared" ref="X27" si="380">IF(ISNUMBER(T27),SUM(T27:W27),"")</f>
        <v>1</v>
      </c>
      <c r="Y27" s="27">
        <v>3</v>
      </c>
      <c r="Z27" s="190">
        <f t="shared" ref="Z27" si="381">IF(ISNUMBER(T27),SUM(X27:Y27),"")</f>
        <v>4</v>
      </c>
      <c r="AA27" s="18">
        <v>0</v>
      </c>
      <c r="AB27" s="374"/>
      <c r="AC27" s="354">
        <v>5</v>
      </c>
      <c r="AD27" s="355" t="s">
        <v>128</v>
      </c>
      <c r="AE27" s="355" t="s">
        <v>95</v>
      </c>
      <c r="AF27" s="355">
        <v>7</v>
      </c>
      <c r="AG27" s="355" t="s">
        <v>85</v>
      </c>
      <c r="AH27" s="355" t="s">
        <v>896</v>
      </c>
      <c r="AI27" s="355">
        <v>3</v>
      </c>
      <c r="AJ27" s="355">
        <v>23</v>
      </c>
      <c r="AK27" s="354">
        <v>3</v>
      </c>
      <c r="AL27" s="419">
        <f t="shared" ref="AL27" si="382">AC27-AK27</f>
        <v>2</v>
      </c>
      <c r="AM27" s="357">
        <v>5</v>
      </c>
      <c r="AN27" s="355" t="s">
        <v>34</v>
      </c>
      <c r="AO27" s="355" t="s">
        <v>93</v>
      </c>
      <c r="AP27" s="355" t="s">
        <v>226</v>
      </c>
      <c r="AQ27" s="355" t="s">
        <v>85</v>
      </c>
      <c r="AR27" s="355" t="s">
        <v>691</v>
      </c>
      <c r="AS27" s="355">
        <v>4</v>
      </c>
      <c r="AT27" s="355">
        <v>11</v>
      </c>
      <c r="AU27" s="354">
        <v>3</v>
      </c>
      <c r="AV27" s="419">
        <f t="shared" ref="AV27" si="383">AM27-AU27</f>
        <v>2</v>
      </c>
      <c r="AW27" s="354">
        <v>5</v>
      </c>
      <c r="AX27" s="355" t="s">
        <v>128</v>
      </c>
      <c r="AY27" s="355" t="s">
        <v>93</v>
      </c>
      <c r="AZ27" s="355">
        <v>9</v>
      </c>
      <c r="BA27" s="355" t="s">
        <v>85</v>
      </c>
      <c r="BB27" s="355" t="s">
        <v>709</v>
      </c>
      <c r="BC27" s="355">
        <v>3</v>
      </c>
      <c r="BD27" s="355">
        <v>15</v>
      </c>
      <c r="BE27" s="354">
        <v>3</v>
      </c>
      <c r="BF27" s="419">
        <f t="shared" ref="BF27" si="384">AW27-BE27</f>
        <v>2</v>
      </c>
      <c r="BG27" s="354">
        <v>4</v>
      </c>
      <c r="BH27" s="354"/>
      <c r="BI27" s="354"/>
      <c r="BJ27" s="355">
        <v>6</v>
      </c>
      <c r="BK27" s="355" t="s">
        <v>85</v>
      </c>
      <c r="BL27" s="355" t="s">
        <v>693</v>
      </c>
      <c r="BM27" s="355">
        <v>2</v>
      </c>
      <c r="BN27" s="355">
        <v>21</v>
      </c>
      <c r="BO27" s="354">
        <v>3</v>
      </c>
      <c r="BP27" s="419">
        <f t="shared" ref="BP27" si="385">BG27-BO27</f>
        <v>1</v>
      </c>
      <c r="BQ27" s="357">
        <v>5</v>
      </c>
      <c r="BR27" s="507" t="s">
        <v>34</v>
      </c>
      <c r="BS27" s="507" t="s">
        <v>86</v>
      </c>
      <c r="BT27" s="507">
        <v>0</v>
      </c>
      <c r="BU27" s="507" t="s">
        <v>92</v>
      </c>
      <c r="BV27" s="507" t="s">
        <v>708</v>
      </c>
      <c r="BW27" s="507">
        <v>2</v>
      </c>
      <c r="BX27" s="507">
        <v>3</v>
      </c>
      <c r="BY27" s="478">
        <v>2</v>
      </c>
      <c r="BZ27" s="419">
        <f t="shared" ref="BZ27" si="386">BQ27-BY27</f>
        <v>3</v>
      </c>
      <c r="CA27" s="354">
        <v>6</v>
      </c>
      <c r="CB27" s="507" t="s">
        <v>36</v>
      </c>
      <c r="CC27" s="507" t="s">
        <v>93</v>
      </c>
      <c r="CD27" s="507" t="s">
        <v>226</v>
      </c>
      <c r="CE27" s="507" t="s">
        <v>85</v>
      </c>
      <c r="CF27" s="507" t="s">
        <v>721</v>
      </c>
      <c r="CG27" s="507">
        <v>1</v>
      </c>
      <c r="CH27" s="507">
        <v>12</v>
      </c>
      <c r="CI27" s="478">
        <v>3</v>
      </c>
      <c r="CJ27" s="419">
        <f t="shared" ref="CJ27" si="387">CA27-CI27</f>
        <v>3</v>
      </c>
      <c r="CK27" s="357">
        <v>4</v>
      </c>
      <c r="CL27" s="354"/>
      <c r="CM27" s="354"/>
      <c r="CN27" s="355">
        <v>4</v>
      </c>
      <c r="CO27" s="355" t="s">
        <v>85</v>
      </c>
      <c r="CP27" s="355" t="s">
        <v>708</v>
      </c>
      <c r="CQ27" s="355">
        <v>2</v>
      </c>
      <c r="CR27" s="355">
        <v>15</v>
      </c>
      <c r="CS27" s="354">
        <v>3</v>
      </c>
      <c r="CT27" s="419">
        <f t="shared" ref="CT27" si="388">CK27-CS27</f>
        <v>1</v>
      </c>
      <c r="CU27" s="354">
        <v>6</v>
      </c>
      <c r="CV27" s="355" t="s">
        <v>34</v>
      </c>
      <c r="CW27" s="355" t="s">
        <v>93</v>
      </c>
      <c r="CX27" s="355">
        <v>7</v>
      </c>
      <c r="CY27" s="355" t="s">
        <v>63</v>
      </c>
      <c r="CZ27" s="355" t="s">
        <v>801</v>
      </c>
      <c r="DA27" s="355">
        <v>3</v>
      </c>
      <c r="DB27" s="355">
        <v>5</v>
      </c>
      <c r="DC27" s="354">
        <v>2</v>
      </c>
      <c r="DD27" s="419">
        <f t="shared" ref="DD27" si="389">CU27-DC27</f>
        <v>4</v>
      </c>
      <c r="DE27" s="354">
        <v>6</v>
      </c>
      <c r="DF27" s="355" t="s">
        <v>34</v>
      </c>
      <c r="DG27" s="355" t="s">
        <v>86</v>
      </c>
      <c r="DH27" s="355">
        <v>7</v>
      </c>
      <c r="DI27" s="355" t="s">
        <v>121</v>
      </c>
      <c r="DJ27" s="355" t="s">
        <v>911</v>
      </c>
      <c r="DK27" s="355">
        <v>2</v>
      </c>
      <c r="DL27" s="355">
        <v>2</v>
      </c>
      <c r="DM27" s="354">
        <v>2</v>
      </c>
      <c r="DN27" s="419">
        <f t="shared" ref="DN27" si="390">DE27-DM27</f>
        <v>4</v>
      </c>
      <c r="DO27" s="354"/>
      <c r="DP27" s="354">
        <v>4</v>
      </c>
      <c r="DQ27" s="354"/>
      <c r="DR27" s="354"/>
      <c r="DS27" s="355">
        <v>5</v>
      </c>
      <c r="DT27" s="355" t="s">
        <v>94</v>
      </c>
      <c r="DU27" s="355" t="s">
        <v>696</v>
      </c>
      <c r="DV27" s="355">
        <v>4</v>
      </c>
      <c r="DW27" s="355">
        <v>15</v>
      </c>
      <c r="DX27" s="354">
        <v>2</v>
      </c>
      <c r="DY27" s="419">
        <f t="shared" ref="DY27" si="391">DP27-DX27</f>
        <v>2</v>
      </c>
      <c r="DZ27" s="354">
        <v>4</v>
      </c>
      <c r="EA27" s="355" t="s">
        <v>34</v>
      </c>
      <c r="EB27" s="355" t="s">
        <v>93</v>
      </c>
      <c r="EC27" s="355" t="s">
        <v>226</v>
      </c>
      <c r="ED27" s="355" t="s">
        <v>85</v>
      </c>
      <c r="EE27" s="355" t="s">
        <v>711</v>
      </c>
      <c r="EF27" s="355">
        <v>2</v>
      </c>
      <c r="EG27" s="355">
        <v>3</v>
      </c>
      <c r="EH27" s="354">
        <v>2</v>
      </c>
      <c r="EI27" s="419">
        <f t="shared" ref="EI27" si="392">DZ27-EH27</f>
        <v>2</v>
      </c>
      <c r="EJ27" s="354">
        <v>5</v>
      </c>
      <c r="EK27" s="355" t="s">
        <v>34</v>
      </c>
      <c r="EL27" s="355" t="s">
        <v>93</v>
      </c>
      <c r="EM27" s="355">
        <v>9</v>
      </c>
      <c r="EN27" s="355" t="s">
        <v>85</v>
      </c>
      <c r="EO27" s="355" t="s">
        <v>738</v>
      </c>
      <c r="EP27" s="355">
        <v>4</v>
      </c>
      <c r="EQ27" s="355">
        <v>13</v>
      </c>
      <c r="ER27" s="354">
        <v>3</v>
      </c>
      <c r="ES27" s="419">
        <f t="shared" ref="ES27" si="393">EJ27-ER27</f>
        <v>2</v>
      </c>
      <c r="ET27" s="354">
        <v>5</v>
      </c>
      <c r="EU27" s="355" t="s">
        <v>34</v>
      </c>
      <c r="EV27" s="355" t="s">
        <v>93</v>
      </c>
      <c r="EW27" s="355">
        <v>8</v>
      </c>
      <c r="EX27" s="355" t="s">
        <v>86</v>
      </c>
      <c r="EY27" s="355" t="s">
        <v>738</v>
      </c>
      <c r="EZ27" s="355">
        <v>1</v>
      </c>
      <c r="FA27" s="355">
        <v>3</v>
      </c>
      <c r="FB27" s="354">
        <v>2</v>
      </c>
      <c r="FC27" s="419">
        <f t="shared" ref="FC27" si="394">ET27-FB27</f>
        <v>3</v>
      </c>
      <c r="FD27" s="354">
        <v>5</v>
      </c>
      <c r="FE27" s="355" t="s">
        <v>34</v>
      </c>
      <c r="FF27" s="355" t="s">
        <v>93</v>
      </c>
      <c r="FG27" s="355">
        <v>8</v>
      </c>
      <c r="FH27" s="355" t="s">
        <v>85</v>
      </c>
      <c r="FI27" s="355" t="s">
        <v>857</v>
      </c>
      <c r="FJ27" s="355">
        <v>3</v>
      </c>
      <c r="FK27" s="355">
        <v>3</v>
      </c>
      <c r="FL27" s="354">
        <v>2</v>
      </c>
      <c r="FM27" s="419">
        <f t="shared" ref="FM27" si="395">FD27-FL27</f>
        <v>3</v>
      </c>
      <c r="FN27" s="354">
        <v>4</v>
      </c>
      <c r="FO27" s="355" t="s">
        <v>34</v>
      </c>
      <c r="FP27" s="355" t="s">
        <v>93</v>
      </c>
      <c r="FQ27" s="355">
        <v>8</v>
      </c>
      <c r="FR27" s="355" t="s">
        <v>85</v>
      </c>
      <c r="FS27" s="355" t="s">
        <v>900</v>
      </c>
      <c r="FT27" s="355">
        <v>3</v>
      </c>
      <c r="FU27" s="355">
        <v>9</v>
      </c>
      <c r="FV27" s="354">
        <v>2</v>
      </c>
      <c r="FW27" s="419">
        <f t="shared" ref="FW27" si="396">FN27-FV27</f>
        <v>2</v>
      </c>
      <c r="FX27" s="354">
        <v>5</v>
      </c>
      <c r="FY27" s="355" t="s">
        <v>34</v>
      </c>
      <c r="FZ27" s="355" t="s">
        <v>93</v>
      </c>
      <c r="GA27" s="355">
        <v>7</v>
      </c>
      <c r="GB27" s="355" t="s">
        <v>63</v>
      </c>
      <c r="GC27" s="355" t="s">
        <v>876</v>
      </c>
      <c r="GD27" s="355">
        <v>3</v>
      </c>
      <c r="GE27" s="355">
        <v>5</v>
      </c>
      <c r="GF27" s="354">
        <v>1</v>
      </c>
      <c r="GG27" s="419">
        <f t="shared" ref="GG27" si="397">FX27-GF27</f>
        <v>4</v>
      </c>
      <c r="GH27" s="354">
        <v>3</v>
      </c>
      <c r="GI27" s="354"/>
      <c r="GJ27" s="354"/>
      <c r="GK27" s="355">
        <v>7</v>
      </c>
      <c r="GL27" s="355" t="s">
        <v>85</v>
      </c>
      <c r="GM27" s="355" t="s">
        <v>902</v>
      </c>
      <c r="GN27" s="355">
        <v>3</v>
      </c>
      <c r="GO27" s="355">
        <v>15</v>
      </c>
      <c r="GP27" s="354">
        <v>2</v>
      </c>
      <c r="GQ27" s="419">
        <f t="shared" ref="GQ27" si="398">GH27-GP27</f>
        <v>1</v>
      </c>
      <c r="GR27" s="354">
        <v>5</v>
      </c>
      <c r="GS27" s="358" t="s">
        <v>34</v>
      </c>
      <c r="GT27" s="358" t="s">
        <v>93</v>
      </c>
      <c r="GU27" s="358">
        <v>9</v>
      </c>
      <c r="GV27" s="358" t="s">
        <v>85</v>
      </c>
      <c r="GW27" s="358" t="s">
        <v>709</v>
      </c>
      <c r="GX27" s="358">
        <v>3</v>
      </c>
      <c r="GY27" s="358">
        <v>10</v>
      </c>
      <c r="GZ27" s="359">
        <v>2</v>
      </c>
      <c r="HA27" s="421">
        <f t="shared" ref="HA27" si="399">GR27-GZ27</f>
        <v>3</v>
      </c>
      <c r="HB27" s="359"/>
      <c r="HC27" s="269"/>
      <c r="HD27" s="269"/>
      <c r="HE27" s="269"/>
      <c r="HF27" s="269"/>
      <c r="HG27" s="269"/>
      <c r="HH27" s="269"/>
      <c r="HI27" s="269"/>
      <c r="HJ27" s="269"/>
      <c r="HK27" s="295">
        <f t="shared" si="33"/>
        <v>11</v>
      </c>
      <c r="HL27" s="295">
        <f t="shared" ref="HL27" si="400">COUNTIFS(AD27,"1W",AE27,"*OB")+COUNTIFS(AN27,"1W",AO27,"*OB")+COUNTIFS(BR27,"1W",BS27,"*OB")</f>
        <v>0</v>
      </c>
      <c r="HM27" s="295">
        <f t="shared" ref="HM27" si="401">COUNTIFS(CB27,"1W",CC27,"*OB")+COUNTIFS(CV27,"1W",CW27,"*OB")+COUNTIFS(DF27,"1W",DG27,"*OB")</f>
        <v>0</v>
      </c>
      <c r="HN27" s="297">
        <f t="shared" ref="HN27" si="402">COUNTIFS(EA27,"1W",EB27,"*OB")+COUNTIFS(EK27,"1W",EL27,"*OB")+COUNTIFS(EU27,"1W",EV27,"*OB")</f>
        <v>0</v>
      </c>
      <c r="HO27" s="295">
        <f t="shared" ref="HO27" si="403">COUNTIFS(FE27,"1W",FF27,"*OB")</f>
        <v>0</v>
      </c>
      <c r="HP27" s="295">
        <f t="shared" ref="HP27" si="404">COUNTIFS(FO27,"1W",FP27,"*OB")+COUNTIFS(FY27,"1W",FZ27,"*OB")+COUNTIFS(GS27,"1W",GT27,"*OB")</f>
        <v>0</v>
      </c>
      <c r="HQ27" s="295">
        <f t="shared" ref="HQ27" si="405">SUM(HL27:HP27)</f>
        <v>0</v>
      </c>
      <c r="HR27" s="269" t="s">
        <v>379</v>
      </c>
      <c r="HS27" s="269" t="s">
        <v>380</v>
      </c>
      <c r="HT27" s="269"/>
      <c r="HU27" s="269"/>
      <c r="HV27" s="269"/>
      <c r="HW27" s="269"/>
      <c r="HX27" s="269"/>
      <c r="HY27" s="269"/>
      <c r="HZ27" s="269"/>
      <c r="IA27" s="269"/>
      <c r="IB27" s="269"/>
      <c r="IC27" s="269"/>
      <c r="ID27" s="269"/>
      <c r="IE27" s="269"/>
      <c r="IT27" s="299"/>
    </row>
    <row r="28" spans="7:254" ht="15" customHeight="1">
      <c r="G28" s="175">
        <f t="shared" si="23"/>
        <v>9</v>
      </c>
      <c r="H28" s="175">
        <f t="shared" si="24"/>
        <v>9</v>
      </c>
      <c r="I28" s="128">
        <v>187</v>
      </c>
      <c r="J28" s="502">
        <f t="shared" ref="J28" si="406">K28</f>
        <v>45430</v>
      </c>
      <c r="K28" s="126">
        <v>45430</v>
      </c>
      <c r="L28" s="41" t="s">
        <v>910</v>
      </c>
      <c r="M28" s="76">
        <v>3</v>
      </c>
      <c r="N28" s="42">
        <v>0</v>
      </c>
      <c r="O28" s="207">
        <f t="shared" ref="O28" si="407">IF(ISNUMBER(M28),M28+N28,"")</f>
        <v>3</v>
      </c>
      <c r="P28" s="176">
        <f t="shared" ref="P28" si="408">IF(ISNUMBER(Q28),Q28+R28,"")</f>
        <v>85</v>
      </c>
      <c r="Q28" s="185">
        <f t="shared" ref="Q28" si="409">ROUND(SUM(AC28,AM28,AW28,BG28,BQ28,CA28,CK28,CU28,DE28),0)</f>
        <v>43</v>
      </c>
      <c r="R28" s="178">
        <f t="shared" ref="R28" si="410">ROUND(SUM(DP28,DZ28,EJ28,ET28,FD28,FN28,FX28,GH28,GR28),0)</f>
        <v>42</v>
      </c>
      <c r="S28" s="519">
        <f t="shared" ref="S28" si="411">AK28+AU28+BE28+BO28+BY28+CI28+CS28+DC28+DM28+DX28+EH28+ER28+FB28+FL28+FV28+GF28+GP28+GZ28-30</f>
        <v>4</v>
      </c>
      <c r="T28" s="43">
        <v>2</v>
      </c>
      <c r="U28" s="43">
        <v>0</v>
      </c>
      <c r="V28" s="43">
        <v>0</v>
      </c>
      <c r="W28" s="43">
        <v>0</v>
      </c>
      <c r="X28" s="186">
        <f t="shared" ref="X28" si="412">IF(ISNUMBER(T28),SUM(T28:W28),"")</f>
        <v>2</v>
      </c>
      <c r="Y28" s="43">
        <v>1</v>
      </c>
      <c r="Z28" s="189">
        <f t="shared" ref="Z28" si="413">IF(ISNUMBER(T28),SUM(X28:Y28),"")</f>
        <v>3</v>
      </c>
      <c r="AA28" s="44">
        <v>1</v>
      </c>
      <c r="AB28" s="463"/>
      <c r="AC28" s="418">
        <v>4</v>
      </c>
      <c r="AD28" s="419" t="s">
        <v>128</v>
      </c>
      <c r="AE28" s="419" t="s">
        <v>93</v>
      </c>
      <c r="AF28" s="419" t="s">
        <v>226</v>
      </c>
      <c r="AG28" s="419" t="s">
        <v>91</v>
      </c>
      <c r="AH28" s="419" t="s">
        <v>709</v>
      </c>
      <c r="AI28" s="419">
        <v>1</v>
      </c>
      <c r="AJ28" s="419">
        <v>1</v>
      </c>
      <c r="AK28" s="418">
        <v>1</v>
      </c>
      <c r="AL28" s="419">
        <f>AC28-AK28</f>
        <v>3</v>
      </c>
      <c r="AM28" s="420">
        <v>5</v>
      </c>
      <c r="AN28" s="419" t="s">
        <v>34</v>
      </c>
      <c r="AO28" s="419" t="s">
        <v>93</v>
      </c>
      <c r="AP28" s="419">
        <v>56</v>
      </c>
      <c r="AQ28" s="419" t="s">
        <v>91</v>
      </c>
      <c r="AR28" s="419" t="s">
        <v>905</v>
      </c>
      <c r="AS28" s="419">
        <v>2</v>
      </c>
      <c r="AT28" s="419">
        <v>2</v>
      </c>
      <c r="AU28" s="418">
        <v>1</v>
      </c>
      <c r="AV28" s="419">
        <f>AM28-AU28</f>
        <v>4</v>
      </c>
      <c r="AW28" s="418">
        <v>5</v>
      </c>
      <c r="AX28" s="419" t="s">
        <v>128</v>
      </c>
      <c r="AY28" s="419" t="s">
        <v>95</v>
      </c>
      <c r="AZ28" s="419">
        <v>0</v>
      </c>
      <c r="BA28" s="419" t="s">
        <v>85</v>
      </c>
      <c r="BB28" s="419" t="s">
        <v>713</v>
      </c>
      <c r="BC28" s="419">
        <v>3</v>
      </c>
      <c r="BD28" s="419">
        <v>11</v>
      </c>
      <c r="BE28" s="418">
        <v>2</v>
      </c>
      <c r="BF28" s="419">
        <f>AW28-BE28</f>
        <v>3</v>
      </c>
      <c r="BG28" s="418">
        <v>4</v>
      </c>
      <c r="BH28" s="418"/>
      <c r="BI28" s="418"/>
      <c r="BJ28" s="419">
        <v>6</v>
      </c>
      <c r="BK28" s="419" t="s">
        <v>85</v>
      </c>
      <c r="BL28" s="419" t="s">
        <v>693</v>
      </c>
      <c r="BM28" s="419">
        <v>3</v>
      </c>
      <c r="BN28" s="419">
        <v>22</v>
      </c>
      <c r="BO28" s="418">
        <v>3</v>
      </c>
      <c r="BP28" s="419">
        <f>BG28-BO28</f>
        <v>1</v>
      </c>
      <c r="BQ28" s="418">
        <v>4</v>
      </c>
      <c r="BR28" s="419" t="s">
        <v>34</v>
      </c>
      <c r="BS28" s="419" t="s">
        <v>93</v>
      </c>
      <c r="BT28" s="419">
        <v>4</v>
      </c>
      <c r="BU28" s="419" t="s">
        <v>85</v>
      </c>
      <c r="BV28" s="529" t="s">
        <v>846</v>
      </c>
      <c r="BW28" s="419">
        <v>2</v>
      </c>
      <c r="BX28" s="419">
        <v>8</v>
      </c>
      <c r="BY28" s="418">
        <v>2</v>
      </c>
      <c r="BZ28" s="419">
        <f>BQ28-BY28</f>
        <v>2</v>
      </c>
      <c r="CA28" s="441">
        <v>4</v>
      </c>
      <c r="CB28" s="419" t="s">
        <v>34</v>
      </c>
      <c r="CC28" s="419" t="s">
        <v>93</v>
      </c>
      <c r="CD28" s="419">
        <v>4</v>
      </c>
      <c r="CE28" s="419" t="s">
        <v>85</v>
      </c>
      <c r="CF28" s="419" t="s">
        <v>748</v>
      </c>
      <c r="CG28" s="419">
        <v>3</v>
      </c>
      <c r="CH28" s="419">
        <v>3</v>
      </c>
      <c r="CI28" s="418">
        <v>1</v>
      </c>
      <c r="CJ28" s="419">
        <f>CA28-CI28</f>
        <v>3</v>
      </c>
      <c r="CK28" s="418">
        <v>3</v>
      </c>
      <c r="CL28" s="418"/>
      <c r="CM28" s="418"/>
      <c r="CN28" s="419">
        <v>9</v>
      </c>
      <c r="CO28" s="419" t="s">
        <v>85</v>
      </c>
      <c r="CP28" s="419" t="s">
        <v>729</v>
      </c>
      <c r="CQ28" s="419">
        <v>5</v>
      </c>
      <c r="CR28" s="419">
        <v>3</v>
      </c>
      <c r="CS28" s="418">
        <v>2</v>
      </c>
      <c r="CT28" s="419">
        <f>CK28-CS28</f>
        <v>1</v>
      </c>
      <c r="CU28" s="418">
        <v>9</v>
      </c>
      <c r="CV28" s="419" t="s">
        <v>34</v>
      </c>
      <c r="CW28" s="419" t="s">
        <v>103</v>
      </c>
      <c r="CX28" s="419" t="s">
        <v>904</v>
      </c>
      <c r="CY28" s="419" t="s">
        <v>63</v>
      </c>
      <c r="CZ28" s="419" t="s">
        <v>908</v>
      </c>
      <c r="DA28" s="419">
        <v>3</v>
      </c>
      <c r="DB28" s="419">
        <v>7</v>
      </c>
      <c r="DC28" s="418">
        <v>2</v>
      </c>
      <c r="DD28" s="419">
        <f>CU28-DC28</f>
        <v>7</v>
      </c>
      <c r="DE28" s="418">
        <v>5</v>
      </c>
      <c r="DF28" s="419" t="s">
        <v>34</v>
      </c>
      <c r="DG28" s="419" t="s">
        <v>93</v>
      </c>
      <c r="DH28" s="419" t="s">
        <v>226</v>
      </c>
      <c r="DI28" s="419" t="s">
        <v>63</v>
      </c>
      <c r="DJ28" s="419" t="s">
        <v>713</v>
      </c>
      <c r="DK28" s="419">
        <v>1</v>
      </c>
      <c r="DL28" s="419">
        <v>2</v>
      </c>
      <c r="DM28" s="418">
        <v>2</v>
      </c>
      <c r="DN28" s="419">
        <f>DE28-DM28</f>
        <v>3</v>
      </c>
      <c r="DO28" s="418"/>
      <c r="DP28" s="418">
        <v>4</v>
      </c>
      <c r="DQ28" s="418"/>
      <c r="DR28" s="418"/>
      <c r="DS28" s="419">
        <v>5</v>
      </c>
      <c r="DT28" s="419" t="s">
        <v>95</v>
      </c>
      <c r="DU28" s="419" t="s">
        <v>693</v>
      </c>
      <c r="DV28" s="419">
        <v>4</v>
      </c>
      <c r="DW28" s="419">
        <v>9</v>
      </c>
      <c r="DX28" s="418">
        <v>2</v>
      </c>
      <c r="DY28" s="419">
        <f>DP28-DX28</f>
        <v>2</v>
      </c>
      <c r="DZ28" s="418">
        <v>5</v>
      </c>
      <c r="EA28" s="419" t="s">
        <v>34</v>
      </c>
      <c r="EB28" s="419" t="s">
        <v>93</v>
      </c>
      <c r="EC28" s="419" t="s">
        <v>226</v>
      </c>
      <c r="ED28" s="419" t="s">
        <v>121</v>
      </c>
      <c r="EE28" s="419" t="s">
        <v>709</v>
      </c>
      <c r="EF28" s="419">
        <v>3</v>
      </c>
      <c r="EG28" s="419">
        <v>2</v>
      </c>
      <c r="EH28" s="418">
        <v>2</v>
      </c>
      <c r="EI28" s="419">
        <f>DZ28-EH28</f>
        <v>3</v>
      </c>
      <c r="EJ28" s="418">
        <v>5</v>
      </c>
      <c r="EK28" s="419" t="s">
        <v>36</v>
      </c>
      <c r="EL28" s="419" t="s">
        <v>86</v>
      </c>
      <c r="EM28" s="419">
        <v>7</v>
      </c>
      <c r="EN28" s="419" t="s">
        <v>85</v>
      </c>
      <c r="EO28" s="419" t="s">
        <v>906</v>
      </c>
      <c r="EP28" s="419">
        <v>2</v>
      </c>
      <c r="EQ28" s="419">
        <v>13</v>
      </c>
      <c r="ER28" s="418">
        <v>3</v>
      </c>
      <c r="ES28" s="419">
        <f>EJ28-ER28</f>
        <v>2</v>
      </c>
      <c r="ET28" s="418">
        <v>4</v>
      </c>
      <c r="EU28" s="419" t="s">
        <v>34</v>
      </c>
      <c r="EV28" s="419" t="s">
        <v>63</v>
      </c>
      <c r="EW28" s="419">
        <v>6</v>
      </c>
      <c r="EX28" s="419" t="s">
        <v>85</v>
      </c>
      <c r="EY28" s="419" t="s">
        <v>907</v>
      </c>
      <c r="EZ28" s="419">
        <v>3</v>
      </c>
      <c r="FA28" s="419">
        <v>3</v>
      </c>
      <c r="FB28" s="418">
        <v>2</v>
      </c>
      <c r="FC28" s="419">
        <f>ET28-FB28</f>
        <v>2</v>
      </c>
      <c r="FD28" s="418">
        <v>5</v>
      </c>
      <c r="FE28" s="419" t="s">
        <v>34</v>
      </c>
      <c r="FF28" s="419" t="s">
        <v>93</v>
      </c>
      <c r="FG28" s="419">
        <v>8</v>
      </c>
      <c r="FH28" s="419" t="s">
        <v>98</v>
      </c>
      <c r="FI28" s="419" t="s">
        <v>811</v>
      </c>
      <c r="FJ28" s="419">
        <v>3</v>
      </c>
      <c r="FK28" s="419">
        <v>1</v>
      </c>
      <c r="FL28" s="418">
        <v>1</v>
      </c>
      <c r="FM28" s="419">
        <f>FD28-FL28</f>
        <v>4</v>
      </c>
      <c r="FN28" s="418">
        <v>5</v>
      </c>
      <c r="FO28" s="419" t="s">
        <v>34</v>
      </c>
      <c r="FP28" s="419" t="s">
        <v>93</v>
      </c>
      <c r="FQ28" s="419">
        <v>9</v>
      </c>
      <c r="FR28" s="419" t="s">
        <v>85</v>
      </c>
      <c r="FS28" s="419" t="s">
        <v>698</v>
      </c>
      <c r="FT28" s="419">
        <v>2</v>
      </c>
      <c r="FU28" s="419">
        <v>5</v>
      </c>
      <c r="FV28" s="418">
        <v>3</v>
      </c>
      <c r="FW28" s="419">
        <f>FN28-FV28</f>
        <v>2</v>
      </c>
      <c r="FX28" s="418">
        <v>6</v>
      </c>
      <c r="FY28" s="419" t="s">
        <v>34</v>
      </c>
      <c r="FZ28" s="419" t="s">
        <v>96</v>
      </c>
      <c r="GA28" s="419">
        <v>4</v>
      </c>
      <c r="GB28" s="419" t="s">
        <v>85</v>
      </c>
      <c r="GC28" s="419" t="s">
        <v>704</v>
      </c>
      <c r="GD28" s="419">
        <v>3</v>
      </c>
      <c r="GE28" s="419">
        <v>7</v>
      </c>
      <c r="GF28" s="418">
        <v>2</v>
      </c>
      <c r="GG28" s="419">
        <f>FX28-GF28</f>
        <v>4</v>
      </c>
      <c r="GH28" s="418">
        <v>3</v>
      </c>
      <c r="GI28" s="418"/>
      <c r="GJ28" s="418"/>
      <c r="GK28" s="419">
        <v>8</v>
      </c>
      <c r="GL28" s="419" t="s">
        <v>86</v>
      </c>
      <c r="GM28" s="419" t="s">
        <v>909</v>
      </c>
      <c r="GN28" s="419">
        <v>2</v>
      </c>
      <c r="GO28" s="419">
        <v>4</v>
      </c>
      <c r="GP28" s="418">
        <v>2</v>
      </c>
      <c r="GQ28" s="419">
        <f>GH28-GP28</f>
        <v>1</v>
      </c>
      <c r="GR28" s="418">
        <v>5</v>
      </c>
      <c r="GS28" s="421" t="s">
        <v>34</v>
      </c>
      <c r="GT28" s="421" t="s">
        <v>93</v>
      </c>
      <c r="GU28" s="421" t="s">
        <v>226</v>
      </c>
      <c r="GV28" s="421" t="s">
        <v>121</v>
      </c>
      <c r="GW28" s="421" t="s">
        <v>770</v>
      </c>
      <c r="GX28" s="421">
        <v>3</v>
      </c>
      <c r="GY28" s="421">
        <v>1</v>
      </c>
      <c r="GZ28" s="422">
        <v>1</v>
      </c>
      <c r="HA28" s="421">
        <f>GR28-GZ28</f>
        <v>4</v>
      </c>
      <c r="HB28" s="422"/>
      <c r="HC28" s="269"/>
      <c r="HD28" s="269"/>
      <c r="HE28" s="269"/>
      <c r="HF28" s="269"/>
      <c r="HG28" s="269"/>
      <c r="HH28" s="269"/>
      <c r="HI28" s="269"/>
      <c r="HJ28" s="269"/>
      <c r="HK28" s="295">
        <f t="shared" si="33"/>
        <v>11</v>
      </c>
      <c r="HL28" s="295">
        <f t="shared" ref="HL28" si="414">COUNTIFS(AD28,"1W",AE28,"*OB")+COUNTIFS(AN28,"1W",AO28,"*OB")+COUNTIFS(BR28,"1W",BS28,"*OB")</f>
        <v>0</v>
      </c>
      <c r="HM28" s="295">
        <f t="shared" ref="HM28" si="415">COUNTIFS(CB28,"1W",CC28,"*OB")+COUNTIFS(CV28,"1W",CW28,"*OB")+COUNTIFS(DF28,"1W",DG28,"*OB")</f>
        <v>1</v>
      </c>
      <c r="HN28" s="297">
        <f t="shared" ref="HN28" si="416">COUNTIFS(EA28,"1W",EB28,"*OB")+COUNTIFS(EK28,"1W",EL28,"*OB")+COUNTIFS(EU28,"1W",EV28,"*OB")</f>
        <v>0</v>
      </c>
      <c r="HO28" s="295">
        <f t="shared" ref="HO28" si="417">COUNTIFS(FE28,"1W",FF28,"*OB")</f>
        <v>0</v>
      </c>
      <c r="HP28" s="295">
        <f t="shared" ref="HP28" si="418">COUNTIFS(FO28,"1W",FP28,"*OB")+COUNTIFS(FY28,"1W",FZ28,"*OB")+COUNTIFS(GS28,"1W",GT28,"*OB")</f>
        <v>1</v>
      </c>
      <c r="HQ28" s="295">
        <f t="shared" ref="HQ28" si="419">SUM(HL28:HP28)</f>
        <v>2</v>
      </c>
      <c r="HR28" s="269" t="s">
        <v>346</v>
      </c>
      <c r="HS28" s="269" t="s">
        <v>348</v>
      </c>
      <c r="HT28" s="269"/>
      <c r="HU28" s="269"/>
      <c r="HV28" s="269"/>
      <c r="HW28" s="269"/>
      <c r="HX28" s="269"/>
      <c r="HY28" s="269"/>
      <c r="HZ28" s="269"/>
      <c r="IA28" s="269"/>
      <c r="IB28" s="269"/>
      <c r="IC28" s="269"/>
      <c r="ID28" s="269"/>
      <c r="IE28" s="269"/>
      <c r="IT28" s="299"/>
    </row>
    <row r="29" spans="7:254" ht="15" customHeight="1">
      <c r="G29" s="175">
        <f t="shared" si="23"/>
        <v>7</v>
      </c>
      <c r="H29" s="175">
        <f t="shared" si="24"/>
        <v>9</v>
      </c>
      <c r="I29" s="128">
        <v>186</v>
      </c>
      <c r="J29" s="502">
        <f t="shared" ref="J29" si="420">K29</f>
        <v>45423</v>
      </c>
      <c r="K29" s="126">
        <v>45423</v>
      </c>
      <c r="L29" s="44" t="s">
        <v>903</v>
      </c>
      <c r="M29" s="76">
        <v>2</v>
      </c>
      <c r="N29" s="42">
        <v>0</v>
      </c>
      <c r="O29" s="207">
        <f t="shared" ref="O29" si="421">IF(ISNUMBER(M29),M29+N29,"")</f>
        <v>2</v>
      </c>
      <c r="P29" s="176">
        <f t="shared" ref="P29" si="422">IF(ISNUMBER(Q29),Q29+R29,"")</f>
        <v>89</v>
      </c>
      <c r="Q29" s="177">
        <f t="shared" ref="Q29" si="423">ROUND(SUM(AC29,AM29,AW29,BG29,BQ29,CA29,CK29,CU29,DE29),0)</f>
        <v>44</v>
      </c>
      <c r="R29" s="178">
        <f t="shared" ref="R29" si="424">ROUND(SUM(DP29,DZ29,EJ29,ET29,FD29,FN29,FX29,GH29,GR29),0)</f>
        <v>45</v>
      </c>
      <c r="S29" s="519">
        <f t="shared" ref="S29" si="425">AK29+AU29+BE29+BO29+BY29+CI29+CS29+DC29+DM29+DX29+EH29+ER29+FB29+FL29+FV29+GF29+GP29+GZ29-30</f>
        <v>5</v>
      </c>
      <c r="T29" s="43">
        <v>2</v>
      </c>
      <c r="U29" s="43">
        <v>1</v>
      </c>
      <c r="V29" s="43">
        <v>0</v>
      </c>
      <c r="W29" s="43">
        <v>0</v>
      </c>
      <c r="X29" s="186">
        <f t="shared" ref="X29" si="426">IF(ISNUMBER(T29),SUM(T29:W29),"")</f>
        <v>3</v>
      </c>
      <c r="Y29" s="43">
        <v>2</v>
      </c>
      <c r="Z29" s="189">
        <f t="shared" ref="Z29" si="427">IF(ISNUMBER(T29),SUM(X29:Y29),"")</f>
        <v>5</v>
      </c>
      <c r="AA29" s="44">
        <v>0</v>
      </c>
      <c r="AB29" s="142"/>
      <c r="AC29" s="418">
        <v>5</v>
      </c>
      <c r="AD29" s="419" t="s">
        <v>128</v>
      </c>
      <c r="AE29" s="419" t="s">
        <v>95</v>
      </c>
      <c r="AF29" s="419">
        <v>8</v>
      </c>
      <c r="AG29" s="419" t="s">
        <v>63</v>
      </c>
      <c r="AH29" s="419" t="s">
        <v>801</v>
      </c>
      <c r="AI29" s="419">
        <v>1</v>
      </c>
      <c r="AJ29" s="419">
        <v>1</v>
      </c>
      <c r="AK29" s="418">
        <v>1</v>
      </c>
      <c r="AL29" s="419">
        <f t="shared" ref="AL29" si="428">AC29-AK29</f>
        <v>4</v>
      </c>
      <c r="AM29" s="418">
        <v>5</v>
      </c>
      <c r="AN29" s="419" t="s">
        <v>34</v>
      </c>
      <c r="AO29" s="419" t="s">
        <v>93</v>
      </c>
      <c r="AP29" s="419">
        <v>4</v>
      </c>
      <c r="AQ29" s="419" t="s">
        <v>95</v>
      </c>
      <c r="AR29" s="419" t="s">
        <v>719</v>
      </c>
      <c r="AS29" s="419">
        <v>1</v>
      </c>
      <c r="AT29" s="419">
        <v>2</v>
      </c>
      <c r="AU29" s="418">
        <v>2</v>
      </c>
      <c r="AV29" s="419">
        <f t="shared" ref="AV29" si="429">AM29-AU29</f>
        <v>3</v>
      </c>
      <c r="AW29" s="418">
        <v>4</v>
      </c>
      <c r="AX29" s="419" t="s">
        <v>128</v>
      </c>
      <c r="AY29" s="419" t="s">
        <v>93</v>
      </c>
      <c r="AZ29" s="419">
        <v>0</v>
      </c>
      <c r="BA29" s="419" t="s">
        <v>85</v>
      </c>
      <c r="BB29" s="419" t="s">
        <v>770</v>
      </c>
      <c r="BC29" s="419">
        <v>3</v>
      </c>
      <c r="BD29" s="419">
        <v>9</v>
      </c>
      <c r="BE29" s="418">
        <v>2</v>
      </c>
      <c r="BF29" s="419">
        <f t="shared" ref="BF29" si="430">AW29-BE29</f>
        <v>2</v>
      </c>
      <c r="BG29" s="418">
        <v>4</v>
      </c>
      <c r="BH29" s="418"/>
      <c r="BI29" s="418"/>
      <c r="BJ29" s="419">
        <v>6</v>
      </c>
      <c r="BK29" s="419" t="s">
        <v>95</v>
      </c>
      <c r="BL29" s="419" t="s">
        <v>693</v>
      </c>
      <c r="BM29" s="419">
        <v>2</v>
      </c>
      <c r="BN29" s="419">
        <v>2</v>
      </c>
      <c r="BO29" s="418">
        <v>2</v>
      </c>
      <c r="BP29" s="419">
        <f t="shared" ref="BP29" si="431">BG29-BO29</f>
        <v>2</v>
      </c>
      <c r="BQ29" s="418">
        <v>4</v>
      </c>
      <c r="BR29" s="355" t="s">
        <v>34</v>
      </c>
      <c r="BS29" s="419" t="s">
        <v>121</v>
      </c>
      <c r="BT29" s="419">
        <v>4</v>
      </c>
      <c r="BU29" s="419" t="s">
        <v>92</v>
      </c>
      <c r="BV29" s="419" t="s">
        <v>817</v>
      </c>
      <c r="BW29" s="419">
        <v>4</v>
      </c>
      <c r="BX29" s="419">
        <v>2.5</v>
      </c>
      <c r="BY29" s="418">
        <v>1</v>
      </c>
      <c r="BZ29" s="419">
        <f t="shared" ref="BZ29" si="432">BQ29-BY29</f>
        <v>3</v>
      </c>
      <c r="CA29" s="418">
        <v>6</v>
      </c>
      <c r="CB29" s="419" t="s">
        <v>34</v>
      </c>
      <c r="CC29" s="419" t="s">
        <v>93</v>
      </c>
      <c r="CD29" s="419" t="s">
        <v>226</v>
      </c>
      <c r="CE29" s="419" t="s">
        <v>85</v>
      </c>
      <c r="CF29" s="419" t="s">
        <v>781</v>
      </c>
      <c r="CG29" s="419">
        <v>2</v>
      </c>
      <c r="CH29" s="419">
        <v>25</v>
      </c>
      <c r="CI29" s="418">
        <v>3</v>
      </c>
      <c r="CJ29" s="419">
        <f t="shared" ref="CJ29" si="433">CA29-CI29</f>
        <v>3</v>
      </c>
      <c r="CK29" s="418">
        <v>4</v>
      </c>
      <c r="CL29" s="418"/>
      <c r="CM29" s="418"/>
      <c r="CN29" s="419" t="s">
        <v>226</v>
      </c>
      <c r="CO29" s="419" t="s">
        <v>85</v>
      </c>
      <c r="CP29" s="419" t="s">
        <v>840</v>
      </c>
      <c r="CQ29" s="419">
        <v>5</v>
      </c>
      <c r="CR29" s="419">
        <v>15</v>
      </c>
      <c r="CS29" s="418">
        <v>3</v>
      </c>
      <c r="CT29" s="419">
        <f t="shared" ref="CT29" si="434">CK29-CS29</f>
        <v>1</v>
      </c>
      <c r="CU29" s="418">
        <v>7</v>
      </c>
      <c r="CV29" s="419" t="s">
        <v>34</v>
      </c>
      <c r="CW29" s="419" t="s">
        <v>93</v>
      </c>
      <c r="CX29" s="419">
        <v>0</v>
      </c>
      <c r="CY29" s="419" t="s">
        <v>85</v>
      </c>
      <c r="CZ29" s="419" t="s">
        <v>901</v>
      </c>
      <c r="DA29" s="419">
        <v>3</v>
      </c>
      <c r="DB29" s="419">
        <v>3</v>
      </c>
      <c r="DC29" s="418">
        <v>1</v>
      </c>
      <c r="DD29" s="419">
        <f>CU29-DC29</f>
        <v>6</v>
      </c>
      <c r="DE29" s="418">
        <v>5</v>
      </c>
      <c r="DF29" s="419" t="s">
        <v>34</v>
      </c>
      <c r="DG29" s="419" t="s">
        <v>86</v>
      </c>
      <c r="DH29" s="419">
        <v>6</v>
      </c>
      <c r="DI29" s="419" t="s">
        <v>63</v>
      </c>
      <c r="DJ29" s="419" t="s">
        <v>801</v>
      </c>
      <c r="DK29" s="419">
        <v>3</v>
      </c>
      <c r="DL29" s="419">
        <v>3</v>
      </c>
      <c r="DM29" s="418">
        <v>2</v>
      </c>
      <c r="DN29" s="419">
        <f t="shared" ref="DN29" si="435">DE29-DM29</f>
        <v>3</v>
      </c>
      <c r="DO29" s="418"/>
      <c r="DP29" s="418">
        <v>4</v>
      </c>
      <c r="DQ29" s="418"/>
      <c r="DR29" s="418"/>
      <c r="DS29" s="419">
        <v>5</v>
      </c>
      <c r="DT29" s="419" t="s">
        <v>95</v>
      </c>
      <c r="DU29" s="419" t="s">
        <v>701</v>
      </c>
      <c r="DV29" s="419">
        <v>2</v>
      </c>
      <c r="DW29" s="419">
        <v>5</v>
      </c>
      <c r="DX29" s="418">
        <v>2</v>
      </c>
      <c r="DY29" s="419">
        <f t="shared" ref="DY29" si="436">DP29-DX29</f>
        <v>2</v>
      </c>
      <c r="DZ29" s="418">
        <v>4</v>
      </c>
      <c r="EA29" s="419" t="s">
        <v>34</v>
      </c>
      <c r="EB29" s="419" t="s">
        <v>95</v>
      </c>
      <c r="EC29" s="419">
        <v>7</v>
      </c>
      <c r="ED29" s="419" t="s">
        <v>121</v>
      </c>
      <c r="EE29" s="419" t="s">
        <v>900</v>
      </c>
      <c r="EF29" s="419">
        <v>3</v>
      </c>
      <c r="EG29" s="419">
        <v>1</v>
      </c>
      <c r="EH29" s="418">
        <v>1</v>
      </c>
      <c r="EI29" s="419">
        <f t="shared" ref="EI29" si="437">DZ29-EH29</f>
        <v>3</v>
      </c>
      <c r="EJ29" s="418">
        <v>7</v>
      </c>
      <c r="EK29" s="419" t="s">
        <v>36</v>
      </c>
      <c r="EL29" s="419" t="s">
        <v>96</v>
      </c>
      <c r="EM29" s="419" t="s">
        <v>226</v>
      </c>
      <c r="EN29" s="419" t="s">
        <v>85</v>
      </c>
      <c r="EO29" s="419" t="s">
        <v>738</v>
      </c>
      <c r="EP29" s="419">
        <v>1</v>
      </c>
      <c r="EQ29" s="419">
        <v>12</v>
      </c>
      <c r="ER29" s="418">
        <v>3</v>
      </c>
      <c r="ES29" s="419">
        <f t="shared" ref="ES29" si="438">EJ29-ER29</f>
        <v>4</v>
      </c>
      <c r="ET29" s="418">
        <v>4</v>
      </c>
      <c r="EU29" s="355" t="s">
        <v>34</v>
      </c>
      <c r="EV29" s="419" t="s">
        <v>93</v>
      </c>
      <c r="EW29" s="419" t="s">
        <v>226</v>
      </c>
      <c r="EX29" s="419" t="s">
        <v>85</v>
      </c>
      <c r="EY29" s="419" t="s">
        <v>721</v>
      </c>
      <c r="EZ29" s="419">
        <v>1</v>
      </c>
      <c r="FA29" s="419">
        <v>10</v>
      </c>
      <c r="FB29" s="418">
        <v>2</v>
      </c>
      <c r="FC29" s="419">
        <f t="shared" ref="FC29" si="439">ET29-FB29</f>
        <v>2</v>
      </c>
      <c r="FD29" s="418">
        <v>5</v>
      </c>
      <c r="FE29" s="419" t="s">
        <v>34</v>
      </c>
      <c r="FF29" s="419" t="s">
        <v>93</v>
      </c>
      <c r="FG29" s="419">
        <v>0</v>
      </c>
      <c r="FH29" s="419" t="s">
        <v>85</v>
      </c>
      <c r="FI29" s="419" t="s">
        <v>711</v>
      </c>
      <c r="FJ29" s="419">
        <v>1</v>
      </c>
      <c r="FK29" s="419">
        <v>10</v>
      </c>
      <c r="FL29" s="418">
        <v>2</v>
      </c>
      <c r="FM29" s="419">
        <f t="shared" ref="FM29" si="440">FD29-FL29</f>
        <v>3</v>
      </c>
      <c r="FN29" s="418">
        <v>8</v>
      </c>
      <c r="FO29" s="419" t="s">
        <v>34</v>
      </c>
      <c r="FP29" s="419" t="s">
        <v>103</v>
      </c>
      <c r="FQ29" s="419">
        <v>0</v>
      </c>
      <c r="FR29" s="419" t="s">
        <v>86</v>
      </c>
      <c r="FS29" s="419" t="s">
        <v>824</v>
      </c>
      <c r="FT29" s="419">
        <v>1</v>
      </c>
      <c r="FU29" s="419">
        <v>2</v>
      </c>
      <c r="FV29" s="418">
        <v>2</v>
      </c>
      <c r="FW29" s="419">
        <f t="shared" ref="FW29" si="441">FN29-FV29</f>
        <v>6</v>
      </c>
      <c r="FX29" s="418">
        <v>5</v>
      </c>
      <c r="FY29" s="419" t="s">
        <v>34</v>
      </c>
      <c r="FZ29" s="419" t="s">
        <v>93</v>
      </c>
      <c r="GA29" s="419">
        <v>4</v>
      </c>
      <c r="GB29" s="419" t="s">
        <v>85</v>
      </c>
      <c r="GC29" s="419" t="s">
        <v>704</v>
      </c>
      <c r="GD29" s="419">
        <v>2</v>
      </c>
      <c r="GE29" s="419">
        <v>11</v>
      </c>
      <c r="GF29" s="418">
        <v>3</v>
      </c>
      <c r="GG29" s="419">
        <f t="shared" ref="GG29" si="442">FX29-GF29</f>
        <v>2</v>
      </c>
      <c r="GH29" s="418">
        <v>3</v>
      </c>
      <c r="GI29" s="418"/>
      <c r="GJ29" s="418"/>
      <c r="GK29" s="419">
        <v>6</v>
      </c>
      <c r="GL29" s="419" t="s">
        <v>86</v>
      </c>
      <c r="GM29" s="419" t="s">
        <v>902</v>
      </c>
      <c r="GN29" s="419">
        <v>2</v>
      </c>
      <c r="GO29" s="419">
        <v>1</v>
      </c>
      <c r="GP29" s="418">
        <v>1</v>
      </c>
      <c r="GQ29" s="419">
        <f t="shared" ref="GQ29" si="443">GH29-GP29</f>
        <v>2</v>
      </c>
      <c r="GR29" s="418">
        <v>5</v>
      </c>
      <c r="GS29" s="421" t="s">
        <v>34</v>
      </c>
      <c r="GT29" s="421" t="s">
        <v>95</v>
      </c>
      <c r="GU29" s="421">
        <v>8</v>
      </c>
      <c r="GV29" s="421" t="s">
        <v>85</v>
      </c>
      <c r="GW29" s="421" t="s">
        <v>857</v>
      </c>
      <c r="GX29" s="421">
        <v>3</v>
      </c>
      <c r="GY29" s="421">
        <v>12</v>
      </c>
      <c r="GZ29" s="422">
        <v>2</v>
      </c>
      <c r="HA29" s="421">
        <f>GR29-GZ29</f>
        <v>3</v>
      </c>
      <c r="HB29" s="422"/>
      <c r="HC29" s="269"/>
      <c r="HD29" s="269"/>
      <c r="HE29" s="269"/>
      <c r="HF29" s="269"/>
      <c r="HG29" s="269"/>
      <c r="HH29" s="269"/>
      <c r="HI29" s="269"/>
      <c r="HJ29" s="269"/>
      <c r="HK29" s="295">
        <f t="shared" si="33"/>
        <v>11</v>
      </c>
      <c r="HL29" s="295">
        <f t="shared" ref="HL29" si="444">COUNTIFS(AD29,"1W",AE29,"*OB")+COUNTIFS(AN29,"1W",AO29,"*OB")+COUNTIFS(BR29,"1W",BS29,"*OB")</f>
        <v>0</v>
      </c>
      <c r="HM29" s="295">
        <f t="shared" ref="HM29" si="445">COUNTIFS(CB29,"1W",CC29,"*OB")+COUNTIFS(CV29,"1W",CW29,"*OB")+COUNTIFS(DF29,"1W",DG29,"*OB")</f>
        <v>0</v>
      </c>
      <c r="HN29" s="297">
        <f t="shared" ref="HN29" si="446">COUNTIFS(EA29,"1W",EB29,"*OB")+COUNTIFS(EK29,"1W",EL29,"*OB")+COUNTIFS(EU29,"1W",EV29,"*OB")</f>
        <v>0</v>
      </c>
      <c r="HO29" s="295">
        <f t="shared" ref="HO29" si="447">COUNTIFS(FE29,"1W",FF29,"*OB")</f>
        <v>0</v>
      </c>
      <c r="HP29" s="295">
        <f t="shared" ref="HP29" si="448">COUNTIFS(FO29,"1W",FP29,"*OB")+COUNTIFS(FY29,"1W",FZ29,"*OB")+COUNTIFS(GS29,"1W",GT29,"*OB")</f>
        <v>1</v>
      </c>
      <c r="HQ29" s="295">
        <f t="shared" ref="HQ29" si="449">SUM(HL29:HP29)</f>
        <v>1</v>
      </c>
      <c r="HR29" s="269" t="s">
        <v>346</v>
      </c>
      <c r="HS29" s="269" t="s">
        <v>348</v>
      </c>
      <c r="HT29" s="269"/>
      <c r="HU29" s="269"/>
      <c r="HV29" s="269"/>
      <c r="HW29" s="269"/>
      <c r="HX29" s="269"/>
      <c r="HY29" s="269"/>
      <c r="HZ29" s="269"/>
      <c r="IA29" s="269"/>
      <c r="IB29" s="269"/>
      <c r="IC29" s="269"/>
      <c r="ID29" s="269"/>
      <c r="IE29" s="269"/>
      <c r="IT29" s="299"/>
    </row>
    <row r="30" spans="7:254" ht="15" customHeight="1">
      <c r="G30" s="175">
        <f t="shared" si="23"/>
        <v>11</v>
      </c>
      <c r="H30" s="175">
        <f t="shared" si="24"/>
        <v>11</v>
      </c>
      <c r="I30" s="41">
        <v>185</v>
      </c>
      <c r="J30" s="503">
        <f t="shared" ref="J30" si="450">K30</f>
        <v>45416</v>
      </c>
      <c r="K30" s="85">
        <v>45416</v>
      </c>
      <c r="L30" s="362" t="s">
        <v>899</v>
      </c>
      <c r="M30" s="74">
        <v>1</v>
      </c>
      <c r="N30" s="28">
        <v>0</v>
      </c>
      <c r="O30" s="207">
        <f t="shared" ref="O30" si="451">IF(ISNUMBER(M30),M30+N30,"")</f>
        <v>1</v>
      </c>
      <c r="P30" s="179">
        <f t="shared" ref="P30" si="452">IF(ISNUMBER(Q30),Q30+R30,"")</f>
        <v>82</v>
      </c>
      <c r="Q30" s="180">
        <f t="shared" ref="Q30" si="453">ROUND(SUM(AC30,AM30,AW30,BG30,BQ30,CA30,CK30,CU30,DE30),0)</f>
        <v>41</v>
      </c>
      <c r="R30" s="181">
        <f t="shared" ref="R30" si="454">ROUND(SUM(DP30,DZ30,EJ30,ET30,FD30,FN30,FX30,GH30,GR30),0)</f>
        <v>41</v>
      </c>
      <c r="S30" s="519">
        <f t="shared" ref="S30" si="455">AK30+AU30+BE30+BO30+BY30+CI30+CS30+DC30+DM30+DX30+EH30+ER30+FB30+FL30+FV30+GF30+GP30+GZ30-30</f>
        <v>7</v>
      </c>
      <c r="T30" s="27">
        <v>1</v>
      </c>
      <c r="U30" s="27">
        <v>0</v>
      </c>
      <c r="V30" s="27">
        <v>0</v>
      </c>
      <c r="W30" s="27">
        <v>0</v>
      </c>
      <c r="X30" s="186">
        <f t="shared" ref="X30" si="456">IF(ISNUMBER(T30),SUM(T30:W30),"")</f>
        <v>1</v>
      </c>
      <c r="Y30" s="27">
        <v>3</v>
      </c>
      <c r="Z30" s="190">
        <f t="shared" ref="Z30" si="457">IF(ISNUMBER(T30),SUM(X30:Y30),"")</f>
        <v>4</v>
      </c>
      <c r="AA30" s="18">
        <v>1</v>
      </c>
      <c r="AB30" s="374"/>
      <c r="AC30" s="354">
        <v>4</v>
      </c>
      <c r="AD30" s="355" t="s">
        <v>128</v>
      </c>
      <c r="AE30" s="355" t="s">
        <v>93</v>
      </c>
      <c r="AF30" s="355">
        <v>9</v>
      </c>
      <c r="AG30" s="355" t="s">
        <v>85</v>
      </c>
      <c r="AH30" s="355" t="s">
        <v>690</v>
      </c>
      <c r="AI30" s="355">
        <v>1</v>
      </c>
      <c r="AJ30" s="355">
        <v>8</v>
      </c>
      <c r="AK30" s="354">
        <v>2</v>
      </c>
      <c r="AL30" s="419">
        <f t="shared" ref="AL30" si="458">AC30-AK30</f>
        <v>2</v>
      </c>
      <c r="AM30" s="354">
        <v>4</v>
      </c>
      <c r="AN30" s="355" t="s">
        <v>34</v>
      </c>
      <c r="AO30" s="355" t="s">
        <v>93</v>
      </c>
      <c r="AP30" s="355">
        <v>0</v>
      </c>
      <c r="AQ30" s="355" t="s">
        <v>85</v>
      </c>
      <c r="AR30" s="355" t="s">
        <v>697</v>
      </c>
      <c r="AS30" s="355">
        <v>1</v>
      </c>
      <c r="AT30" s="355">
        <v>2</v>
      </c>
      <c r="AU30" s="354">
        <v>2</v>
      </c>
      <c r="AV30" s="419">
        <f t="shared" ref="AV30" si="459">AM30-AU30</f>
        <v>2</v>
      </c>
      <c r="AW30" s="354">
        <v>4</v>
      </c>
      <c r="AX30" s="355" t="s">
        <v>128</v>
      </c>
      <c r="AY30" s="355" t="s">
        <v>93</v>
      </c>
      <c r="AZ30" s="355" t="s">
        <v>226</v>
      </c>
      <c r="BA30" s="355" t="s">
        <v>91</v>
      </c>
      <c r="BB30" s="355" t="s">
        <v>713</v>
      </c>
      <c r="BC30" s="355">
        <v>2</v>
      </c>
      <c r="BD30" s="355">
        <v>13</v>
      </c>
      <c r="BE30" s="354">
        <v>1</v>
      </c>
      <c r="BF30" s="419">
        <f t="shared" ref="BF30" si="460">AW30-BE30</f>
        <v>3</v>
      </c>
      <c r="BG30" s="354">
        <v>4</v>
      </c>
      <c r="BH30" s="354"/>
      <c r="BI30" s="354"/>
      <c r="BJ30" s="355">
        <v>6</v>
      </c>
      <c r="BK30" s="355" t="s">
        <v>85</v>
      </c>
      <c r="BL30" s="355" t="s">
        <v>693</v>
      </c>
      <c r="BM30" s="355">
        <v>2</v>
      </c>
      <c r="BN30" s="355">
        <v>11</v>
      </c>
      <c r="BO30" s="354">
        <v>3</v>
      </c>
      <c r="BP30" s="419">
        <f t="shared" ref="BP30" si="461">BG30-BO30</f>
        <v>1</v>
      </c>
      <c r="BQ30" s="357">
        <v>5</v>
      </c>
      <c r="BR30" s="507" t="s">
        <v>34</v>
      </c>
      <c r="BS30" s="507" t="s">
        <v>93</v>
      </c>
      <c r="BT30" s="507">
        <v>0</v>
      </c>
      <c r="BU30" s="507" t="s">
        <v>91</v>
      </c>
      <c r="BV30" s="507" t="s">
        <v>697</v>
      </c>
      <c r="BW30" s="507">
        <v>4</v>
      </c>
      <c r="BX30" s="507">
        <v>2</v>
      </c>
      <c r="BY30" s="478">
        <v>2</v>
      </c>
      <c r="BZ30" s="419">
        <f t="shared" ref="BZ30" si="462">BQ30-BY30</f>
        <v>3</v>
      </c>
      <c r="CA30" s="354">
        <v>6</v>
      </c>
      <c r="CB30" s="507" t="s">
        <v>34</v>
      </c>
      <c r="CC30" s="507" t="s">
        <v>93</v>
      </c>
      <c r="CD30" s="507" t="s">
        <v>226</v>
      </c>
      <c r="CE30" s="507" t="s">
        <v>85</v>
      </c>
      <c r="CF30" s="507" t="s">
        <v>713</v>
      </c>
      <c r="CG30" s="507">
        <v>2</v>
      </c>
      <c r="CH30" s="507">
        <v>7</v>
      </c>
      <c r="CI30" s="478">
        <v>3</v>
      </c>
      <c r="CJ30" s="419">
        <f t="shared" ref="CJ30" si="463">CA30-CI30</f>
        <v>3</v>
      </c>
      <c r="CK30" s="354">
        <v>3</v>
      </c>
      <c r="CL30" s="354"/>
      <c r="CM30" s="354"/>
      <c r="CN30" s="355">
        <v>4</v>
      </c>
      <c r="CO30" s="355" t="s">
        <v>85</v>
      </c>
      <c r="CP30" s="355" t="s">
        <v>767</v>
      </c>
      <c r="CQ30" s="355">
        <v>2</v>
      </c>
      <c r="CR30" s="355">
        <v>1.5</v>
      </c>
      <c r="CS30" s="354">
        <v>2</v>
      </c>
      <c r="CT30" s="419">
        <f t="shared" ref="CT30" si="464">CK30-CS30</f>
        <v>1</v>
      </c>
      <c r="CU30" s="357">
        <v>6</v>
      </c>
      <c r="CV30" s="355" t="s">
        <v>34</v>
      </c>
      <c r="CW30" s="355" t="s">
        <v>93</v>
      </c>
      <c r="CX30" s="355" t="s">
        <v>226</v>
      </c>
      <c r="CY30" s="355" t="s">
        <v>85</v>
      </c>
      <c r="CZ30" s="355" t="s">
        <v>898</v>
      </c>
      <c r="DA30" s="355">
        <v>3</v>
      </c>
      <c r="DB30" s="355">
        <v>24</v>
      </c>
      <c r="DC30" s="354">
        <v>3</v>
      </c>
      <c r="DD30" s="419">
        <f t="shared" ref="DD30" si="465">CU30-DC30</f>
        <v>3</v>
      </c>
      <c r="DE30" s="354">
        <v>5</v>
      </c>
      <c r="DF30" s="355" t="s">
        <v>34</v>
      </c>
      <c r="DG30" s="355" t="s">
        <v>93</v>
      </c>
      <c r="DH30" s="355">
        <v>7</v>
      </c>
      <c r="DI30" s="355" t="s">
        <v>92</v>
      </c>
      <c r="DJ30" s="355" t="s">
        <v>702</v>
      </c>
      <c r="DK30" s="355">
        <v>2</v>
      </c>
      <c r="DL30" s="355">
        <v>16</v>
      </c>
      <c r="DM30" s="354">
        <v>2</v>
      </c>
      <c r="DN30" s="419">
        <f t="shared" ref="DN30" si="466">DE30-DM30</f>
        <v>3</v>
      </c>
      <c r="DO30" s="354"/>
      <c r="DP30" s="356">
        <v>2</v>
      </c>
      <c r="DQ30" s="354"/>
      <c r="DR30" s="354"/>
      <c r="DS30" s="355">
        <v>5</v>
      </c>
      <c r="DT30" s="355" t="s">
        <v>85</v>
      </c>
      <c r="DU30" s="355" t="s">
        <v>895</v>
      </c>
      <c r="DV30" s="355">
        <v>1</v>
      </c>
      <c r="DW30" s="355">
        <v>1</v>
      </c>
      <c r="DX30" s="354">
        <v>1</v>
      </c>
      <c r="DY30" s="419">
        <f t="shared" ref="DY30" si="467">DP30-DX30</f>
        <v>1</v>
      </c>
      <c r="DZ30" s="354">
        <v>5</v>
      </c>
      <c r="EA30" s="355" t="s">
        <v>34</v>
      </c>
      <c r="EB30" s="355" t="s">
        <v>86</v>
      </c>
      <c r="EC30" s="355">
        <v>8</v>
      </c>
      <c r="ED30" s="355" t="s">
        <v>121</v>
      </c>
      <c r="EE30" s="355" t="s">
        <v>884</v>
      </c>
      <c r="EF30" s="355">
        <v>2</v>
      </c>
      <c r="EG30" s="355">
        <v>8</v>
      </c>
      <c r="EH30" s="354">
        <v>2</v>
      </c>
      <c r="EI30" s="419">
        <f t="shared" ref="EI30" si="468">DZ30-EH30</f>
        <v>3</v>
      </c>
      <c r="EJ30" s="354">
        <v>4</v>
      </c>
      <c r="EK30" s="355" t="s">
        <v>36</v>
      </c>
      <c r="EL30" s="355" t="s">
        <v>93</v>
      </c>
      <c r="EM30" s="355">
        <v>7</v>
      </c>
      <c r="EN30" s="355" t="s">
        <v>85</v>
      </c>
      <c r="EO30" s="355" t="s">
        <v>896</v>
      </c>
      <c r="EP30" s="355">
        <v>2</v>
      </c>
      <c r="EQ30" s="355">
        <v>5</v>
      </c>
      <c r="ER30" s="354">
        <v>2</v>
      </c>
      <c r="ES30" s="419">
        <f t="shared" ref="ES30" si="469">EJ30-ER30</f>
        <v>2</v>
      </c>
      <c r="ET30" s="354">
        <v>4</v>
      </c>
      <c r="EU30" s="355" t="s">
        <v>34</v>
      </c>
      <c r="EV30" s="355" t="s">
        <v>63</v>
      </c>
      <c r="EW30" s="355">
        <v>9</v>
      </c>
      <c r="EX30" s="355" t="s">
        <v>85</v>
      </c>
      <c r="EY30" s="355" t="s">
        <v>897</v>
      </c>
      <c r="EZ30" s="355">
        <v>1</v>
      </c>
      <c r="FA30" s="355">
        <v>6</v>
      </c>
      <c r="FB30" s="354">
        <v>2</v>
      </c>
      <c r="FC30" s="419">
        <f t="shared" ref="FC30" si="470">ET30-FB30</f>
        <v>2</v>
      </c>
      <c r="FD30" s="354">
        <v>6</v>
      </c>
      <c r="FE30" s="355" t="s">
        <v>34</v>
      </c>
      <c r="FF30" s="355" t="s">
        <v>93</v>
      </c>
      <c r="FG30" s="355">
        <v>7</v>
      </c>
      <c r="FH30" s="355" t="s">
        <v>121</v>
      </c>
      <c r="FI30" s="355" t="s">
        <v>687</v>
      </c>
      <c r="FJ30" s="355">
        <v>3</v>
      </c>
      <c r="FK30" s="355">
        <v>2</v>
      </c>
      <c r="FL30" s="354">
        <v>2</v>
      </c>
      <c r="FM30" s="419">
        <f t="shared" ref="FM30" si="471">FD30-FL30</f>
        <v>4</v>
      </c>
      <c r="FN30" s="354">
        <v>4</v>
      </c>
      <c r="FO30" s="355" t="s">
        <v>34</v>
      </c>
      <c r="FP30" s="355" t="s">
        <v>93</v>
      </c>
      <c r="FQ30" s="355" t="s">
        <v>226</v>
      </c>
      <c r="FR30" s="355" t="s">
        <v>92</v>
      </c>
      <c r="FS30" s="355" t="s">
        <v>733</v>
      </c>
      <c r="FT30" s="355">
        <v>2</v>
      </c>
      <c r="FU30" s="355">
        <v>1</v>
      </c>
      <c r="FV30" s="354">
        <v>1</v>
      </c>
      <c r="FW30" s="419">
        <f t="shared" ref="FW30" si="472">FN30-FV30</f>
        <v>3</v>
      </c>
      <c r="FX30" s="354">
        <v>7</v>
      </c>
      <c r="FY30" s="355" t="s">
        <v>34</v>
      </c>
      <c r="FZ30" s="355" t="s">
        <v>96</v>
      </c>
      <c r="GA30" s="355">
        <v>4</v>
      </c>
      <c r="GB30" s="355" t="s">
        <v>98</v>
      </c>
      <c r="GC30" s="355" t="s">
        <v>719</v>
      </c>
      <c r="GD30" s="355">
        <v>2</v>
      </c>
      <c r="GE30" s="355">
        <v>2</v>
      </c>
      <c r="GF30" s="354">
        <v>2</v>
      </c>
      <c r="GG30" s="419">
        <f t="shared" ref="GG30" si="473">FX30-GF30</f>
        <v>5</v>
      </c>
      <c r="GH30" s="354">
        <v>3</v>
      </c>
      <c r="GI30" s="354"/>
      <c r="GJ30" s="354"/>
      <c r="GK30" s="355">
        <v>7</v>
      </c>
      <c r="GL30" s="355" t="s">
        <v>85</v>
      </c>
      <c r="GM30" s="355" t="s">
        <v>746</v>
      </c>
      <c r="GN30" s="355">
        <v>2</v>
      </c>
      <c r="GO30" s="355">
        <v>3</v>
      </c>
      <c r="GP30" s="354">
        <v>2</v>
      </c>
      <c r="GQ30" s="419">
        <f t="shared" ref="GQ30" si="474">GH30-GP30</f>
        <v>1</v>
      </c>
      <c r="GR30" s="357">
        <v>6</v>
      </c>
      <c r="GS30" s="358" t="s">
        <v>34</v>
      </c>
      <c r="GT30" s="358" t="s">
        <v>93</v>
      </c>
      <c r="GU30" s="358" t="s">
        <v>226</v>
      </c>
      <c r="GV30" s="358" t="s">
        <v>85</v>
      </c>
      <c r="GW30" s="358" t="s">
        <v>711</v>
      </c>
      <c r="GX30" s="358">
        <v>2</v>
      </c>
      <c r="GY30" s="358">
        <v>11</v>
      </c>
      <c r="GZ30" s="359">
        <v>3</v>
      </c>
      <c r="HA30" s="421">
        <f t="shared" ref="HA30" si="475">GR30-GZ30</f>
        <v>3</v>
      </c>
      <c r="HB30" s="359"/>
      <c r="HC30" s="269"/>
      <c r="HD30" s="269"/>
      <c r="HE30" s="269"/>
      <c r="HF30" s="269"/>
      <c r="HG30" s="269"/>
      <c r="HH30" s="269"/>
      <c r="HI30" s="269"/>
      <c r="HJ30" s="269"/>
      <c r="HK30" s="295">
        <f t="shared" si="33"/>
        <v>11</v>
      </c>
      <c r="HL30" s="295">
        <f t="shared" ref="HL30" si="476">COUNTIFS(AD30,"1W",AE30,"*OB")+COUNTIFS(AN30,"1W",AO30,"*OB")+COUNTIFS(BR30,"1W",BS30,"*OB")</f>
        <v>0</v>
      </c>
      <c r="HM30" s="295">
        <f t="shared" ref="HM30" si="477">COUNTIFS(CB30,"1W",CC30,"*OB")+COUNTIFS(CV30,"1W",CW30,"*OB")+COUNTIFS(DF30,"1W",DG30,"*OB")</f>
        <v>0</v>
      </c>
      <c r="HN30" s="297">
        <f t="shared" ref="HN30" si="478">COUNTIFS(EA30,"1W",EB30,"*OB")+COUNTIFS(EK30,"1W",EL30,"*OB")+COUNTIFS(EU30,"1W",EV30,"*OB")</f>
        <v>0</v>
      </c>
      <c r="HO30" s="295">
        <f t="shared" ref="HO30" si="479">COUNTIFS(FE30,"1W",FF30,"*OB")</f>
        <v>0</v>
      </c>
      <c r="HP30" s="295">
        <f t="shared" ref="HP30" si="480">COUNTIFS(FO30,"1W",FP30,"*OB")+COUNTIFS(FY30,"1W",FZ30,"*OB")+COUNTIFS(GS30,"1W",GT30,"*OB")</f>
        <v>1</v>
      </c>
      <c r="HQ30" s="295">
        <f t="shared" ref="HQ30" si="481">SUM(HL30:HP30)</f>
        <v>1</v>
      </c>
      <c r="HR30" s="269" t="s">
        <v>379</v>
      </c>
      <c r="HS30" s="269" t="s">
        <v>380</v>
      </c>
      <c r="HT30" s="269"/>
      <c r="HU30" s="269"/>
      <c r="HV30" s="269"/>
      <c r="HW30" s="269"/>
      <c r="HX30" s="269"/>
      <c r="HY30" s="269"/>
      <c r="HZ30" s="269"/>
      <c r="IA30" s="269"/>
      <c r="IB30" s="269"/>
      <c r="IC30" s="269"/>
      <c r="ID30" s="269"/>
      <c r="IE30" s="269"/>
      <c r="IT30" s="299"/>
    </row>
    <row r="31" spans="7:254" ht="15" customHeight="1">
      <c r="G31" s="175">
        <f t="shared" si="23"/>
        <v>8</v>
      </c>
      <c r="H31" s="175">
        <f t="shared" si="24"/>
        <v>8</v>
      </c>
      <c r="I31" s="128">
        <v>184</v>
      </c>
      <c r="J31" s="502">
        <f t="shared" ref="J31" si="482">K31</f>
        <v>45414</v>
      </c>
      <c r="K31" s="126">
        <v>45414</v>
      </c>
      <c r="L31" s="41" t="s">
        <v>894</v>
      </c>
      <c r="M31" s="76">
        <v>3</v>
      </c>
      <c r="N31" s="42">
        <v>0</v>
      </c>
      <c r="O31" s="207">
        <f t="shared" ref="O31" si="483">IF(ISNUMBER(M31),M31+N31,"")</f>
        <v>3</v>
      </c>
      <c r="P31" s="176">
        <f t="shared" ref="P31" si="484">IF(ISNUMBER(Q31),Q31+R31,"")</f>
        <v>87</v>
      </c>
      <c r="Q31" s="185">
        <f t="shared" ref="Q31" si="485">ROUND(SUM(AC31,AM31,AW31,BG31,BQ31,CA31,CK31,CU31,DE31),0)</f>
        <v>43</v>
      </c>
      <c r="R31" s="178">
        <f t="shared" ref="R31" si="486">ROUND(SUM(DP31,DZ31,EJ31,ET31,FD31,FN31,FX31,GH31,GR31),0)</f>
        <v>44</v>
      </c>
      <c r="S31" s="519">
        <f t="shared" ref="S31" si="487">AK31+AU31+BE31+BO31+BY31+CI31+CS31+DC31+DM31+DX31+EH31+ER31+FB31+FL31+FV31+GF31+GP31+GZ31-30</f>
        <v>1</v>
      </c>
      <c r="T31" s="43">
        <v>1</v>
      </c>
      <c r="U31" s="43">
        <v>0</v>
      </c>
      <c r="V31" s="43">
        <v>0</v>
      </c>
      <c r="W31" s="43">
        <v>2</v>
      </c>
      <c r="X31" s="186">
        <f t="shared" ref="X31" si="488">IF(ISNUMBER(T31),SUM(T31:W31),"")</f>
        <v>3</v>
      </c>
      <c r="Y31" s="43">
        <v>2</v>
      </c>
      <c r="Z31" s="189">
        <f t="shared" ref="Z31" si="489">IF(ISNUMBER(T31),SUM(X31:Y31),"")</f>
        <v>5</v>
      </c>
      <c r="AA31" s="44">
        <v>0</v>
      </c>
      <c r="AB31" s="463"/>
      <c r="AC31" s="418">
        <v>9</v>
      </c>
      <c r="AD31" s="419" t="s">
        <v>128</v>
      </c>
      <c r="AE31" s="419" t="s">
        <v>96</v>
      </c>
      <c r="AF31" s="419">
        <v>9</v>
      </c>
      <c r="AG31" s="419" t="s">
        <v>85</v>
      </c>
      <c r="AH31" s="419" t="s">
        <v>709</v>
      </c>
      <c r="AI31" s="419">
        <v>3</v>
      </c>
      <c r="AJ31" s="419">
        <v>14</v>
      </c>
      <c r="AK31" s="418">
        <v>3</v>
      </c>
      <c r="AL31" s="419">
        <f>AC31-AK31</f>
        <v>6</v>
      </c>
      <c r="AM31" s="418">
        <v>4</v>
      </c>
      <c r="AN31" s="419" t="s">
        <v>34</v>
      </c>
      <c r="AO31" s="419" t="s">
        <v>93</v>
      </c>
      <c r="AP31" s="419">
        <v>9</v>
      </c>
      <c r="AQ31" s="419" t="s">
        <v>98</v>
      </c>
      <c r="AR31" s="419" t="s">
        <v>690</v>
      </c>
      <c r="AS31" s="419">
        <v>4</v>
      </c>
      <c r="AT31" s="419">
        <v>1</v>
      </c>
      <c r="AU31" s="418">
        <v>1</v>
      </c>
      <c r="AV31" s="419">
        <f>AM31-AU31</f>
        <v>3</v>
      </c>
      <c r="AW31" s="418">
        <v>4</v>
      </c>
      <c r="AX31" s="419" t="s">
        <v>128</v>
      </c>
      <c r="AY31" s="419" t="s">
        <v>93</v>
      </c>
      <c r="AZ31" s="419">
        <v>0</v>
      </c>
      <c r="BA31" s="419" t="s">
        <v>63</v>
      </c>
      <c r="BB31" s="419" t="s">
        <v>775</v>
      </c>
      <c r="BC31" s="419">
        <v>3</v>
      </c>
      <c r="BD31" s="419">
        <v>5</v>
      </c>
      <c r="BE31" s="418">
        <v>1</v>
      </c>
      <c r="BF31" s="419">
        <f>AW31-BE31</f>
        <v>3</v>
      </c>
      <c r="BG31" s="418">
        <v>3</v>
      </c>
      <c r="BH31" s="418"/>
      <c r="BI31" s="418"/>
      <c r="BJ31" s="419">
        <v>6</v>
      </c>
      <c r="BK31" s="419" t="s">
        <v>85</v>
      </c>
      <c r="BL31" s="419" t="s">
        <v>693</v>
      </c>
      <c r="BM31" s="419">
        <v>1</v>
      </c>
      <c r="BN31" s="419">
        <v>7</v>
      </c>
      <c r="BO31" s="418">
        <v>2</v>
      </c>
      <c r="BP31" s="419">
        <f>BG31-BO31</f>
        <v>1</v>
      </c>
      <c r="BQ31" s="418">
        <v>4</v>
      </c>
      <c r="BR31" s="419" t="s">
        <v>34</v>
      </c>
      <c r="BS31" s="419" t="s">
        <v>92</v>
      </c>
      <c r="BT31" s="419">
        <v>4</v>
      </c>
      <c r="BU31" s="419" t="s">
        <v>85</v>
      </c>
      <c r="BV31" s="529" t="s">
        <v>704</v>
      </c>
      <c r="BW31" s="419">
        <v>1</v>
      </c>
      <c r="BX31" s="419">
        <v>8</v>
      </c>
      <c r="BY31" s="418">
        <v>2</v>
      </c>
      <c r="BZ31" s="419">
        <f>BQ31-BY31</f>
        <v>2</v>
      </c>
      <c r="CA31" s="418">
        <v>5</v>
      </c>
      <c r="CB31" s="419" t="s">
        <v>36</v>
      </c>
      <c r="CC31" s="419" t="s">
        <v>86</v>
      </c>
      <c r="CD31" s="419" t="s">
        <v>226</v>
      </c>
      <c r="CE31" s="419" t="s">
        <v>92</v>
      </c>
      <c r="CF31" s="419" t="s">
        <v>713</v>
      </c>
      <c r="CG31" s="419">
        <v>2</v>
      </c>
      <c r="CH31" s="419">
        <v>1</v>
      </c>
      <c r="CI31" s="418">
        <v>1</v>
      </c>
      <c r="CJ31" s="419">
        <f>CA31-CI31</f>
        <v>4</v>
      </c>
      <c r="CK31" s="420">
        <v>4</v>
      </c>
      <c r="CL31" s="418"/>
      <c r="CM31" s="418"/>
      <c r="CN31" s="419">
        <v>4</v>
      </c>
      <c r="CO31" s="419" t="s">
        <v>103</v>
      </c>
      <c r="CP31" s="419" t="s">
        <v>708</v>
      </c>
      <c r="CQ31" s="419">
        <v>1</v>
      </c>
      <c r="CR31" s="419">
        <v>0</v>
      </c>
      <c r="CS31" s="418">
        <v>0</v>
      </c>
      <c r="CT31" s="419">
        <f>CK31-CS31</f>
        <v>4</v>
      </c>
      <c r="CU31" s="418">
        <v>5</v>
      </c>
      <c r="CV31" s="419" t="s">
        <v>34</v>
      </c>
      <c r="CW31" s="419" t="s">
        <v>98</v>
      </c>
      <c r="CX31" s="419" t="s">
        <v>128</v>
      </c>
      <c r="CY31" s="419" t="s">
        <v>86</v>
      </c>
      <c r="CZ31" s="419" t="s">
        <v>742</v>
      </c>
      <c r="DA31" s="419">
        <v>3</v>
      </c>
      <c r="DB31" s="419">
        <v>3</v>
      </c>
      <c r="DC31" s="418">
        <v>1</v>
      </c>
      <c r="DD31" s="419">
        <f>CU31-DC31</f>
        <v>4</v>
      </c>
      <c r="DE31" s="418">
        <v>5</v>
      </c>
      <c r="DF31" s="419" t="s">
        <v>34</v>
      </c>
      <c r="DG31" s="419" t="s">
        <v>93</v>
      </c>
      <c r="DH31" s="419">
        <v>5</v>
      </c>
      <c r="DI31" s="419" t="s">
        <v>85</v>
      </c>
      <c r="DJ31" s="419" t="s">
        <v>696</v>
      </c>
      <c r="DK31" s="419">
        <v>2</v>
      </c>
      <c r="DL31" s="419">
        <v>15</v>
      </c>
      <c r="DM31" s="418">
        <v>3</v>
      </c>
      <c r="DN31" s="419">
        <f>DE31-DM31</f>
        <v>2</v>
      </c>
      <c r="DO31" s="418"/>
      <c r="DP31" s="418">
        <v>4</v>
      </c>
      <c r="DQ31" s="418"/>
      <c r="DR31" s="418"/>
      <c r="DS31" s="419">
        <v>5</v>
      </c>
      <c r="DT31" s="419" t="s">
        <v>95</v>
      </c>
      <c r="DU31" s="419" t="s">
        <v>706</v>
      </c>
      <c r="DV31" s="419">
        <v>4</v>
      </c>
      <c r="DW31" s="419">
        <v>7</v>
      </c>
      <c r="DX31" s="418">
        <v>2</v>
      </c>
      <c r="DY31" s="419">
        <f>DP31-DX31</f>
        <v>2</v>
      </c>
      <c r="DZ31" s="418">
        <v>4</v>
      </c>
      <c r="EA31" s="419" t="s">
        <v>34</v>
      </c>
      <c r="EB31" s="419" t="s">
        <v>93</v>
      </c>
      <c r="EC31" s="419">
        <v>8</v>
      </c>
      <c r="ED31" s="419" t="s">
        <v>85</v>
      </c>
      <c r="EE31" s="419" t="s">
        <v>822</v>
      </c>
      <c r="EF31" s="419">
        <v>3</v>
      </c>
      <c r="EG31" s="419">
        <v>9</v>
      </c>
      <c r="EH31" s="418">
        <v>2</v>
      </c>
      <c r="EI31" s="419">
        <f>DZ31-EH31</f>
        <v>2</v>
      </c>
      <c r="EJ31" s="418">
        <v>4</v>
      </c>
      <c r="EK31" s="419" t="s">
        <v>34</v>
      </c>
      <c r="EL31" s="419" t="s">
        <v>93</v>
      </c>
      <c r="EM31" s="419" t="s">
        <v>226</v>
      </c>
      <c r="EN31" s="419" t="s">
        <v>85</v>
      </c>
      <c r="EO31" s="419" t="s">
        <v>732</v>
      </c>
      <c r="EP31" s="419">
        <v>3</v>
      </c>
      <c r="EQ31" s="419">
        <v>3</v>
      </c>
      <c r="ER31" s="418">
        <v>2</v>
      </c>
      <c r="ES31" s="419">
        <f>EJ31-ER31</f>
        <v>2</v>
      </c>
      <c r="ET31" s="418">
        <v>6</v>
      </c>
      <c r="EU31" s="419" t="s">
        <v>34</v>
      </c>
      <c r="EV31" s="419" t="s">
        <v>93</v>
      </c>
      <c r="EW31" s="419" t="s">
        <v>271</v>
      </c>
      <c r="EX31" s="419" t="s">
        <v>98</v>
      </c>
      <c r="EY31" s="419" t="s">
        <v>892</v>
      </c>
      <c r="EZ31" s="419">
        <v>3</v>
      </c>
      <c r="FA31" s="419">
        <v>1</v>
      </c>
      <c r="FB31" s="418">
        <v>1</v>
      </c>
      <c r="FC31" s="419">
        <f>ET31-FB31</f>
        <v>5</v>
      </c>
      <c r="FD31" s="418">
        <v>6</v>
      </c>
      <c r="FE31" s="419" t="s">
        <v>34</v>
      </c>
      <c r="FF31" s="419" t="s">
        <v>63</v>
      </c>
      <c r="FG31" s="419">
        <v>6</v>
      </c>
      <c r="FH31" s="419" t="s">
        <v>92</v>
      </c>
      <c r="FI31" s="419" t="s">
        <v>871</v>
      </c>
      <c r="FJ31" s="419">
        <v>1</v>
      </c>
      <c r="FK31" s="419">
        <v>3</v>
      </c>
      <c r="FL31" s="418">
        <v>1</v>
      </c>
      <c r="FM31" s="419">
        <f>FD31-FL31</f>
        <v>5</v>
      </c>
      <c r="FN31" s="418">
        <v>6</v>
      </c>
      <c r="FO31" s="419" t="s">
        <v>34</v>
      </c>
      <c r="FP31" s="419" t="s">
        <v>93</v>
      </c>
      <c r="FQ31" s="419">
        <v>4</v>
      </c>
      <c r="FR31" s="419" t="s">
        <v>85</v>
      </c>
      <c r="FS31" s="419" t="s">
        <v>893</v>
      </c>
      <c r="FT31" s="419">
        <v>1</v>
      </c>
      <c r="FU31" s="419">
        <v>15</v>
      </c>
      <c r="FV31" s="418">
        <v>3</v>
      </c>
      <c r="FW31" s="419">
        <f>FN31-FV31</f>
        <v>3</v>
      </c>
      <c r="FX31" s="418">
        <v>5</v>
      </c>
      <c r="FY31" s="419" t="s">
        <v>34</v>
      </c>
      <c r="FZ31" s="419" t="s">
        <v>86</v>
      </c>
      <c r="GA31" s="419">
        <v>4</v>
      </c>
      <c r="GB31" s="419" t="s">
        <v>91</v>
      </c>
      <c r="GC31" s="419" t="s">
        <v>719</v>
      </c>
      <c r="GD31" s="419">
        <v>2</v>
      </c>
      <c r="GE31" s="419">
        <v>4</v>
      </c>
      <c r="GF31" s="418">
        <v>2</v>
      </c>
      <c r="GG31" s="419">
        <f>FX31-GF31</f>
        <v>3</v>
      </c>
      <c r="GH31" s="418">
        <v>3</v>
      </c>
      <c r="GI31" s="418"/>
      <c r="GJ31" s="418"/>
      <c r="GK31" s="419">
        <v>8</v>
      </c>
      <c r="GL31" s="419" t="s">
        <v>85</v>
      </c>
      <c r="GM31" s="419" t="s">
        <v>801</v>
      </c>
      <c r="GN31" s="419">
        <v>2</v>
      </c>
      <c r="GO31" s="419">
        <v>14</v>
      </c>
      <c r="GP31" s="418">
        <v>2</v>
      </c>
      <c r="GQ31" s="419">
        <f>GH31-GP31</f>
        <v>1</v>
      </c>
      <c r="GR31" s="418">
        <v>6</v>
      </c>
      <c r="GS31" s="421" t="s">
        <v>34</v>
      </c>
      <c r="GT31" s="421" t="s">
        <v>93</v>
      </c>
      <c r="GU31" s="421">
        <v>5</v>
      </c>
      <c r="GV31" s="421" t="s">
        <v>98</v>
      </c>
      <c r="GW31" s="421" t="s">
        <v>742</v>
      </c>
      <c r="GX31" s="421">
        <v>3</v>
      </c>
      <c r="GY31" s="421">
        <v>4</v>
      </c>
      <c r="GZ31" s="422">
        <v>2</v>
      </c>
      <c r="HA31" s="421">
        <f>GR31-GZ31</f>
        <v>4</v>
      </c>
      <c r="HB31" s="422"/>
      <c r="HC31" s="269"/>
      <c r="HD31" s="269"/>
      <c r="HE31" s="269"/>
      <c r="HF31" s="269"/>
      <c r="HG31" s="269"/>
      <c r="HH31" s="269"/>
      <c r="HI31" s="269"/>
      <c r="HJ31" s="269"/>
      <c r="HK31" s="295">
        <f t="shared" si="33"/>
        <v>11</v>
      </c>
      <c r="HL31" s="295">
        <f t="shared" ref="HL31" si="490">COUNTIFS(AD31,"1W",AE31,"*OB")+COUNTIFS(AN31,"1W",AO31,"*OB")+COUNTIFS(BR31,"1W",BS31,"*OB")</f>
        <v>0</v>
      </c>
      <c r="HM31" s="295">
        <f t="shared" ref="HM31" si="491">COUNTIFS(CB31,"1W",CC31,"*OB")+COUNTIFS(CV31,"1W",CW31,"*OB")+COUNTIFS(DF31,"1W",DG31,"*OB")</f>
        <v>0</v>
      </c>
      <c r="HN31" s="297">
        <f t="shared" ref="HN31" si="492">COUNTIFS(EA31,"1W",EB31,"*OB")+COUNTIFS(EK31,"1W",EL31,"*OB")+COUNTIFS(EU31,"1W",EV31,"*OB")</f>
        <v>0</v>
      </c>
      <c r="HO31" s="295">
        <f t="shared" ref="HO31" si="493">COUNTIFS(FE31,"1W",FF31,"*OB")</f>
        <v>0</v>
      </c>
      <c r="HP31" s="295">
        <f t="shared" ref="HP31" si="494">COUNTIFS(FO31,"1W",FP31,"*OB")+COUNTIFS(FY31,"1W",FZ31,"*OB")+COUNTIFS(GS31,"1W",GT31,"*OB")</f>
        <v>0</v>
      </c>
      <c r="HQ31" s="295">
        <f t="shared" ref="HQ31" si="495">SUM(HL31:HP31)</f>
        <v>0</v>
      </c>
      <c r="HR31" s="269" t="s">
        <v>346</v>
      </c>
      <c r="HS31" s="269" t="s">
        <v>348</v>
      </c>
      <c r="HT31" s="269"/>
      <c r="HU31" s="269"/>
      <c r="HV31" s="269"/>
      <c r="HW31" s="269"/>
      <c r="HX31" s="269"/>
      <c r="HY31" s="269"/>
      <c r="HZ31" s="269"/>
      <c r="IA31" s="269"/>
      <c r="IB31" s="269"/>
      <c r="IC31" s="269"/>
      <c r="ID31" s="269"/>
      <c r="IE31" s="269"/>
      <c r="IT31" s="299"/>
    </row>
    <row r="32" spans="7:254" ht="15" customHeight="1">
      <c r="G32" s="175">
        <f t="shared" si="23"/>
        <v>5</v>
      </c>
      <c r="H32" s="175">
        <f t="shared" si="24"/>
        <v>12</v>
      </c>
      <c r="I32" s="128">
        <v>183</v>
      </c>
      <c r="J32" s="502">
        <f t="shared" ref="J32" si="496">K32</f>
        <v>45409</v>
      </c>
      <c r="K32" s="126">
        <v>45409</v>
      </c>
      <c r="L32" s="44" t="s">
        <v>891</v>
      </c>
      <c r="M32" s="76">
        <v>2</v>
      </c>
      <c r="N32" s="42">
        <v>1</v>
      </c>
      <c r="O32" s="207">
        <f t="shared" ref="O32" si="497">IF(ISNUMBER(M32),M32+N32,"")</f>
        <v>3</v>
      </c>
      <c r="P32" s="176">
        <f t="shared" ref="P32" si="498">IF(ISNUMBER(Q32),Q32+R32,"")</f>
        <v>83</v>
      </c>
      <c r="Q32" s="177">
        <f t="shared" ref="Q32" si="499">ROUND(SUM(AC32,AM32,AW32,BG32,BQ32,CA32,CK32,CU32,DE32),0)</f>
        <v>41</v>
      </c>
      <c r="R32" s="178">
        <f t="shared" ref="R32" si="500">ROUND(SUM(DP32,DZ32,EJ32,ET32,FD32,FN32,FX32,GH32,GR32),0)</f>
        <v>42</v>
      </c>
      <c r="S32" s="519">
        <f t="shared" ref="S32" si="501">AK32+AU32+BE32+BO32+BY32+CI32+CS32+DC32+DM32+DX32+EH32+ER32+FB32+FL32+FV32+GF32+GP32+GZ32-30</f>
        <v>5</v>
      </c>
      <c r="T32" s="43">
        <v>3</v>
      </c>
      <c r="U32" s="43">
        <v>0</v>
      </c>
      <c r="V32" s="43">
        <v>0</v>
      </c>
      <c r="W32" s="43">
        <v>0</v>
      </c>
      <c r="X32" s="186">
        <f t="shared" ref="X32" si="502">IF(ISNUMBER(T32),SUM(T32:W32),"")</f>
        <v>3</v>
      </c>
      <c r="Y32" s="43">
        <v>1</v>
      </c>
      <c r="Z32" s="189">
        <f t="shared" ref="Z32" si="503">IF(ISNUMBER(T32),SUM(X32:Y32),"")</f>
        <v>4</v>
      </c>
      <c r="AA32" s="44">
        <v>2</v>
      </c>
      <c r="AB32" s="142"/>
      <c r="AC32" s="418">
        <v>7</v>
      </c>
      <c r="AD32" s="419" t="s">
        <v>128</v>
      </c>
      <c r="AE32" s="419" t="s">
        <v>96</v>
      </c>
      <c r="AF32" s="419" t="s">
        <v>226</v>
      </c>
      <c r="AG32" s="419" t="s">
        <v>63</v>
      </c>
      <c r="AH32" s="419" t="s">
        <v>713</v>
      </c>
      <c r="AI32" s="419">
        <v>3</v>
      </c>
      <c r="AJ32" s="419">
        <v>10</v>
      </c>
      <c r="AK32" s="418">
        <v>2</v>
      </c>
      <c r="AL32" s="419">
        <f t="shared" ref="AL32" si="504">AC32-AK32</f>
        <v>5</v>
      </c>
      <c r="AM32" s="418">
        <v>4</v>
      </c>
      <c r="AN32" s="419" t="s">
        <v>34</v>
      </c>
      <c r="AO32" s="419" t="s">
        <v>93</v>
      </c>
      <c r="AP32" s="419">
        <v>0</v>
      </c>
      <c r="AQ32" s="419" t="s">
        <v>85</v>
      </c>
      <c r="AR32" s="419" t="s">
        <v>804</v>
      </c>
      <c r="AS32" s="419">
        <v>1</v>
      </c>
      <c r="AT32" s="419">
        <v>7</v>
      </c>
      <c r="AU32" s="418">
        <v>2</v>
      </c>
      <c r="AV32" s="419">
        <f t="shared" ref="AV32" si="505">AM32-AU32</f>
        <v>2</v>
      </c>
      <c r="AW32" s="420">
        <v>5</v>
      </c>
      <c r="AX32" s="419" t="s">
        <v>128</v>
      </c>
      <c r="AY32" s="419" t="s">
        <v>92</v>
      </c>
      <c r="AZ32" s="419">
        <v>0</v>
      </c>
      <c r="BA32" s="419" t="s">
        <v>91</v>
      </c>
      <c r="BB32" s="419" t="s">
        <v>708</v>
      </c>
      <c r="BC32" s="419">
        <v>3</v>
      </c>
      <c r="BD32" s="419">
        <v>7</v>
      </c>
      <c r="BE32" s="418">
        <v>2</v>
      </c>
      <c r="BF32" s="419">
        <f t="shared" ref="BF32" si="506">AW32-BE32</f>
        <v>3</v>
      </c>
      <c r="BG32" s="418">
        <v>4</v>
      </c>
      <c r="BH32" s="418"/>
      <c r="BI32" s="418"/>
      <c r="BJ32" s="419">
        <v>5</v>
      </c>
      <c r="BK32" s="419" t="s">
        <v>85</v>
      </c>
      <c r="BL32" s="419" t="s">
        <v>693</v>
      </c>
      <c r="BM32" s="419">
        <v>1</v>
      </c>
      <c r="BN32" s="419">
        <v>15</v>
      </c>
      <c r="BO32" s="418">
        <v>3</v>
      </c>
      <c r="BP32" s="419">
        <f t="shared" ref="BP32" si="507">BG32-BO32</f>
        <v>1</v>
      </c>
      <c r="BQ32" s="418">
        <v>4</v>
      </c>
      <c r="BR32" s="355" t="s">
        <v>34</v>
      </c>
      <c r="BS32" s="419" t="s">
        <v>92</v>
      </c>
      <c r="BT32" s="419">
        <v>0</v>
      </c>
      <c r="BU32" s="419" t="s">
        <v>85</v>
      </c>
      <c r="BV32" s="419" t="s">
        <v>704</v>
      </c>
      <c r="BW32" s="419">
        <v>1</v>
      </c>
      <c r="BX32" s="419">
        <v>8</v>
      </c>
      <c r="BY32" s="418">
        <v>2</v>
      </c>
      <c r="BZ32" s="419">
        <f t="shared" ref="BZ32" si="508">BQ32-BY32</f>
        <v>2</v>
      </c>
      <c r="CA32" s="418">
        <v>6</v>
      </c>
      <c r="CB32" s="419" t="s">
        <v>36</v>
      </c>
      <c r="CC32" s="419" t="s">
        <v>86</v>
      </c>
      <c r="CD32" s="419" t="s">
        <v>128</v>
      </c>
      <c r="CE32" s="419" t="s">
        <v>92</v>
      </c>
      <c r="CF32" s="419" t="s">
        <v>888</v>
      </c>
      <c r="CG32" s="419">
        <v>2</v>
      </c>
      <c r="CH32" s="419">
        <v>8</v>
      </c>
      <c r="CI32" s="418">
        <v>2</v>
      </c>
      <c r="CJ32" s="419">
        <f t="shared" ref="CJ32" si="509">CA32-CI32</f>
        <v>4</v>
      </c>
      <c r="CK32" s="441">
        <v>2</v>
      </c>
      <c r="CL32" s="418"/>
      <c r="CM32" s="418"/>
      <c r="CN32" s="419">
        <v>0</v>
      </c>
      <c r="CO32" s="419" t="s">
        <v>85</v>
      </c>
      <c r="CP32" s="419" t="s">
        <v>708</v>
      </c>
      <c r="CQ32" s="419">
        <v>3</v>
      </c>
      <c r="CR32" s="419">
        <v>9</v>
      </c>
      <c r="CS32" s="418">
        <v>1</v>
      </c>
      <c r="CT32" s="419">
        <f t="shared" ref="CT32" si="510">CK32-CS32</f>
        <v>1</v>
      </c>
      <c r="CU32" s="418">
        <v>5</v>
      </c>
      <c r="CV32" s="419" t="s">
        <v>34</v>
      </c>
      <c r="CW32" s="419" t="s">
        <v>63</v>
      </c>
      <c r="CX32" s="419" t="s">
        <v>226</v>
      </c>
      <c r="CY32" s="419" t="s">
        <v>92</v>
      </c>
      <c r="CZ32" s="419" t="s">
        <v>708</v>
      </c>
      <c r="DA32" s="419">
        <v>3</v>
      </c>
      <c r="DB32" s="419">
        <v>2</v>
      </c>
      <c r="DC32" s="418">
        <v>1</v>
      </c>
      <c r="DD32" s="419">
        <f>CU32-DC32</f>
        <v>4</v>
      </c>
      <c r="DE32" s="418">
        <v>4</v>
      </c>
      <c r="DF32" s="419" t="s">
        <v>34</v>
      </c>
      <c r="DG32" s="419" t="s">
        <v>86</v>
      </c>
      <c r="DH32" s="419">
        <v>7</v>
      </c>
      <c r="DI32" s="419" t="s">
        <v>85</v>
      </c>
      <c r="DJ32" s="419" t="s">
        <v>890</v>
      </c>
      <c r="DK32" s="419">
        <v>3</v>
      </c>
      <c r="DL32" s="419">
        <v>13</v>
      </c>
      <c r="DM32" s="418">
        <v>2</v>
      </c>
      <c r="DN32" s="419">
        <f t="shared" ref="DN32" si="511">DE32-DM32</f>
        <v>2</v>
      </c>
      <c r="DO32" s="418"/>
      <c r="DP32" s="418">
        <v>3</v>
      </c>
      <c r="DQ32" s="418"/>
      <c r="DR32" s="418"/>
      <c r="DS32" s="419">
        <v>5</v>
      </c>
      <c r="DT32" s="419" t="s">
        <v>85</v>
      </c>
      <c r="DU32" s="419" t="s">
        <v>706</v>
      </c>
      <c r="DV32" s="419">
        <v>2</v>
      </c>
      <c r="DW32" s="419">
        <v>14</v>
      </c>
      <c r="DX32" s="418">
        <v>2</v>
      </c>
      <c r="DY32" s="419">
        <f t="shared" ref="DY32" si="512">DP32-DX32</f>
        <v>1</v>
      </c>
      <c r="DZ32" s="418">
        <v>6</v>
      </c>
      <c r="EA32" s="419" t="s">
        <v>34</v>
      </c>
      <c r="EB32" s="419" t="s">
        <v>96</v>
      </c>
      <c r="EC32" s="419">
        <v>8</v>
      </c>
      <c r="ED32" s="419" t="s">
        <v>92</v>
      </c>
      <c r="EE32" s="419" t="s">
        <v>722</v>
      </c>
      <c r="EF32" s="419">
        <v>3</v>
      </c>
      <c r="EG32" s="419">
        <v>0.5</v>
      </c>
      <c r="EH32" s="418">
        <v>1</v>
      </c>
      <c r="EI32" s="419">
        <f t="shared" ref="EI32" si="513">DZ32-EH32</f>
        <v>5</v>
      </c>
      <c r="EJ32" s="418">
        <v>6</v>
      </c>
      <c r="EK32" s="419" t="s">
        <v>36</v>
      </c>
      <c r="EL32" s="419" t="s">
        <v>63</v>
      </c>
      <c r="EM32" s="419">
        <v>9</v>
      </c>
      <c r="EN32" s="419" t="s">
        <v>85</v>
      </c>
      <c r="EO32" s="419" t="s">
        <v>887</v>
      </c>
      <c r="EP32" s="419">
        <v>1</v>
      </c>
      <c r="EQ32" s="419">
        <v>18</v>
      </c>
      <c r="ER32" s="418">
        <v>3</v>
      </c>
      <c r="ES32" s="419">
        <f t="shared" ref="ES32" si="514">EJ32-ER32</f>
        <v>3</v>
      </c>
      <c r="ET32" s="418">
        <v>5</v>
      </c>
      <c r="EU32" s="355" t="s">
        <v>34</v>
      </c>
      <c r="EV32" s="419" t="s">
        <v>93</v>
      </c>
      <c r="EW32" s="419">
        <v>9</v>
      </c>
      <c r="EX32" s="419" t="s">
        <v>92</v>
      </c>
      <c r="EY32" s="419" t="s">
        <v>694</v>
      </c>
      <c r="EZ32" s="419">
        <v>3</v>
      </c>
      <c r="FA32" s="419">
        <v>3</v>
      </c>
      <c r="FB32" s="418">
        <v>2</v>
      </c>
      <c r="FC32" s="419">
        <f t="shared" ref="FC32" si="515">ET32-FB32</f>
        <v>3</v>
      </c>
      <c r="FD32" s="418">
        <v>6</v>
      </c>
      <c r="FE32" s="419" t="s">
        <v>34</v>
      </c>
      <c r="FF32" s="419" t="s">
        <v>63</v>
      </c>
      <c r="FG32" s="419" t="s">
        <v>271</v>
      </c>
      <c r="FH32" s="419" t="s">
        <v>85</v>
      </c>
      <c r="FI32" s="419" t="s">
        <v>871</v>
      </c>
      <c r="FJ32" s="419">
        <v>1</v>
      </c>
      <c r="FK32" s="419">
        <v>20</v>
      </c>
      <c r="FL32" s="418">
        <v>2</v>
      </c>
      <c r="FM32" s="419">
        <f t="shared" ref="FM32" si="516">FD32-FL32</f>
        <v>4</v>
      </c>
      <c r="FN32" s="441">
        <v>3</v>
      </c>
      <c r="FO32" s="419" t="s">
        <v>34</v>
      </c>
      <c r="FP32" s="419" t="s">
        <v>93</v>
      </c>
      <c r="FQ32" s="419">
        <v>0</v>
      </c>
      <c r="FR32" s="419" t="s">
        <v>85</v>
      </c>
      <c r="FS32" s="419" t="s">
        <v>889</v>
      </c>
      <c r="FT32" s="419">
        <v>1</v>
      </c>
      <c r="FU32" s="419">
        <v>1</v>
      </c>
      <c r="FV32" s="418">
        <v>1</v>
      </c>
      <c r="FW32" s="419">
        <f t="shared" ref="FW32" si="517">FN32-FV32</f>
        <v>2</v>
      </c>
      <c r="FX32" s="418">
        <v>4</v>
      </c>
      <c r="FY32" s="419" t="s">
        <v>34</v>
      </c>
      <c r="FZ32" s="419" t="s">
        <v>93</v>
      </c>
      <c r="GA32" s="419">
        <v>4</v>
      </c>
      <c r="GB32" s="419" t="s">
        <v>85</v>
      </c>
      <c r="GC32" s="419" t="s">
        <v>719</v>
      </c>
      <c r="GD32" s="419">
        <v>2</v>
      </c>
      <c r="GE32" s="419">
        <v>18</v>
      </c>
      <c r="GF32" s="418">
        <v>2</v>
      </c>
      <c r="GG32" s="419">
        <f t="shared" ref="GG32" si="518">FX32-GF32</f>
        <v>2</v>
      </c>
      <c r="GH32" s="418">
        <v>4</v>
      </c>
      <c r="GI32" s="418"/>
      <c r="GJ32" s="418"/>
      <c r="GK32" s="419">
        <v>8</v>
      </c>
      <c r="GL32" s="419" t="s">
        <v>85</v>
      </c>
      <c r="GM32" s="419" t="s">
        <v>801</v>
      </c>
      <c r="GN32" s="419">
        <v>2</v>
      </c>
      <c r="GO32" s="419">
        <v>8</v>
      </c>
      <c r="GP32" s="418">
        <v>3</v>
      </c>
      <c r="GQ32" s="419">
        <f t="shared" ref="GQ32" si="519">GH32-GP32</f>
        <v>1</v>
      </c>
      <c r="GR32" s="418">
        <v>5</v>
      </c>
      <c r="GS32" s="421" t="s">
        <v>34</v>
      </c>
      <c r="GT32" s="421" t="s">
        <v>93</v>
      </c>
      <c r="GU32" s="421">
        <v>0</v>
      </c>
      <c r="GV32" s="421" t="s">
        <v>85</v>
      </c>
      <c r="GW32" s="421" t="s">
        <v>741</v>
      </c>
      <c r="GX32" s="421">
        <v>3</v>
      </c>
      <c r="GY32" s="421">
        <v>18</v>
      </c>
      <c r="GZ32" s="422">
        <v>2</v>
      </c>
      <c r="HA32" s="421">
        <f>GR32-GZ32</f>
        <v>3</v>
      </c>
      <c r="HB32" s="422"/>
      <c r="HC32" s="269"/>
      <c r="HD32" s="269"/>
      <c r="HE32" s="269"/>
      <c r="HF32" s="269"/>
      <c r="HG32" s="269"/>
      <c r="HH32" s="269"/>
      <c r="HI32" s="269"/>
      <c r="HJ32" s="269"/>
      <c r="HK32" s="295">
        <f t="shared" si="33"/>
        <v>10</v>
      </c>
      <c r="HL32" s="295">
        <f t="shared" ref="HL32" si="520">COUNTIFS(AD32,"1W",AE32,"*OB")+COUNTIFS(AN32,"1W",AO32,"*OB")+COUNTIFS(BR32,"1W",BS32,"*OB")</f>
        <v>0</v>
      </c>
      <c r="HM32" s="295">
        <f t="shared" ref="HM32" si="521">COUNTIFS(CB32,"1W",CC32,"*OB")+COUNTIFS(CV32,"1W",CW32,"*OB")+COUNTIFS(DF32,"1W",DG32,"*OB")</f>
        <v>0</v>
      </c>
      <c r="HN32" s="297">
        <f t="shared" ref="HN32" si="522">COUNTIFS(EA32,"1W",EB32,"*OB")+COUNTIFS(EK32,"1W",EL32,"*OB")+COUNTIFS(EU32,"1W",EV32,"*OB")</f>
        <v>1</v>
      </c>
      <c r="HO32" s="295">
        <f t="shared" ref="HO32" si="523">COUNTIFS(FE32,"1W",FF32,"*OB")</f>
        <v>0</v>
      </c>
      <c r="HP32" s="295">
        <f t="shared" ref="HP32" si="524">COUNTIFS(FO32,"1W",FP32,"*OB")+COUNTIFS(FY32,"1W",FZ32,"*OB")+COUNTIFS(GS32,"1W",GT32,"*OB")</f>
        <v>0</v>
      </c>
      <c r="HQ32" s="295">
        <f t="shared" ref="HQ32" si="525">SUM(HL32:HP32)</f>
        <v>1</v>
      </c>
      <c r="HR32" s="269" t="s">
        <v>346</v>
      </c>
      <c r="HS32" s="269" t="s">
        <v>348</v>
      </c>
      <c r="HT32" s="269"/>
      <c r="HU32" s="269"/>
      <c r="HV32" s="269"/>
      <c r="HW32" s="269"/>
      <c r="HX32" s="269"/>
      <c r="HY32" s="269"/>
      <c r="HZ32" s="269"/>
      <c r="IA32" s="269"/>
      <c r="IB32" s="269"/>
      <c r="IC32" s="269"/>
      <c r="ID32" s="269"/>
      <c r="IE32" s="269"/>
      <c r="IT32" s="299"/>
    </row>
    <row r="33" spans="7:254" ht="15" customHeight="1">
      <c r="G33" s="175">
        <f t="shared" si="23"/>
        <v>7</v>
      </c>
      <c r="H33" s="175">
        <f t="shared" si="24"/>
        <v>10</v>
      </c>
      <c r="I33" s="41">
        <v>182</v>
      </c>
      <c r="J33" s="503">
        <f t="shared" ref="J33" si="526">K33</f>
        <v>45402</v>
      </c>
      <c r="K33" s="85">
        <v>45402</v>
      </c>
      <c r="L33" s="362" t="s">
        <v>886</v>
      </c>
      <c r="M33" s="74">
        <v>0</v>
      </c>
      <c r="N33" s="28">
        <v>0</v>
      </c>
      <c r="O33" s="207">
        <f t="shared" ref="O33" si="527">IF(ISNUMBER(M33),M33+N33,"")</f>
        <v>0</v>
      </c>
      <c r="P33" s="179">
        <f t="shared" ref="P33" si="528">IF(ISNUMBER(Q33),Q33+R33,"")</f>
        <v>82</v>
      </c>
      <c r="Q33" s="180">
        <f t="shared" ref="Q33" si="529">ROUND(SUM(AC33,AM33,AW33,BG33,BQ33,CA33,CK33,CU33,DE33),0)</f>
        <v>41</v>
      </c>
      <c r="R33" s="181">
        <f t="shared" ref="R33" si="530">ROUND(SUM(DP33,DZ33,EJ33,ET33,FD33,FN33,FX33,GH33,GR33),0)</f>
        <v>41</v>
      </c>
      <c r="S33" s="519">
        <f t="shared" ref="S33" si="531">AK33+AU33+BE33+BO33+BY33+CI33+CS33+DC33+DM33+DX33+EH33+ER33+FB33+FL33+FV33+GF33+GP33+GZ33-30</f>
        <v>8</v>
      </c>
      <c r="T33" s="27">
        <v>1</v>
      </c>
      <c r="U33" s="27">
        <v>0</v>
      </c>
      <c r="V33" s="27">
        <v>0</v>
      </c>
      <c r="W33" s="27">
        <v>0</v>
      </c>
      <c r="X33" s="186">
        <f t="shared" ref="X33" si="532">IF(ISNUMBER(T33),SUM(T33:W33),"")</f>
        <v>1</v>
      </c>
      <c r="Y33" s="27">
        <v>6</v>
      </c>
      <c r="Z33" s="190">
        <f t="shared" ref="Z33" si="533">IF(ISNUMBER(T33),SUM(X33:Y33),"")</f>
        <v>7</v>
      </c>
      <c r="AA33" s="18">
        <v>1</v>
      </c>
      <c r="AB33" s="374"/>
      <c r="AC33" s="357">
        <v>5</v>
      </c>
      <c r="AD33" s="355" t="s">
        <v>128</v>
      </c>
      <c r="AE33" s="355" t="s">
        <v>93</v>
      </c>
      <c r="AF33" s="355">
        <v>0</v>
      </c>
      <c r="AG33" s="355" t="s">
        <v>95</v>
      </c>
      <c r="AH33" s="355" t="s">
        <v>736</v>
      </c>
      <c r="AI33" s="355">
        <v>2</v>
      </c>
      <c r="AJ33" s="355">
        <v>3</v>
      </c>
      <c r="AK33" s="354">
        <v>2</v>
      </c>
      <c r="AL33" s="419">
        <f t="shared" ref="AL33" si="534">AC33-AK33</f>
        <v>3</v>
      </c>
      <c r="AM33" s="357">
        <v>5</v>
      </c>
      <c r="AN33" s="355" t="s">
        <v>34</v>
      </c>
      <c r="AO33" s="355" t="s">
        <v>93</v>
      </c>
      <c r="AP33" s="355" t="s">
        <v>226</v>
      </c>
      <c r="AQ33" s="355" t="s">
        <v>85</v>
      </c>
      <c r="AR33" s="355" t="s">
        <v>736</v>
      </c>
      <c r="AS33" s="355">
        <v>4</v>
      </c>
      <c r="AT33" s="355">
        <v>10</v>
      </c>
      <c r="AU33" s="354">
        <v>3</v>
      </c>
      <c r="AV33" s="419">
        <f t="shared" ref="AV33" si="535">AM33-AU33</f>
        <v>2</v>
      </c>
      <c r="AW33" s="354">
        <v>4</v>
      </c>
      <c r="AX33" s="355" t="s">
        <v>128</v>
      </c>
      <c r="AY33" s="355" t="s">
        <v>93</v>
      </c>
      <c r="AZ33" s="355" t="s">
        <v>226</v>
      </c>
      <c r="BA33" s="355" t="s">
        <v>92</v>
      </c>
      <c r="BB33" s="355" t="s">
        <v>743</v>
      </c>
      <c r="BC33" s="355">
        <v>3</v>
      </c>
      <c r="BD33" s="355">
        <v>1</v>
      </c>
      <c r="BE33" s="354">
        <v>1</v>
      </c>
      <c r="BF33" s="419">
        <f t="shared" ref="BF33" si="536">AW33-BE33</f>
        <v>3</v>
      </c>
      <c r="BG33" s="354">
        <v>4</v>
      </c>
      <c r="BH33" s="354"/>
      <c r="BI33" s="354"/>
      <c r="BJ33" s="355">
        <v>6</v>
      </c>
      <c r="BK33" s="355" t="s">
        <v>85</v>
      </c>
      <c r="BL33" s="355" t="s">
        <v>693</v>
      </c>
      <c r="BM33" s="355">
        <v>1</v>
      </c>
      <c r="BN33" s="355">
        <v>42</v>
      </c>
      <c r="BO33" s="354">
        <v>3</v>
      </c>
      <c r="BP33" s="419">
        <f t="shared" ref="BP33" si="537">BG33-BO33</f>
        <v>1</v>
      </c>
      <c r="BQ33" s="357">
        <v>5</v>
      </c>
      <c r="BR33" s="507" t="s">
        <v>34</v>
      </c>
      <c r="BS33" s="507" t="s">
        <v>92</v>
      </c>
      <c r="BT33" s="507">
        <v>0</v>
      </c>
      <c r="BU33" s="507" t="s">
        <v>92</v>
      </c>
      <c r="BV33" s="507" t="s">
        <v>719</v>
      </c>
      <c r="BW33" s="507">
        <v>1</v>
      </c>
      <c r="BX33" s="507">
        <v>10</v>
      </c>
      <c r="BY33" s="478">
        <v>2</v>
      </c>
      <c r="BZ33" s="419">
        <f t="shared" ref="BZ33" si="538">BQ33-BY33</f>
        <v>3</v>
      </c>
      <c r="CA33" s="354">
        <v>5</v>
      </c>
      <c r="CB33" s="507" t="s">
        <v>36</v>
      </c>
      <c r="CC33" s="507" t="s">
        <v>93</v>
      </c>
      <c r="CD33" s="507">
        <v>4</v>
      </c>
      <c r="CE33" s="507" t="s">
        <v>95</v>
      </c>
      <c r="CF33" s="507" t="s">
        <v>802</v>
      </c>
      <c r="CG33" s="507">
        <v>2</v>
      </c>
      <c r="CH33" s="507">
        <v>2</v>
      </c>
      <c r="CI33" s="478">
        <v>1</v>
      </c>
      <c r="CJ33" s="419">
        <f t="shared" ref="CJ33" si="539">CA33-CI33</f>
        <v>4</v>
      </c>
      <c r="CK33" s="357">
        <v>4</v>
      </c>
      <c r="CL33" s="354"/>
      <c r="CM33" s="354"/>
      <c r="CN33" s="355">
        <v>0</v>
      </c>
      <c r="CO33" s="355" t="s">
        <v>85</v>
      </c>
      <c r="CP33" s="355" t="s">
        <v>708</v>
      </c>
      <c r="CQ33" s="355">
        <v>4</v>
      </c>
      <c r="CR33" s="355">
        <v>7</v>
      </c>
      <c r="CS33" s="354">
        <v>3</v>
      </c>
      <c r="CT33" s="419">
        <f t="shared" ref="CT33" si="540">CK33-CS33</f>
        <v>1</v>
      </c>
      <c r="CU33" s="354">
        <v>5</v>
      </c>
      <c r="CV33" s="355" t="s">
        <v>34</v>
      </c>
      <c r="CW33" s="355" t="s">
        <v>63</v>
      </c>
      <c r="CX33" s="355">
        <v>8</v>
      </c>
      <c r="CY33" s="355" t="s">
        <v>85</v>
      </c>
      <c r="CZ33" s="355" t="s">
        <v>826</v>
      </c>
      <c r="DA33" s="355">
        <v>2</v>
      </c>
      <c r="DB33" s="355">
        <v>25</v>
      </c>
      <c r="DC33" s="354">
        <v>2</v>
      </c>
      <c r="DD33" s="419">
        <f t="shared" ref="DD33" si="541">CU33-DC33</f>
        <v>3</v>
      </c>
      <c r="DE33" s="354">
        <v>4</v>
      </c>
      <c r="DF33" s="355" t="s">
        <v>34</v>
      </c>
      <c r="DG33" s="355" t="s">
        <v>121</v>
      </c>
      <c r="DH33" s="355">
        <v>0</v>
      </c>
      <c r="DI33" s="355" t="s">
        <v>85</v>
      </c>
      <c r="DJ33" s="355" t="s">
        <v>719</v>
      </c>
      <c r="DK33" s="355">
        <v>1</v>
      </c>
      <c r="DL33" s="355">
        <v>7</v>
      </c>
      <c r="DM33" s="354">
        <v>2</v>
      </c>
      <c r="DN33" s="419">
        <f t="shared" ref="DN33" si="542">DE33-DM33</f>
        <v>2</v>
      </c>
      <c r="DO33" s="354"/>
      <c r="DP33" s="354">
        <v>4</v>
      </c>
      <c r="DQ33" s="354"/>
      <c r="DR33" s="354"/>
      <c r="DS33" s="355">
        <v>5</v>
      </c>
      <c r="DT33" s="355" t="s">
        <v>63</v>
      </c>
      <c r="DU33" s="355" t="s">
        <v>706</v>
      </c>
      <c r="DV33" s="355">
        <v>1</v>
      </c>
      <c r="DW33" s="355">
        <v>4</v>
      </c>
      <c r="DX33" s="354">
        <v>2</v>
      </c>
      <c r="DY33" s="419">
        <f t="shared" ref="DY33" si="543">DP33-DX33</f>
        <v>2</v>
      </c>
      <c r="DZ33" s="356">
        <v>3</v>
      </c>
      <c r="EA33" s="355" t="s">
        <v>34</v>
      </c>
      <c r="EB33" s="355" t="s">
        <v>121</v>
      </c>
      <c r="EC33" s="355">
        <v>0</v>
      </c>
      <c r="ED33" s="355" t="s">
        <v>85</v>
      </c>
      <c r="EE33" s="355" t="s">
        <v>775</v>
      </c>
      <c r="EF33" s="355">
        <v>3</v>
      </c>
      <c r="EG33" s="355">
        <v>1.5</v>
      </c>
      <c r="EH33" s="354">
        <v>1</v>
      </c>
      <c r="EI33" s="419">
        <f t="shared" ref="EI33" si="544">DZ33-EH33</f>
        <v>2</v>
      </c>
      <c r="EJ33" s="357">
        <v>5</v>
      </c>
      <c r="EK33" s="355" t="s">
        <v>786</v>
      </c>
      <c r="EL33" s="355" t="s">
        <v>92</v>
      </c>
      <c r="EM33" s="355">
        <v>4</v>
      </c>
      <c r="EN33" s="355" t="s">
        <v>85</v>
      </c>
      <c r="EO33" s="355" t="s">
        <v>767</v>
      </c>
      <c r="EP33" s="355">
        <v>1</v>
      </c>
      <c r="EQ33" s="355">
        <v>11</v>
      </c>
      <c r="ER33" s="354">
        <v>3</v>
      </c>
      <c r="ES33" s="419">
        <f t="shared" ref="ES33" si="545">EJ33-ER33</f>
        <v>2</v>
      </c>
      <c r="ET33" s="354">
        <v>4</v>
      </c>
      <c r="EU33" s="355" t="s">
        <v>763</v>
      </c>
      <c r="EV33" s="355" t="s">
        <v>93</v>
      </c>
      <c r="EW33" s="355">
        <v>9</v>
      </c>
      <c r="EX33" s="355" t="s">
        <v>85</v>
      </c>
      <c r="EY33" s="355" t="s">
        <v>857</v>
      </c>
      <c r="EZ33" s="355">
        <v>1</v>
      </c>
      <c r="FA33" s="355">
        <v>13</v>
      </c>
      <c r="FB33" s="354">
        <v>2</v>
      </c>
      <c r="FC33" s="419">
        <f t="shared" ref="FC33" si="546">ET33-FB33</f>
        <v>2</v>
      </c>
      <c r="FD33" s="354">
        <v>6</v>
      </c>
      <c r="FE33" s="355" t="s">
        <v>34</v>
      </c>
      <c r="FF33" s="355" t="s">
        <v>93</v>
      </c>
      <c r="FG33" s="355">
        <v>6</v>
      </c>
      <c r="FH33" s="355" t="s">
        <v>91</v>
      </c>
      <c r="FI33" s="355" t="s">
        <v>883</v>
      </c>
      <c r="FJ33" s="355">
        <v>2</v>
      </c>
      <c r="FK33" s="355">
        <v>15</v>
      </c>
      <c r="FL33" s="354">
        <v>2</v>
      </c>
      <c r="FM33" s="419">
        <f t="shared" ref="FM33" si="547">FD33-FL33</f>
        <v>4</v>
      </c>
      <c r="FN33" s="354">
        <v>4</v>
      </c>
      <c r="FO33" s="355" t="s">
        <v>34</v>
      </c>
      <c r="FP33" s="355" t="s">
        <v>86</v>
      </c>
      <c r="FQ33" s="355">
        <v>9</v>
      </c>
      <c r="FR33" s="355" t="s">
        <v>98</v>
      </c>
      <c r="FS33" s="355" t="s">
        <v>884</v>
      </c>
      <c r="FT33" s="355">
        <v>3</v>
      </c>
      <c r="FU33" s="355">
        <v>12</v>
      </c>
      <c r="FV33" s="354">
        <v>2</v>
      </c>
      <c r="FW33" s="419">
        <f t="shared" ref="FW33" si="548">FN33-FV33</f>
        <v>2</v>
      </c>
      <c r="FX33" s="357">
        <v>5</v>
      </c>
      <c r="FY33" s="355" t="s">
        <v>34</v>
      </c>
      <c r="FZ33" s="355" t="s">
        <v>93</v>
      </c>
      <c r="GA33" s="355">
        <v>4</v>
      </c>
      <c r="GB33" s="355" t="s">
        <v>85</v>
      </c>
      <c r="GC33" s="355" t="s">
        <v>885</v>
      </c>
      <c r="GD33" s="355">
        <v>2</v>
      </c>
      <c r="GE33" s="355">
        <v>9</v>
      </c>
      <c r="GF33" s="354">
        <v>3</v>
      </c>
      <c r="GG33" s="419">
        <f t="shared" ref="GG33" si="549">FX33-GF33</f>
        <v>2</v>
      </c>
      <c r="GH33" s="354">
        <v>3</v>
      </c>
      <c r="GI33" s="354"/>
      <c r="GJ33" s="354"/>
      <c r="GK33" s="355">
        <v>8</v>
      </c>
      <c r="GL33" s="355" t="s">
        <v>85</v>
      </c>
      <c r="GM33" s="355" t="s">
        <v>801</v>
      </c>
      <c r="GN33" s="355">
        <v>1</v>
      </c>
      <c r="GO33" s="355">
        <v>11</v>
      </c>
      <c r="GP33" s="354">
        <v>2</v>
      </c>
      <c r="GQ33" s="419">
        <f t="shared" ref="GQ33" si="550">GH33-GP33</f>
        <v>1</v>
      </c>
      <c r="GR33" s="354">
        <v>7</v>
      </c>
      <c r="GS33" s="358" t="s">
        <v>34</v>
      </c>
      <c r="GT33" s="358" t="s">
        <v>91</v>
      </c>
      <c r="GU33" s="358" t="s">
        <v>271</v>
      </c>
      <c r="GV33" s="358" t="s">
        <v>121</v>
      </c>
      <c r="GW33" s="358" t="s">
        <v>831</v>
      </c>
      <c r="GX33" s="358">
        <v>3</v>
      </c>
      <c r="GY33" s="358">
        <v>2</v>
      </c>
      <c r="GZ33" s="359">
        <v>2</v>
      </c>
      <c r="HA33" s="421">
        <f t="shared" ref="HA33" si="551">GR33-GZ33</f>
        <v>5</v>
      </c>
      <c r="HB33" s="359"/>
      <c r="HC33" s="269"/>
      <c r="HD33" s="269"/>
      <c r="HE33" s="269"/>
      <c r="HF33" s="269"/>
      <c r="HG33" s="269"/>
      <c r="HH33" s="269"/>
      <c r="HI33" s="269"/>
      <c r="HJ33" s="269"/>
      <c r="HK33" s="295">
        <f t="shared" si="33"/>
        <v>10</v>
      </c>
      <c r="HL33" s="295">
        <f t="shared" ref="HL33" si="552">COUNTIFS(AD33,"1W",AE33,"*OB")+COUNTIFS(AN33,"1W",AO33,"*OB")+COUNTIFS(BR33,"1W",BS33,"*OB")</f>
        <v>0</v>
      </c>
      <c r="HM33" s="295">
        <f t="shared" ref="HM33" si="553">COUNTIFS(CB33,"1W",CC33,"*OB")+COUNTIFS(CV33,"1W",CW33,"*OB")+COUNTIFS(DF33,"1W",DG33,"*OB")</f>
        <v>0</v>
      </c>
      <c r="HN33" s="297">
        <f t="shared" ref="HN33" si="554">COUNTIFS(EA33,"1W",EB33,"*OB")+COUNTIFS(EK33,"1W",EL33,"*OB")+COUNTIFS(EU33,"1W",EV33,"*OB")</f>
        <v>0</v>
      </c>
      <c r="HO33" s="295">
        <f t="shared" ref="HO33" si="555">COUNTIFS(FE33,"1W",FF33,"*OB")</f>
        <v>0</v>
      </c>
      <c r="HP33" s="295">
        <f t="shared" ref="HP33" si="556">COUNTIFS(FO33,"1W",FP33,"*OB")+COUNTIFS(FY33,"1W",FZ33,"*OB")+COUNTIFS(GS33,"1W",GT33,"*OB")</f>
        <v>0</v>
      </c>
      <c r="HQ33" s="295">
        <f t="shared" ref="HQ33" si="557">SUM(HL33:HP33)</f>
        <v>0</v>
      </c>
      <c r="HR33" s="269" t="s">
        <v>379</v>
      </c>
      <c r="HS33" s="269" t="s">
        <v>380</v>
      </c>
      <c r="HT33" s="269"/>
      <c r="HU33" s="269"/>
      <c r="HV33" s="269"/>
      <c r="HW33" s="269"/>
      <c r="HX33" s="269"/>
      <c r="HY33" s="269"/>
      <c r="HZ33" s="269"/>
      <c r="IA33" s="269"/>
      <c r="IB33" s="269"/>
      <c r="IC33" s="269"/>
      <c r="ID33" s="269"/>
      <c r="IE33" s="269"/>
      <c r="IT33" s="299"/>
    </row>
    <row r="34" spans="7:254" ht="15" customHeight="1">
      <c r="G34" s="175">
        <f t="shared" si="23"/>
        <v>11</v>
      </c>
      <c r="H34" s="175">
        <f t="shared" si="24"/>
        <v>9</v>
      </c>
      <c r="I34" s="128">
        <v>181</v>
      </c>
      <c r="J34" s="502">
        <f t="shared" ref="J34" si="558">K34</f>
        <v>45400</v>
      </c>
      <c r="K34" s="126">
        <v>45400</v>
      </c>
      <c r="L34" s="41" t="s">
        <v>882</v>
      </c>
      <c r="M34" s="76">
        <v>2</v>
      </c>
      <c r="N34" s="42">
        <v>0</v>
      </c>
      <c r="O34" s="207">
        <f t="shared" ref="O34" si="559">IF(ISNUMBER(M34),M34+N34,"")</f>
        <v>2</v>
      </c>
      <c r="P34" s="176">
        <f t="shared" ref="P34" si="560">IF(ISNUMBER(Q34),Q34+R34,"")</f>
        <v>84</v>
      </c>
      <c r="Q34" s="185">
        <f t="shared" ref="Q34" si="561">ROUND(SUM(AC34,AM34,AW34,BG34,BQ34,CA34,CK34,CU34,DE34),0)</f>
        <v>42</v>
      </c>
      <c r="R34" s="178">
        <f t="shared" ref="R34" si="562">ROUND(SUM(DP34,DZ34,EJ34,ET34,FD34,FN34,FX34,GH34,GR34),0)</f>
        <v>42</v>
      </c>
      <c r="S34" s="519">
        <f t="shared" ref="S34" si="563">AK34+AU34+BE34+BO34+BY34+CI34+CS34+DC34+DM34+DX34+EH34+ER34+FB34+FL34+FV34+GF34+GP34+GZ34-30</f>
        <v>4</v>
      </c>
      <c r="T34" s="43">
        <v>2</v>
      </c>
      <c r="U34" s="43">
        <v>0</v>
      </c>
      <c r="V34" s="43">
        <v>0</v>
      </c>
      <c r="W34" s="43">
        <v>0</v>
      </c>
      <c r="X34" s="186">
        <f t="shared" ref="X34" si="564">IF(ISNUMBER(T34),SUM(T34:W34),"")</f>
        <v>2</v>
      </c>
      <c r="Y34" s="43">
        <v>1</v>
      </c>
      <c r="Z34" s="189">
        <f t="shared" ref="Z34" si="565">IF(ISNUMBER(T34),SUM(X34:Y34),"")</f>
        <v>3</v>
      </c>
      <c r="AA34" s="44">
        <v>1</v>
      </c>
      <c r="AB34" s="463"/>
      <c r="AC34" s="418">
        <v>6</v>
      </c>
      <c r="AD34" s="419" t="s">
        <v>128</v>
      </c>
      <c r="AE34" s="419" t="s">
        <v>103</v>
      </c>
      <c r="AF34" s="419">
        <v>0</v>
      </c>
      <c r="AG34" s="419" t="s">
        <v>85</v>
      </c>
      <c r="AH34" s="419" t="s">
        <v>708</v>
      </c>
      <c r="AI34" s="419">
        <v>2</v>
      </c>
      <c r="AJ34" s="419">
        <v>7</v>
      </c>
      <c r="AK34" s="418">
        <v>2</v>
      </c>
      <c r="AL34" s="419">
        <f>AC34-AK34</f>
        <v>4</v>
      </c>
      <c r="AM34" s="418">
        <v>5</v>
      </c>
      <c r="AN34" s="419" t="s">
        <v>34</v>
      </c>
      <c r="AO34" s="419" t="s">
        <v>93</v>
      </c>
      <c r="AP34" s="419">
        <v>4</v>
      </c>
      <c r="AQ34" s="419" t="s">
        <v>85</v>
      </c>
      <c r="AR34" s="419" t="s">
        <v>697</v>
      </c>
      <c r="AS34" s="419">
        <v>1</v>
      </c>
      <c r="AT34" s="419">
        <v>16</v>
      </c>
      <c r="AU34" s="418">
        <v>3</v>
      </c>
      <c r="AV34" s="419">
        <f>AM34-AU34</f>
        <v>2</v>
      </c>
      <c r="AW34" s="418">
        <v>4</v>
      </c>
      <c r="AX34" s="419" t="s">
        <v>128</v>
      </c>
      <c r="AY34" s="419" t="s">
        <v>121</v>
      </c>
      <c r="AZ34" s="419">
        <v>9</v>
      </c>
      <c r="BA34" s="419" t="s">
        <v>91</v>
      </c>
      <c r="BB34" s="419" t="s">
        <v>711</v>
      </c>
      <c r="BC34" s="419">
        <v>1</v>
      </c>
      <c r="BD34" s="419">
        <v>1</v>
      </c>
      <c r="BE34" s="418">
        <v>1</v>
      </c>
      <c r="BF34" s="419">
        <f>AW34-BE34</f>
        <v>3</v>
      </c>
      <c r="BG34" s="418">
        <v>4</v>
      </c>
      <c r="BH34" s="418"/>
      <c r="BI34" s="418"/>
      <c r="BJ34" s="419">
        <v>6</v>
      </c>
      <c r="BK34" s="419" t="s">
        <v>85</v>
      </c>
      <c r="BL34" s="419" t="s">
        <v>693</v>
      </c>
      <c r="BM34" s="419">
        <v>1</v>
      </c>
      <c r="BN34" s="419">
        <v>9</v>
      </c>
      <c r="BO34" s="418">
        <v>3</v>
      </c>
      <c r="BP34" s="419">
        <f>BG34-BO34</f>
        <v>1</v>
      </c>
      <c r="BQ34" s="418">
        <v>4</v>
      </c>
      <c r="BR34" s="419" t="s">
        <v>34</v>
      </c>
      <c r="BS34" s="419" t="s">
        <v>121</v>
      </c>
      <c r="BT34" s="419">
        <v>4</v>
      </c>
      <c r="BU34" s="419" t="s">
        <v>85</v>
      </c>
      <c r="BV34" s="529" t="s">
        <v>880</v>
      </c>
      <c r="BW34" s="419">
        <v>4</v>
      </c>
      <c r="BX34" s="419">
        <v>14</v>
      </c>
      <c r="BY34" s="418">
        <v>2</v>
      </c>
      <c r="BZ34" s="419">
        <f>BQ34-BY34</f>
        <v>2</v>
      </c>
      <c r="CA34" s="418">
        <v>5</v>
      </c>
      <c r="CB34" s="419" t="s">
        <v>36</v>
      </c>
      <c r="CC34" s="419" t="s">
        <v>93</v>
      </c>
      <c r="CD34" s="419">
        <v>4</v>
      </c>
      <c r="CE34" s="419" t="s">
        <v>95</v>
      </c>
      <c r="CF34" s="419" t="s">
        <v>697</v>
      </c>
      <c r="CG34" s="419">
        <v>1</v>
      </c>
      <c r="CH34" s="419">
        <v>1</v>
      </c>
      <c r="CI34" s="418">
        <v>1</v>
      </c>
      <c r="CJ34" s="419">
        <f>CA34-CI34</f>
        <v>4</v>
      </c>
      <c r="CK34" s="418">
        <v>3</v>
      </c>
      <c r="CL34" s="418"/>
      <c r="CM34" s="418"/>
      <c r="CN34" s="419">
        <v>0</v>
      </c>
      <c r="CO34" s="419" t="s">
        <v>85</v>
      </c>
      <c r="CP34" s="419" t="s">
        <v>708</v>
      </c>
      <c r="CQ34" s="419">
        <v>3</v>
      </c>
      <c r="CR34" s="419">
        <v>1</v>
      </c>
      <c r="CS34" s="418">
        <v>2</v>
      </c>
      <c r="CT34" s="419">
        <f>CK34-CS34</f>
        <v>1</v>
      </c>
      <c r="CU34" s="418">
        <v>6</v>
      </c>
      <c r="CV34" s="419" t="s">
        <v>34</v>
      </c>
      <c r="CW34" s="419" t="s">
        <v>93</v>
      </c>
      <c r="CX34" s="419" t="s">
        <v>271</v>
      </c>
      <c r="CY34" s="419" t="s">
        <v>86</v>
      </c>
      <c r="CZ34" s="419" t="s">
        <v>701</v>
      </c>
      <c r="DA34" s="419">
        <v>2</v>
      </c>
      <c r="DB34" s="419">
        <v>8</v>
      </c>
      <c r="DC34" s="418">
        <v>2</v>
      </c>
      <c r="DD34" s="419">
        <f>CU34-DC34</f>
        <v>4</v>
      </c>
      <c r="DE34" s="418">
        <v>5</v>
      </c>
      <c r="DF34" s="419" t="s">
        <v>34</v>
      </c>
      <c r="DG34" s="419" t="s">
        <v>93</v>
      </c>
      <c r="DH34" s="419">
        <v>9</v>
      </c>
      <c r="DI34" s="419" t="s">
        <v>63</v>
      </c>
      <c r="DJ34" s="419" t="s">
        <v>690</v>
      </c>
      <c r="DK34" s="419">
        <v>2</v>
      </c>
      <c r="DL34" s="419">
        <v>5</v>
      </c>
      <c r="DM34" s="418">
        <v>2</v>
      </c>
      <c r="DN34" s="419">
        <f>DE34-DM34</f>
        <v>3</v>
      </c>
      <c r="DO34" s="418"/>
      <c r="DP34" s="418">
        <v>5</v>
      </c>
      <c r="DQ34" s="418"/>
      <c r="DR34" s="418"/>
      <c r="DS34" s="419">
        <v>5</v>
      </c>
      <c r="DT34" s="419" t="s">
        <v>91</v>
      </c>
      <c r="DU34" s="419" t="s">
        <v>871</v>
      </c>
      <c r="DV34" s="419">
        <v>3</v>
      </c>
      <c r="DW34" s="419">
        <v>1</v>
      </c>
      <c r="DX34" s="418">
        <v>1</v>
      </c>
      <c r="DY34" s="419">
        <f>DP34-DX34</f>
        <v>4</v>
      </c>
      <c r="DZ34" s="418">
        <v>5</v>
      </c>
      <c r="EA34" s="419" t="s">
        <v>34</v>
      </c>
      <c r="EB34" s="419" t="s">
        <v>93</v>
      </c>
      <c r="EC34" s="419">
        <v>9</v>
      </c>
      <c r="ED34" s="419" t="s">
        <v>85</v>
      </c>
      <c r="EE34" s="419" t="s">
        <v>713</v>
      </c>
      <c r="EF34" s="419">
        <v>1</v>
      </c>
      <c r="EG34" s="419">
        <v>12</v>
      </c>
      <c r="EH34" s="418">
        <v>3</v>
      </c>
      <c r="EI34" s="419">
        <f>DZ34-EH34</f>
        <v>2</v>
      </c>
      <c r="EJ34" s="418">
        <v>5</v>
      </c>
      <c r="EK34" s="419" t="s">
        <v>786</v>
      </c>
      <c r="EL34" s="419" t="s">
        <v>93</v>
      </c>
      <c r="EM34" s="419">
        <v>9</v>
      </c>
      <c r="EN34" s="419" t="s">
        <v>85</v>
      </c>
      <c r="EO34" s="419" t="s">
        <v>801</v>
      </c>
      <c r="EP34" s="419">
        <v>4</v>
      </c>
      <c r="EQ34" s="419">
        <v>11</v>
      </c>
      <c r="ER34" s="418">
        <v>3</v>
      </c>
      <c r="ES34" s="419">
        <f>EJ34-ER34</f>
        <v>2</v>
      </c>
      <c r="ET34" s="418">
        <v>5</v>
      </c>
      <c r="EU34" s="419" t="s">
        <v>763</v>
      </c>
      <c r="EV34" s="419" t="s">
        <v>93</v>
      </c>
      <c r="EW34" s="419">
        <v>5</v>
      </c>
      <c r="EX34" s="419" t="s">
        <v>92</v>
      </c>
      <c r="EY34" s="419" t="s">
        <v>833</v>
      </c>
      <c r="EZ34" s="419">
        <v>3</v>
      </c>
      <c r="FA34" s="419">
        <v>7</v>
      </c>
      <c r="FB34" s="418">
        <v>2</v>
      </c>
      <c r="FC34" s="419">
        <f>ET34-FB34</f>
        <v>3</v>
      </c>
      <c r="FD34" s="418">
        <v>6</v>
      </c>
      <c r="FE34" s="419" t="s">
        <v>34</v>
      </c>
      <c r="FF34" s="419" t="s">
        <v>93</v>
      </c>
      <c r="FG34" s="419">
        <v>9</v>
      </c>
      <c r="FH34" s="419" t="s">
        <v>92</v>
      </c>
      <c r="FI34" s="419" t="s">
        <v>842</v>
      </c>
      <c r="FJ34" s="419">
        <v>2</v>
      </c>
      <c r="FK34" s="419">
        <v>1</v>
      </c>
      <c r="FL34" s="418">
        <v>2</v>
      </c>
      <c r="FM34" s="419">
        <f>FD34-FL34</f>
        <v>4</v>
      </c>
      <c r="FN34" s="418">
        <v>5</v>
      </c>
      <c r="FO34" s="419" t="s">
        <v>34</v>
      </c>
      <c r="FP34" s="419" t="s">
        <v>93</v>
      </c>
      <c r="FQ34" s="419">
        <v>9</v>
      </c>
      <c r="FR34" s="419" t="s">
        <v>98</v>
      </c>
      <c r="FS34" s="419" t="s">
        <v>881</v>
      </c>
      <c r="FT34" s="419">
        <v>4</v>
      </c>
      <c r="FU34" s="419">
        <v>0.5</v>
      </c>
      <c r="FV34" s="418">
        <v>1</v>
      </c>
      <c r="FW34" s="419">
        <f>FN34-FV34</f>
        <v>4</v>
      </c>
      <c r="FX34" s="418">
        <v>4</v>
      </c>
      <c r="FY34" s="419" t="s">
        <v>34</v>
      </c>
      <c r="FZ34" s="419" t="s">
        <v>93</v>
      </c>
      <c r="GA34" s="419">
        <v>4</v>
      </c>
      <c r="GB34" s="419" t="s">
        <v>92</v>
      </c>
      <c r="GC34" s="419" t="s">
        <v>697</v>
      </c>
      <c r="GD34" s="419">
        <v>3</v>
      </c>
      <c r="GE34" s="419">
        <v>1</v>
      </c>
      <c r="GF34" s="418">
        <v>1</v>
      </c>
      <c r="GG34" s="419">
        <f>FX34-GF34</f>
        <v>3</v>
      </c>
      <c r="GH34" s="418">
        <v>3</v>
      </c>
      <c r="GI34" s="418"/>
      <c r="GJ34" s="418"/>
      <c r="GK34" s="419">
        <v>8</v>
      </c>
      <c r="GL34" s="419" t="s">
        <v>85</v>
      </c>
      <c r="GM34" s="419" t="s">
        <v>801</v>
      </c>
      <c r="GN34" s="419">
        <v>1</v>
      </c>
      <c r="GO34" s="419">
        <v>16</v>
      </c>
      <c r="GP34" s="418">
        <v>2</v>
      </c>
      <c r="GQ34" s="419">
        <f>GH34-GP34</f>
        <v>1</v>
      </c>
      <c r="GR34" s="441">
        <v>4</v>
      </c>
      <c r="GS34" s="421" t="s">
        <v>34</v>
      </c>
      <c r="GT34" s="421" t="s">
        <v>93</v>
      </c>
      <c r="GU34" s="421">
        <v>4</v>
      </c>
      <c r="GV34" s="421" t="s">
        <v>85</v>
      </c>
      <c r="GW34" s="421" t="s">
        <v>719</v>
      </c>
      <c r="GX34" s="421">
        <v>1</v>
      </c>
      <c r="GY34" s="421">
        <v>2</v>
      </c>
      <c r="GZ34" s="422">
        <v>1</v>
      </c>
      <c r="HA34" s="421">
        <f>GR34-GZ34</f>
        <v>3</v>
      </c>
      <c r="HB34" s="422"/>
      <c r="HC34" s="269"/>
      <c r="HD34" s="269"/>
      <c r="HE34" s="269"/>
      <c r="HF34" s="269"/>
      <c r="HG34" s="269"/>
      <c r="HH34" s="269"/>
      <c r="HI34" s="269"/>
      <c r="HJ34" s="269"/>
      <c r="HK34" s="295">
        <f t="shared" si="33"/>
        <v>10</v>
      </c>
      <c r="HL34" s="295">
        <f t="shared" ref="HL34" si="566">COUNTIFS(AD34,"1W",AE34,"*OB")+COUNTIFS(AN34,"1W",AO34,"*OB")+COUNTIFS(BR34,"1W",BS34,"*OB")</f>
        <v>0</v>
      </c>
      <c r="HM34" s="295">
        <f t="shared" ref="HM34" si="567">COUNTIFS(CB34,"1W",CC34,"*OB")+COUNTIFS(CV34,"1W",CW34,"*OB")+COUNTIFS(DF34,"1W",DG34,"*OB")</f>
        <v>0</v>
      </c>
      <c r="HN34" s="297">
        <f t="shared" ref="HN34" si="568">COUNTIFS(EA34,"1W",EB34,"*OB")+COUNTIFS(EK34,"1W",EL34,"*OB")+COUNTIFS(EU34,"1W",EV34,"*OB")</f>
        <v>0</v>
      </c>
      <c r="HO34" s="295">
        <f t="shared" ref="HO34" si="569">COUNTIFS(FE34,"1W",FF34,"*OB")</f>
        <v>0</v>
      </c>
      <c r="HP34" s="295">
        <f t="shared" ref="HP34" si="570">COUNTIFS(FO34,"1W",FP34,"*OB")+COUNTIFS(FY34,"1W",FZ34,"*OB")+COUNTIFS(GS34,"1W",GT34,"*OB")</f>
        <v>0</v>
      </c>
      <c r="HQ34" s="295">
        <f t="shared" ref="HQ34" si="571">SUM(HL34:HP34)</f>
        <v>0</v>
      </c>
      <c r="HR34" s="269" t="s">
        <v>346</v>
      </c>
      <c r="HS34" s="269" t="s">
        <v>348</v>
      </c>
      <c r="HT34" s="269"/>
      <c r="HU34" s="269"/>
      <c r="HV34" s="269"/>
      <c r="HW34" s="269"/>
      <c r="HX34" s="269"/>
      <c r="HY34" s="269"/>
      <c r="HZ34" s="269"/>
      <c r="IA34" s="269"/>
      <c r="IB34" s="269"/>
      <c r="IC34" s="269"/>
      <c r="ID34" s="269"/>
      <c r="IE34" s="269"/>
      <c r="IT34" s="299"/>
    </row>
    <row r="35" spans="7:254" ht="15" customHeight="1">
      <c r="G35" s="175">
        <f t="shared" si="23"/>
        <v>9</v>
      </c>
      <c r="H35" s="175">
        <f t="shared" si="24"/>
        <v>14</v>
      </c>
      <c r="I35" s="128">
        <v>180</v>
      </c>
      <c r="J35" s="502">
        <f t="shared" ref="J35" si="572">K35</f>
        <v>45395</v>
      </c>
      <c r="K35" s="126">
        <v>45395</v>
      </c>
      <c r="L35" s="44" t="s">
        <v>879</v>
      </c>
      <c r="M35" s="76">
        <v>0</v>
      </c>
      <c r="N35" s="42">
        <v>0</v>
      </c>
      <c r="O35" s="207">
        <f t="shared" ref="O35" si="573">IF(ISNUMBER(M35),M35+N35,"")</f>
        <v>0</v>
      </c>
      <c r="P35" s="176">
        <f t="shared" ref="P35" si="574">IF(ISNUMBER(Q35),Q35+R35,"")</f>
        <v>83</v>
      </c>
      <c r="Q35" s="177">
        <f t="shared" ref="Q35" si="575">ROUND(SUM(AC35,AM35,AW35,BG35,BQ35,CA35,CK35,CU35,DE35),0)</f>
        <v>41</v>
      </c>
      <c r="R35" s="178">
        <f t="shared" ref="R35" si="576">ROUND(SUM(DP35,DZ35,EJ35,ET35,FD35,FN35,FX35,GH35,GR35),0)</f>
        <v>42</v>
      </c>
      <c r="S35" s="519">
        <f t="shared" ref="S35" si="577">AK35+AU35+BE35+BO35+BY35+CI35+CS35+DC35+DM35+DX35+EH35+ER35+FB35+FL35+FV35+GF35+GP35+GZ35-30</f>
        <v>8</v>
      </c>
      <c r="T35" s="43">
        <v>1</v>
      </c>
      <c r="U35" s="43">
        <v>0</v>
      </c>
      <c r="V35" s="43">
        <v>1</v>
      </c>
      <c r="W35" s="43">
        <v>1</v>
      </c>
      <c r="X35" s="186">
        <f t="shared" ref="X35" si="578">IF(ISNUMBER(T35),SUM(T35:W35),"")</f>
        <v>3</v>
      </c>
      <c r="Y35" s="43">
        <v>1</v>
      </c>
      <c r="Z35" s="189">
        <f t="shared" ref="Z35" si="579">IF(ISNUMBER(T35),SUM(X35:Y35),"")</f>
        <v>4</v>
      </c>
      <c r="AA35" s="44">
        <v>3</v>
      </c>
      <c r="AB35" s="142"/>
      <c r="AC35" s="418">
        <v>5</v>
      </c>
      <c r="AD35" s="419" t="s">
        <v>128</v>
      </c>
      <c r="AE35" s="419" t="s">
        <v>93</v>
      </c>
      <c r="AF35" s="419">
        <v>9</v>
      </c>
      <c r="AG35" s="419" t="s">
        <v>98</v>
      </c>
      <c r="AH35" s="419" t="s">
        <v>781</v>
      </c>
      <c r="AI35" s="419">
        <v>1</v>
      </c>
      <c r="AJ35" s="419">
        <v>1.5</v>
      </c>
      <c r="AK35" s="418">
        <v>2</v>
      </c>
      <c r="AL35" s="419">
        <f t="shared" ref="AL35" si="580">AC35-AK35</f>
        <v>3</v>
      </c>
      <c r="AM35" s="418">
        <v>4</v>
      </c>
      <c r="AN35" s="419" t="s">
        <v>34</v>
      </c>
      <c r="AO35" s="419" t="s">
        <v>93</v>
      </c>
      <c r="AP35" s="419">
        <v>4</v>
      </c>
      <c r="AQ35" s="419" t="s">
        <v>85</v>
      </c>
      <c r="AR35" s="419" t="s">
        <v>804</v>
      </c>
      <c r="AS35" s="419">
        <v>1</v>
      </c>
      <c r="AT35" s="419">
        <v>4</v>
      </c>
      <c r="AU35" s="418">
        <v>2</v>
      </c>
      <c r="AV35" s="419">
        <f t="shared" ref="AV35" si="581">AM35-AU35</f>
        <v>2</v>
      </c>
      <c r="AW35" s="418">
        <v>4</v>
      </c>
      <c r="AX35" s="419" t="s">
        <v>128</v>
      </c>
      <c r="AY35" s="419" t="s">
        <v>92</v>
      </c>
      <c r="AZ35" s="419">
        <v>0</v>
      </c>
      <c r="BA35" s="419" t="s">
        <v>85</v>
      </c>
      <c r="BB35" s="419" t="s">
        <v>699</v>
      </c>
      <c r="BC35" s="419">
        <v>2</v>
      </c>
      <c r="BD35" s="419">
        <v>2.5</v>
      </c>
      <c r="BE35" s="418">
        <v>2</v>
      </c>
      <c r="BF35" s="419">
        <f t="shared" ref="BF35" si="582">AW35-BE35</f>
        <v>2</v>
      </c>
      <c r="BG35" s="418">
        <v>3</v>
      </c>
      <c r="BH35" s="418"/>
      <c r="BI35" s="418"/>
      <c r="BJ35" s="419">
        <v>6</v>
      </c>
      <c r="BK35" s="419" t="s">
        <v>85</v>
      </c>
      <c r="BL35" s="419" t="s">
        <v>693</v>
      </c>
      <c r="BM35" s="419">
        <v>2</v>
      </c>
      <c r="BN35" s="419">
        <v>14</v>
      </c>
      <c r="BO35" s="418">
        <v>2</v>
      </c>
      <c r="BP35" s="419">
        <f t="shared" ref="BP35" si="583">BG35-BO35</f>
        <v>1</v>
      </c>
      <c r="BQ35" s="418">
        <v>7</v>
      </c>
      <c r="BR35" s="355" t="s">
        <v>34</v>
      </c>
      <c r="BS35" s="419" t="s">
        <v>92</v>
      </c>
      <c r="BT35" s="419">
        <v>4</v>
      </c>
      <c r="BU35" s="419" t="s">
        <v>85</v>
      </c>
      <c r="BV35" s="419" t="s">
        <v>877</v>
      </c>
      <c r="BW35" s="419">
        <v>4</v>
      </c>
      <c r="BX35" s="419">
        <v>3</v>
      </c>
      <c r="BY35" s="418">
        <v>2</v>
      </c>
      <c r="BZ35" s="419">
        <f t="shared" ref="BZ35" si="584">BQ35-BY35</f>
        <v>5</v>
      </c>
      <c r="CA35" s="418">
        <v>5</v>
      </c>
      <c r="CB35" s="419" t="s">
        <v>36</v>
      </c>
      <c r="CC35" s="419" t="s">
        <v>93</v>
      </c>
      <c r="CD35" s="419">
        <v>9</v>
      </c>
      <c r="CE35" s="419" t="s">
        <v>85</v>
      </c>
      <c r="CF35" s="419" t="s">
        <v>781</v>
      </c>
      <c r="CG35" s="419">
        <v>1</v>
      </c>
      <c r="CH35" s="419">
        <v>12</v>
      </c>
      <c r="CI35" s="418">
        <v>2</v>
      </c>
      <c r="CJ35" s="419">
        <f t="shared" ref="CJ35" si="585">CA35-CI35</f>
        <v>3</v>
      </c>
      <c r="CK35" s="441">
        <v>2</v>
      </c>
      <c r="CL35" s="418"/>
      <c r="CM35" s="418"/>
      <c r="CN35" s="419" t="s">
        <v>226</v>
      </c>
      <c r="CO35" s="419" t="s">
        <v>85</v>
      </c>
      <c r="CP35" s="419" t="s">
        <v>797</v>
      </c>
      <c r="CQ35" s="419">
        <v>4</v>
      </c>
      <c r="CR35" s="419">
        <v>1</v>
      </c>
      <c r="CS35" s="418">
        <v>1</v>
      </c>
      <c r="CT35" s="419">
        <f t="shared" ref="CT35" si="586">CK35-CS35</f>
        <v>1</v>
      </c>
      <c r="CU35" s="418">
        <v>6</v>
      </c>
      <c r="CV35" s="419" t="s">
        <v>34</v>
      </c>
      <c r="CW35" s="419" t="s">
        <v>93</v>
      </c>
      <c r="CX35" s="419" t="s">
        <v>226</v>
      </c>
      <c r="CY35" s="419" t="s">
        <v>85</v>
      </c>
      <c r="CZ35" s="419" t="s">
        <v>711</v>
      </c>
      <c r="DA35" s="419">
        <v>2</v>
      </c>
      <c r="DB35" s="419">
        <v>14</v>
      </c>
      <c r="DC35" s="418">
        <v>3</v>
      </c>
      <c r="DD35" s="419">
        <f>CU35-DC35</f>
        <v>3</v>
      </c>
      <c r="DE35" s="418">
        <v>5</v>
      </c>
      <c r="DF35" s="419" t="s">
        <v>34</v>
      </c>
      <c r="DG35" s="419" t="s">
        <v>93</v>
      </c>
      <c r="DH35" s="419" t="s">
        <v>271</v>
      </c>
      <c r="DI35" s="419" t="s">
        <v>85</v>
      </c>
      <c r="DJ35" s="419" t="s">
        <v>871</v>
      </c>
      <c r="DK35" s="419">
        <v>1</v>
      </c>
      <c r="DL35" s="419">
        <v>11</v>
      </c>
      <c r="DM35" s="418">
        <v>3</v>
      </c>
      <c r="DN35" s="419">
        <f t="shared" ref="DN35" si="587">DE35-DM35</f>
        <v>2</v>
      </c>
      <c r="DO35" s="418"/>
      <c r="DP35" s="418">
        <v>4</v>
      </c>
      <c r="DQ35" s="418"/>
      <c r="DR35" s="418"/>
      <c r="DS35" s="419">
        <v>5</v>
      </c>
      <c r="DT35" s="419" t="s">
        <v>86</v>
      </c>
      <c r="DU35" s="419" t="s">
        <v>871</v>
      </c>
      <c r="DV35" s="419">
        <v>3</v>
      </c>
      <c r="DW35" s="419">
        <v>14</v>
      </c>
      <c r="DX35" s="418">
        <v>2</v>
      </c>
      <c r="DY35" s="419">
        <f t="shared" ref="DY35" si="588">DP35-DX35</f>
        <v>2</v>
      </c>
      <c r="DZ35" s="418">
        <v>5</v>
      </c>
      <c r="EA35" s="419" t="s">
        <v>34</v>
      </c>
      <c r="EB35" s="419" t="s">
        <v>93</v>
      </c>
      <c r="EC35" s="419" t="s">
        <v>226</v>
      </c>
      <c r="ED35" s="419" t="s">
        <v>85</v>
      </c>
      <c r="EE35" s="419" t="s">
        <v>713</v>
      </c>
      <c r="EF35" s="419">
        <v>3</v>
      </c>
      <c r="EG35" s="419">
        <v>10</v>
      </c>
      <c r="EH35" s="418">
        <v>3</v>
      </c>
      <c r="EI35" s="419">
        <f t="shared" ref="EI35" si="589">DZ35-EH35</f>
        <v>2</v>
      </c>
      <c r="EJ35" s="418">
        <v>5</v>
      </c>
      <c r="EK35" s="419" t="s">
        <v>786</v>
      </c>
      <c r="EL35" s="419" t="s">
        <v>93</v>
      </c>
      <c r="EM35" s="419" t="s">
        <v>226</v>
      </c>
      <c r="EN35" s="419" t="s">
        <v>85</v>
      </c>
      <c r="EO35" s="419" t="s">
        <v>722</v>
      </c>
      <c r="EP35" s="419">
        <v>3</v>
      </c>
      <c r="EQ35" s="419">
        <v>11</v>
      </c>
      <c r="ER35" s="418">
        <v>3</v>
      </c>
      <c r="ES35" s="419">
        <f t="shared" ref="ES35" si="590">EJ35-ER35</f>
        <v>2</v>
      </c>
      <c r="ET35" s="418">
        <v>6</v>
      </c>
      <c r="EU35" s="355" t="s">
        <v>763</v>
      </c>
      <c r="EV35" s="419" t="s">
        <v>63</v>
      </c>
      <c r="EW35" s="419">
        <v>7</v>
      </c>
      <c r="EX35" s="419" t="s">
        <v>85</v>
      </c>
      <c r="EY35" s="419" t="s">
        <v>876</v>
      </c>
      <c r="EZ35" s="419">
        <v>1</v>
      </c>
      <c r="FA35" s="419">
        <v>3</v>
      </c>
      <c r="FB35" s="418">
        <v>4</v>
      </c>
      <c r="FC35" s="419">
        <f t="shared" ref="FC35" si="591">ET35-FB35</f>
        <v>2</v>
      </c>
      <c r="FD35" s="420">
        <v>6</v>
      </c>
      <c r="FE35" s="419" t="s">
        <v>34</v>
      </c>
      <c r="FF35" s="419" t="s">
        <v>93</v>
      </c>
      <c r="FG35" s="419">
        <v>0</v>
      </c>
      <c r="FH35" s="419" t="s">
        <v>91</v>
      </c>
      <c r="FI35" s="419" t="s">
        <v>878</v>
      </c>
      <c r="FJ35" s="419">
        <v>2</v>
      </c>
      <c r="FK35" s="419">
        <v>2</v>
      </c>
      <c r="FL35" s="418">
        <v>1</v>
      </c>
      <c r="FM35" s="419">
        <f t="shared" ref="FM35" si="592">FD35-FL35</f>
        <v>5</v>
      </c>
      <c r="FN35" s="418">
        <v>6</v>
      </c>
      <c r="FO35" s="419" t="s">
        <v>34</v>
      </c>
      <c r="FP35" s="419" t="s">
        <v>94</v>
      </c>
      <c r="FQ35" s="419">
        <v>4</v>
      </c>
      <c r="FR35" s="419" t="s">
        <v>85</v>
      </c>
      <c r="FS35" s="419" t="s">
        <v>704</v>
      </c>
      <c r="FT35" s="419">
        <v>3</v>
      </c>
      <c r="FU35" s="419">
        <v>18</v>
      </c>
      <c r="FV35" s="418">
        <v>3</v>
      </c>
      <c r="FW35" s="419">
        <f t="shared" ref="FW35" si="593">FN35-FV35</f>
        <v>3</v>
      </c>
      <c r="FX35" s="418">
        <v>4</v>
      </c>
      <c r="FY35" s="419" t="s">
        <v>34</v>
      </c>
      <c r="FZ35" s="419" t="s">
        <v>93</v>
      </c>
      <c r="GA35" s="419">
        <v>4</v>
      </c>
      <c r="GB35" s="419" t="s">
        <v>85</v>
      </c>
      <c r="GC35" s="419" t="s">
        <v>798</v>
      </c>
      <c r="GD35" s="419">
        <v>2</v>
      </c>
      <c r="GE35" s="419">
        <v>1</v>
      </c>
      <c r="GF35" s="418">
        <v>1</v>
      </c>
      <c r="GG35" s="419">
        <f t="shared" ref="GG35" si="594">FX35-GF35</f>
        <v>3</v>
      </c>
      <c r="GH35" s="441">
        <v>2</v>
      </c>
      <c r="GI35" s="418"/>
      <c r="GJ35" s="418"/>
      <c r="GK35" s="419">
        <v>8</v>
      </c>
      <c r="GL35" s="419" t="s">
        <v>85</v>
      </c>
      <c r="GM35" s="419" t="s">
        <v>801</v>
      </c>
      <c r="GN35" s="419">
        <v>1</v>
      </c>
      <c r="GO35" s="419">
        <v>6</v>
      </c>
      <c r="GP35" s="418">
        <v>1</v>
      </c>
      <c r="GQ35" s="419">
        <f t="shared" ref="GQ35" si="595">GH35-GP35</f>
        <v>1</v>
      </c>
      <c r="GR35" s="441">
        <v>4</v>
      </c>
      <c r="GS35" s="421" t="s">
        <v>34</v>
      </c>
      <c r="GT35" s="421" t="s">
        <v>98</v>
      </c>
      <c r="GU35" s="421">
        <v>0</v>
      </c>
      <c r="GV35" s="421" t="s">
        <v>98</v>
      </c>
      <c r="GW35" s="421" t="s">
        <v>719</v>
      </c>
      <c r="GX35" s="421">
        <v>2</v>
      </c>
      <c r="GY35" s="421">
        <v>3</v>
      </c>
      <c r="GZ35" s="422">
        <v>1</v>
      </c>
      <c r="HA35" s="421">
        <f>GR35-GZ35</f>
        <v>3</v>
      </c>
      <c r="HB35" s="422"/>
      <c r="HC35" s="269"/>
      <c r="HD35" s="269"/>
      <c r="HE35" s="269"/>
      <c r="HF35" s="269"/>
      <c r="HG35" s="269"/>
      <c r="HH35" s="269"/>
      <c r="HI35" s="269"/>
      <c r="HJ35" s="269"/>
      <c r="HK35" s="295">
        <f t="shared" si="33"/>
        <v>10</v>
      </c>
      <c r="HL35" s="295">
        <f t="shared" ref="HL35" si="596">COUNTIFS(AD35,"1W",AE35,"*OB")+COUNTIFS(AN35,"1W",AO35,"*OB")+COUNTIFS(BR35,"1W",BS35,"*OB")</f>
        <v>0</v>
      </c>
      <c r="HM35" s="295">
        <f t="shared" ref="HM35" si="597">COUNTIFS(CB35,"1W",CC35,"*OB")+COUNTIFS(CV35,"1W",CW35,"*OB")+COUNTIFS(DF35,"1W",DG35,"*OB")</f>
        <v>0</v>
      </c>
      <c r="HN35" s="297">
        <f t="shared" ref="HN35" si="598">COUNTIFS(EA35,"1W",EB35,"*OB")+COUNTIFS(EK35,"1W",EL35,"*OB")+COUNTIFS(EU35,"1W",EV35,"*OB")</f>
        <v>0</v>
      </c>
      <c r="HO35" s="295">
        <f t="shared" ref="HO35" si="599">COUNTIFS(FE35,"1W",FF35,"*OB")</f>
        <v>0</v>
      </c>
      <c r="HP35" s="295">
        <f t="shared" ref="HP35" si="600">COUNTIFS(FO35,"1W",FP35,"*OB")+COUNTIFS(FY35,"1W",FZ35,"*OB")+COUNTIFS(GS35,"1W",GT35,"*OB")</f>
        <v>0</v>
      </c>
      <c r="HQ35" s="295">
        <f t="shared" ref="HQ35" si="601">SUM(HL35:HP35)</f>
        <v>0</v>
      </c>
      <c r="HR35" s="269" t="s">
        <v>346</v>
      </c>
      <c r="HS35" s="269" t="s">
        <v>348</v>
      </c>
      <c r="HT35" s="269"/>
      <c r="HU35" s="269"/>
      <c r="HV35" s="269"/>
      <c r="HW35" s="269"/>
      <c r="HX35" s="269"/>
      <c r="HY35" s="269"/>
      <c r="HZ35" s="269"/>
      <c r="IA35" s="269"/>
      <c r="IB35" s="269"/>
      <c r="IC35" s="269"/>
      <c r="ID35" s="269"/>
      <c r="IE35" s="269"/>
      <c r="IT35" s="299"/>
    </row>
    <row r="36" spans="7:254" ht="15" customHeight="1" thickBot="1">
      <c r="G36" s="175">
        <f t="shared" si="23"/>
        <v>9</v>
      </c>
      <c r="H36" s="175">
        <f t="shared" si="24"/>
        <v>14</v>
      </c>
      <c r="I36" s="423">
        <v>179</v>
      </c>
      <c r="J36" s="530">
        <f t="shared" ref="J36" si="602">K36</f>
        <v>45388</v>
      </c>
      <c r="K36" s="531">
        <v>45388</v>
      </c>
      <c r="L36" s="458" t="s">
        <v>874</v>
      </c>
      <c r="M36" s="75">
        <v>0</v>
      </c>
      <c r="N36" s="46">
        <v>0</v>
      </c>
      <c r="O36" s="428">
        <f t="shared" ref="O36" si="603">IF(ISNUMBER(M36),M36+N36,"")</f>
        <v>0</v>
      </c>
      <c r="P36" s="182">
        <f t="shared" ref="P36" si="604">IF(ISNUMBER(Q36),Q36+R36,"")</f>
        <v>84</v>
      </c>
      <c r="Q36" s="183">
        <f t="shared" ref="Q36" si="605">ROUND(SUM(AC36,AM36,AW36,BG36,BQ36,CA36,CK36,CU36,DE36),0)</f>
        <v>39</v>
      </c>
      <c r="R36" s="184">
        <f t="shared" ref="R36" si="606">ROUND(SUM(DP36,DZ36,EJ36,ET36,FD36,FN36,FX36,GH36,GR36),0)</f>
        <v>45</v>
      </c>
      <c r="S36" s="527">
        <f t="shared" ref="S36" si="607">AK36+AU36+BE36+BO36+BY36+CI36+CS36+DC36+DM36+DX36+EH36+ER36+FB36+FL36+FV36+GF36+GP36+GZ36-30</f>
        <v>12</v>
      </c>
      <c r="T36" s="47">
        <v>0</v>
      </c>
      <c r="U36" s="47">
        <v>0</v>
      </c>
      <c r="V36" s="47">
        <v>1</v>
      </c>
      <c r="W36" s="47">
        <v>0</v>
      </c>
      <c r="X36" s="291">
        <f t="shared" ref="X36" si="608">IF(ISNUMBER(T36),SUM(T36:W36),"")</f>
        <v>1</v>
      </c>
      <c r="Y36" s="47">
        <v>2</v>
      </c>
      <c r="Z36" s="191">
        <f t="shared" ref="Z36" si="609">IF(ISNUMBER(T36),SUM(X36:Y36),"")</f>
        <v>3</v>
      </c>
      <c r="AA36" s="211">
        <v>0</v>
      </c>
      <c r="AB36" s="532"/>
      <c r="AC36" s="436">
        <v>4</v>
      </c>
      <c r="AD36" s="437" t="s">
        <v>128</v>
      </c>
      <c r="AE36" s="437" t="s">
        <v>93</v>
      </c>
      <c r="AF36" s="437">
        <v>9</v>
      </c>
      <c r="AG36" s="437" t="s">
        <v>85</v>
      </c>
      <c r="AH36" s="437" t="s">
        <v>738</v>
      </c>
      <c r="AI36" s="437">
        <v>3</v>
      </c>
      <c r="AJ36" s="437">
        <v>18</v>
      </c>
      <c r="AK36" s="436">
        <v>2</v>
      </c>
      <c r="AL36" s="533">
        <f t="shared" ref="AL36" si="610">AC36-AK36</f>
        <v>2</v>
      </c>
      <c r="AM36" s="443">
        <v>5</v>
      </c>
      <c r="AN36" s="437" t="s">
        <v>34</v>
      </c>
      <c r="AO36" s="437" t="s">
        <v>93</v>
      </c>
      <c r="AP36" s="437">
        <v>4</v>
      </c>
      <c r="AQ36" s="437" t="s">
        <v>85</v>
      </c>
      <c r="AR36" s="437" t="s">
        <v>708</v>
      </c>
      <c r="AS36" s="437">
        <v>3</v>
      </c>
      <c r="AT36" s="437">
        <v>20</v>
      </c>
      <c r="AU36" s="436">
        <v>3</v>
      </c>
      <c r="AV36" s="533">
        <f t="shared" ref="AV36" si="611">AM36-AU36</f>
        <v>2</v>
      </c>
      <c r="AW36" s="436">
        <v>4</v>
      </c>
      <c r="AX36" s="437" t="s">
        <v>128</v>
      </c>
      <c r="AY36" s="437" t="s">
        <v>93</v>
      </c>
      <c r="AZ36" s="437">
        <v>0</v>
      </c>
      <c r="BA36" s="437" t="s">
        <v>98</v>
      </c>
      <c r="BB36" s="437" t="s">
        <v>708</v>
      </c>
      <c r="BC36" s="437">
        <v>1</v>
      </c>
      <c r="BD36" s="437">
        <v>2</v>
      </c>
      <c r="BE36" s="436">
        <v>1</v>
      </c>
      <c r="BF36" s="533">
        <f t="shared" ref="BF36" si="612">AW36-BE36</f>
        <v>3</v>
      </c>
      <c r="BG36" s="436">
        <v>3</v>
      </c>
      <c r="BH36" s="436"/>
      <c r="BI36" s="436"/>
      <c r="BJ36" s="437">
        <v>5</v>
      </c>
      <c r="BK36" s="437" t="s">
        <v>85</v>
      </c>
      <c r="BL36" s="437" t="s">
        <v>693</v>
      </c>
      <c r="BM36" s="437">
        <v>3</v>
      </c>
      <c r="BN36" s="437">
        <v>2</v>
      </c>
      <c r="BO36" s="436">
        <v>2</v>
      </c>
      <c r="BP36" s="533">
        <f t="shared" ref="BP36" si="613">BG36-BO36</f>
        <v>1</v>
      </c>
      <c r="BQ36" s="436">
        <v>4</v>
      </c>
      <c r="BR36" s="534" t="s">
        <v>34</v>
      </c>
      <c r="BS36" s="534" t="s">
        <v>92</v>
      </c>
      <c r="BT36" s="534">
        <v>4</v>
      </c>
      <c r="BU36" s="534" t="s">
        <v>85</v>
      </c>
      <c r="BV36" s="534" t="s">
        <v>704</v>
      </c>
      <c r="BW36" s="534">
        <v>4</v>
      </c>
      <c r="BX36" s="534">
        <v>5</v>
      </c>
      <c r="BY36" s="513">
        <v>2</v>
      </c>
      <c r="BZ36" s="533">
        <f t="shared" ref="BZ36" si="614">BQ36-BY36</f>
        <v>2</v>
      </c>
      <c r="CA36" s="436">
        <v>6</v>
      </c>
      <c r="CB36" s="534" t="s">
        <v>36</v>
      </c>
      <c r="CC36" s="534" t="s">
        <v>93</v>
      </c>
      <c r="CD36" s="534">
        <v>9</v>
      </c>
      <c r="CE36" s="534" t="s">
        <v>85</v>
      </c>
      <c r="CF36" s="534" t="s">
        <v>738</v>
      </c>
      <c r="CG36" s="534">
        <v>4</v>
      </c>
      <c r="CH36" s="534">
        <v>20</v>
      </c>
      <c r="CI36" s="513">
        <v>3</v>
      </c>
      <c r="CJ36" s="533">
        <f t="shared" ref="CJ36" si="615">CA36-CI36</f>
        <v>3</v>
      </c>
      <c r="CK36" s="436">
        <v>3</v>
      </c>
      <c r="CL36" s="436"/>
      <c r="CM36" s="436"/>
      <c r="CN36" s="437" t="s">
        <v>226</v>
      </c>
      <c r="CO36" s="437" t="s">
        <v>85</v>
      </c>
      <c r="CP36" s="437" t="s">
        <v>711</v>
      </c>
      <c r="CQ36" s="437">
        <v>4</v>
      </c>
      <c r="CR36" s="437">
        <v>3</v>
      </c>
      <c r="CS36" s="436">
        <v>2</v>
      </c>
      <c r="CT36" s="533">
        <f t="shared" ref="CT36" si="616">CK36-CS36</f>
        <v>1</v>
      </c>
      <c r="CU36" s="436">
        <v>5</v>
      </c>
      <c r="CV36" s="437" t="s">
        <v>34</v>
      </c>
      <c r="CW36" s="437" t="s">
        <v>93</v>
      </c>
      <c r="CX36" s="437" t="s">
        <v>226</v>
      </c>
      <c r="CY36" s="437" t="s">
        <v>85</v>
      </c>
      <c r="CZ36" s="437" t="s">
        <v>872</v>
      </c>
      <c r="DA36" s="437">
        <v>1</v>
      </c>
      <c r="DB36" s="437">
        <v>3</v>
      </c>
      <c r="DC36" s="436">
        <v>2</v>
      </c>
      <c r="DD36" s="533">
        <f t="shared" ref="DD36" si="617">CU36-DC36</f>
        <v>3</v>
      </c>
      <c r="DE36" s="436">
        <v>5</v>
      </c>
      <c r="DF36" s="437" t="s">
        <v>34</v>
      </c>
      <c r="DG36" s="437" t="s">
        <v>95</v>
      </c>
      <c r="DH36" s="437" t="s">
        <v>271</v>
      </c>
      <c r="DI36" s="437" t="s">
        <v>95</v>
      </c>
      <c r="DJ36" s="437" t="s">
        <v>696</v>
      </c>
      <c r="DK36" s="437">
        <v>3</v>
      </c>
      <c r="DL36" s="437">
        <v>2</v>
      </c>
      <c r="DM36" s="436">
        <v>2</v>
      </c>
      <c r="DN36" s="533">
        <f t="shared" ref="DN36" si="618">DE36-DM36</f>
        <v>3</v>
      </c>
      <c r="DO36" s="436"/>
      <c r="DP36" s="436">
        <v>4</v>
      </c>
      <c r="DQ36" s="436"/>
      <c r="DR36" s="436"/>
      <c r="DS36" s="437">
        <v>5</v>
      </c>
      <c r="DT36" s="437" t="s">
        <v>85</v>
      </c>
      <c r="DU36" s="437" t="s">
        <v>871</v>
      </c>
      <c r="DV36" s="437">
        <v>3</v>
      </c>
      <c r="DW36" s="437">
        <v>18</v>
      </c>
      <c r="DX36" s="436">
        <v>3</v>
      </c>
      <c r="DY36" s="533">
        <f t="shared" ref="DY36" si="619">DP36-DX36</f>
        <v>1</v>
      </c>
      <c r="DZ36" s="436">
        <v>4</v>
      </c>
      <c r="EA36" s="437" t="s">
        <v>34</v>
      </c>
      <c r="EB36" s="437" t="s">
        <v>93</v>
      </c>
      <c r="EC36" s="437">
        <v>9</v>
      </c>
      <c r="ED36" s="437" t="s">
        <v>85</v>
      </c>
      <c r="EE36" s="437" t="s">
        <v>738</v>
      </c>
      <c r="EF36" s="437">
        <v>3</v>
      </c>
      <c r="EG36" s="437">
        <v>18</v>
      </c>
      <c r="EH36" s="436">
        <v>2</v>
      </c>
      <c r="EI36" s="533">
        <f t="shared" ref="EI36" si="620">DZ36-EH36</f>
        <v>2</v>
      </c>
      <c r="EJ36" s="436">
        <v>5</v>
      </c>
      <c r="EK36" s="437" t="s">
        <v>786</v>
      </c>
      <c r="EL36" s="437" t="s">
        <v>93</v>
      </c>
      <c r="EM36" s="437">
        <v>9</v>
      </c>
      <c r="EN36" s="437" t="s">
        <v>85</v>
      </c>
      <c r="EO36" s="437" t="s">
        <v>739</v>
      </c>
      <c r="EP36" s="437">
        <v>3</v>
      </c>
      <c r="EQ36" s="437">
        <v>13</v>
      </c>
      <c r="ER36" s="436">
        <v>3</v>
      </c>
      <c r="ES36" s="533">
        <f t="shared" ref="ES36" si="621">EJ36-ER36</f>
        <v>2</v>
      </c>
      <c r="ET36" s="436">
        <v>7</v>
      </c>
      <c r="EU36" s="437" t="s">
        <v>763</v>
      </c>
      <c r="EV36" s="437" t="s">
        <v>63</v>
      </c>
      <c r="EW36" s="437">
        <v>5</v>
      </c>
      <c r="EX36" s="437" t="s">
        <v>91</v>
      </c>
      <c r="EY36" s="437" t="s">
        <v>742</v>
      </c>
      <c r="EZ36" s="437">
        <v>3</v>
      </c>
      <c r="FA36" s="437">
        <v>2</v>
      </c>
      <c r="FB36" s="436">
        <v>2</v>
      </c>
      <c r="FC36" s="533">
        <f t="shared" ref="FC36" si="622">ET36-FB36</f>
        <v>5</v>
      </c>
      <c r="FD36" s="436">
        <v>5</v>
      </c>
      <c r="FE36" s="437" t="s">
        <v>34</v>
      </c>
      <c r="FF36" s="437" t="s">
        <v>93</v>
      </c>
      <c r="FG36" s="437">
        <v>5</v>
      </c>
      <c r="FH36" s="437" t="s">
        <v>85</v>
      </c>
      <c r="FI36" s="437" t="s">
        <v>864</v>
      </c>
      <c r="FJ36" s="437">
        <v>3</v>
      </c>
      <c r="FK36" s="437">
        <v>8</v>
      </c>
      <c r="FL36" s="436">
        <v>2</v>
      </c>
      <c r="FM36" s="533">
        <f t="shared" ref="FM36" si="623">FD36-FL36</f>
        <v>3</v>
      </c>
      <c r="FN36" s="436">
        <v>5</v>
      </c>
      <c r="FO36" s="437" t="s">
        <v>34</v>
      </c>
      <c r="FP36" s="437" t="s">
        <v>98</v>
      </c>
      <c r="FQ36" s="437">
        <v>5</v>
      </c>
      <c r="FR36" s="437" t="s">
        <v>85</v>
      </c>
      <c r="FS36" s="437" t="s">
        <v>742</v>
      </c>
      <c r="FT36" s="437">
        <v>3</v>
      </c>
      <c r="FU36" s="437">
        <v>30</v>
      </c>
      <c r="FV36" s="436">
        <v>3</v>
      </c>
      <c r="FW36" s="533">
        <f t="shared" ref="FW36" si="624">FN36-FV36</f>
        <v>2</v>
      </c>
      <c r="FX36" s="443">
        <v>5</v>
      </c>
      <c r="FY36" s="437" t="s">
        <v>34</v>
      </c>
      <c r="FZ36" s="437" t="s">
        <v>93</v>
      </c>
      <c r="GA36" s="437">
        <v>4</v>
      </c>
      <c r="GB36" s="437" t="s">
        <v>85</v>
      </c>
      <c r="GC36" s="437" t="s">
        <v>719</v>
      </c>
      <c r="GD36" s="437">
        <v>3</v>
      </c>
      <c r="GE36" s="437">
        <v>8</v>
      </c>
      <c r="GF36" s="436">
        <v>3</v>
      </c>
      <c r="GG36" s="533">
        <f t="shared" ref="GG36" si="625">FX36-GF36</f>
        <v>2</v>
      </c>
      <c r="GH36" s="436">
        <v>4</v>
      </c>
      <c r="GI36" s="436"/>
      <c r="GJ36" s="436"/>
      <c r="GK36" s="437">
        <v>5</v>
      </c>
      <c r="GL36" s="437" t="s">
        <v>85</v>
      </c>
      <c r="GM36" s="437" t="s">
        <v>742</v>
      </c>
      <c r="GN36" s="437">
        <v>3</v>
      </c>
      <c r="GO36" s="437">
        <v>3</v>
      </c>
      <c r="GP36" s="436">
        <v>3</v>
      </c>
      <c r="GQ36" s="533">
        <f t="shared" ref="GQ36" si="626">GH36-GP36</f>
        <v>1</v>
      </c>
      <c r="GR36" s="436">
        <v>6</v>
      </c>
      <c r="GS36" s="439" t="s">
        <v>34</v>
      </c>
      <c r="GT36" s="439" t="s">
        <v>98</v>
      </c>
      <c r="GU36" s="439" t="s">
        <v>271</v>
      </c>
      <c r="GV36" s="439" t="s">
        <v>98</v>
      </c>
      <c r="GW36" s="439" t="s">
        <v>742</v>
      </c>
      <c r="GX36" s="439">
        <v>3</v>
      </c>
      <c r="GY36" s="439">
        <v>30</v>
      </c>
      <c r="GZ36" s="440">
        <v>2</v>
      </c>
      <c r="HA36" s="535">
        <f t="shared" ref="HA36" si="627">GR36-GZ36</f>
        <v>4</v>
      </c>
      <c r="HB36" s="440"/>
      <c r="HC36" s="269"/>
      <c r="HD36" s="269"/>
      <c r="HE36" s="269"/>
      <c r="HF36" s="269"/>
      <c r="HG36" s="269"/>
      <c r="HH36" s="269"/>
      <c r="HI36" s="269"/>
      <c r="HJ36" s="269"/>
      <c r="HK36" s="295">
        <f t="shared" si="33"/>
        <v>10</v>
      </c>
      <c r="HL36" s="295">
        <f t="shared" ref="HL36" si="628">COUNTIFS(AD36,"1W",AE36,"*OB")+COUNTIFS(AN36,"1W",AO36,"*OB")+COUNTIFS(BR36,"1W",BS36,"*OB")</f>
        <v>0</v>
      </c>
      <c r="HM36" s="295">
        <f t="shared" ref="HM36" si="629">COUNTIFS(CB36,"1W",CC36,"*OB")+COUNTIFS(CV36,"1W",CW36,"*OB")+COUNTIFS(DF36,"1W",DG36,"*OB")</f>
        <v>0</v>
      </c>
      <c r="HN36" s="297">
        <f t="shared" ref="HN36" si="630">COUNTIFS(EA36,"1W",EB36,"*OB")+COUNTIFS(EK36,"1W",EL36,"*OB")+COUNTIFS(EU36,"1W",EV36,"*OB")</f>
        <v>0</v>
      </c>
      <c r="HO36" s="295">
        <f t="shared" ref="HO36" si="631">COUNTIFS(FE36,"1W",FF36,"*OB")</f>
        <v>0</v>
      </c>
      <c r="HP36" s="295">
        <f t="shared" ref="HP36" si="632">COUNTIFS(FO36,"1W",FP36,"*OB")+COUNTIFS(FY36,"1W",FZ36,"*OB")+COUNTIFS(GS36,"1W",GT36,"*OB")</f>
        <v>0</v>
      </c>
      <c r="HQ36" s="295">
        <f t="shared" ref="HQ36" si="633">SUM(HL36:HP36)</f>
        <v>0</v>
      </c>
      <c r="HR36" s="269" t="s">
        <v>379</v>
      </c>
      <c r="HS36" s="269" t="s">
        <v>380</v>
      </c>
      <c r="HT36" s="269"/>
      <c r="HU36" s="269"/>
      <c r="HV36" s="269"/>
      <c r="HW36" s="269"/>
      <c r="HX36" s="269"/>
      <c r="HY36" s="269"/>
      <c r="HZ36" s="269"/>
      <c r="IA36" s="269"/>
      <c r="IB36" s="269"/>
      <c r="IC36" s="269"/>
      <c r="ID36" s="269"/>
      <c r="IE36" s="269"/>
      <c r="IT36" s="299"/>
    </row>
    <row r="37" spans="7:254" ht="15" customHeight="1">
      <c r="G37" s="175">
        <f t="shared" si="23"/>
        <v>10</v>
      </c>
      <c r="H37" s="175">
        <f t="shared" si="24"/>
        <v>15</v>
      </c>
      <c r="I37" s="128">
        <v>178</v>
      </c>
      <c r="J37" s="502">
        <f t="shared" ref="J37:J68" si="634">K37</f>
        <v>45254</v>
      </c>
      <c r="K37" s="126">
        <v>45254</v>
      </c>
      <c r="L37" s="41" t="s">
        <v>869</v>
      </c>
      <c r="M37" s="76">
        <v>1.3333333333333299</v>
      </c>
      <c r="N37" s="42">
        <v>0</v>
      </c>
      <c r="O37" s="207">
        <f t="shared" ref="O37:O68" si="635">IF(ISNUMBER(M37),M37+N37,"")</f>
        <v>1.3333333333333299</v>
      </c>
      <c r="P37" s="176">
        <f t="shared" ref="P37:P68" si="636">IF(ISNUMBER(Q37),Q37+R37,"")</f>
        <v>84</v>
      </c>
      <c r="Q37" s="185">
        <f t="shared" ref="Q37:Q68" si="637">ROUND(SUM(AC37,AM37,AW37,BG37,BQ37,CA37,CK37,CU37,DE37),0)</f>
        <v>43</v>
      </c>
      <c r="R37" s="178">
        <f t="shared" ref="R37:R68" si="638">ROUND(SUM(DP37,DZ37,EJ37,ET37,FD37,FN37,FX37,GH37,GR37),0)</f>
        <v>41</v>
      </c>
      <c r="S37" s="519">
        <f t="shared" ref="S37:S68" si="639">AK37+AU37+BE37+BO37+BY37+CI37+CS37+DC37+DM37+DX37+EH37+ER37+FB37+FL37+FV37+GF37+GP37+GZ37-30</f>
        <v>10</v>
      </c>
      <c r="T37" s="43">
        <v>0</v>
      </c>
      <c r="U37" s="43">
        <v>1</v>
      </c>
      <c r="V37" s="43">
        <v>0</v>
      </c>
      <c r="W37" s="43">
        <v>2</v>
      </c>
      <c r="X37" s="186">
        <f t="shared" ref="X37:X68" si="640">IF(ISNUMBER(T37),SUM(T37:W37),"")</f>
        <v>3</v>
      </c>
      <c r="Y37" s="43">
        <v>4</v>
      </c>
      <c r="Z37" s="189">
        <f t="shared" ref="Z37:Z68" si="641">IF(ISNUMBER(T37),SUM(X37:Y37),"")</f>
        <v>7</v>
      </c>
      <c r="AA37" s="44">
        <v>1</v>
      </c>
      <c r="AB37" s="463"/>
      <c r="AC37" s="418">
        <v>6</v>
      </c>
      <c r="AD37" s="419" t="s">
        <v>36</v>
      </c>
      <c r="AE37" s="419" t="s">
        <v>95</v>
      </c>
      <c r="AF37" s="419">
        <v>7</v>
      </c>
      <c r="AG37" s="419" t="s">
        <v>63</v>
      </c>
      <c r="AH37" s="419" t="s">
        <v>822</v>
      </c>
      <c r="AI37" s="419">
        <v>2</v>
      </c>
      <c r="AJ37" s="419">
        <v>3</v>
      </c>
      <c r="AK37" s="418">
        <v>2</v>
      </c>
      <c r="AL37" s="419">
        <f>AC37-AK37</f>
        <v>4</v>
      </c>
      <c r="AM37" s="515">
        <v>5</v>
      </c>
      <c r="AN37" s="516" t="s">
        <v>34</v>
      </c>
      <c r="AO37" s="516" t="s">
        <v>93</v>
      </c>
      <c r="AP37" s="516">
        <v>4</v>
      </c>
      <c r="AQ37" s="516" t="s">
        <v>85</v>
      </c>
      <c r="AR37" s="516" t="s">
        <v>866</v>
      </c>
      <c r="AS37" s="516">
        <v>3</v>
      </c>
      <c r="AT37" s="516">
        <v>24</v>
      </c>
      <c r="AU37" s="515">
        <v>3</v>
      </c>
      <c r="AV37" s="516">
        <f>AM37-AU37</f>
        <v>2</v>
      </c>
      <c r="AW37" s="515">
        <v>5</v>
      </c>
      <c r="AX37" s="516" t="s">
        <v>36</v>
      </c>
      <c r="AY37" s="516" t="s">
        <v>93</v>
      </c>
      <c r="AZ37" s="516" t="s">
        <v>226</v>
      </c>
      <c r="BA37" s="516" t="s">
        <v>94</v>
      </c>
      <c r="BB37" s="516" t="s">
        <v>711</v>
      </c>
      <c r="BC37" s="516">
        <v>2</v>
      </c>
      <c r="BD37" s="516">
        <v>5</v>
      </c>
      <c r="BE37" s="515">
        <v>2</v>
      </c>
      <c r="BF37" s="516">
        <f>AW37-BE37</f>
        <v>3</v>
      </c>
      <c r="BG37" s="515">
        <v>4</v>
      </c>
      <c r="BH37" s="515"/>
      <c r="BI37" s="515"/>
      <c r="BJ37" s="516">
        <v>6</v>
      </c>
      <c r="BK37" s="516" t="s">
        <v>85</v>
      </c>
      <c r="BL37" s="516" t="s">
        <v>693</v>
      </c>
      <c r="BM37" s="516">
        <v>2</v>
      </c>
      <c r="BN37" s="516">
        <v>30</v>
      </c>
      <c r="BO37" s="515">
        <v>3</v>
      </c>
      <c r="BP37" s="516">
        <f>BG37-BO37</f>
        <v>1</v>
      </c>
      <c r="BQ37" s="515">
        <v>5</v>
      </c>
      <c r="BR37" s="419" t="s">
        <v>34</v>
      </c>
      <c r="BS37" s="419" t="s">
        <v>92</v>
      </c>
      <c r="BT37" s="419">
        <v>4</v>
      </c>
      <c r="BU37" s="419" t="s">
        <v>85</v>
      </c>
      <c r="BV37" s="529" t="s">
        <v>704</v>
      </c>
      <c r="BW37" s="419">
        <v>2</v>
      </c>
      <c r="BX37" s="419">
        <v>5</v>
      </c>
      <c r="BY37" s="418">
        <v>3</v>
      </c>
      <c r="BZ37" s="419">
        <f>BQ37-BY37</f>
        <v>2</v>
      </c>
      <c r="CA37" s="418">
        <v>5</v>
      </c>
      <c r="CB37" s="419" t="s">
        <v>36</v>
      </c>
      <c r="CC37" s="419" t="s">
        <v>93</v>
      </c>
      <c r="CD37" s="419">
        <v>0</v>
      </c>
      <c r="CE37" s="419" t="s">
        <v>85</v>
      </c>
      <c r="CF37" s="419" t="s">
        <v>741</v>
      </c>
      <c r="CG37" s="419">
        <v>2</v>
      </c>
      <c r="CH37" s="419">
        <v>10</v>
      </c>
      <c r="CI37" s="418">
        <v>2</v>
      </c>
      <c r="CJ37" s="419">
        <f>CA37-CI37</f>
        <v>3</v>
      </c>
      <c r="CK37" s="418">
        <v>3</v>
      </c>
      <c r="CL37" s="418"/>
      <c r="CM37" s="418"/>
      <c r="CN37" s="419" t="s">
        <v>226</v>
      </c>
      <c r="CO37" s="419" t="s">
        <v>85</v>
      </c>
      <c r="CP37" s="419" t="s">
        <v>711</v>
      </c>
      <c r="CQ37" s="419">
        <v>4</v>
      </c>
      <c r="CR37" s="419">
        <v>12</v>
      </c>
      <c r="CS37" s="418">
        <v>2</v>
      </c>
      <c r="CT37" s="419">
        <f>CK37-CS37</f>
        <v>1</v>
      </c>
      <c r="CU37" s="515">
        <v>6</v>
      </c>
      <c r="CV37" s="419" t="s">
        <v>34</v>
      </c>
      <c r="CW37" s="419" t="s">
        <v>93</v>
      </c>
      <c r="CX37" s="419">
        <v>4</v>
      </c>
      <c r="CY37" s="419" t="s">
        <v>85</v>
      </c>
      <c r="CZ37" s="419" t="s">
        <v>867</v>
      </c>
      <c r="DA37" s="419">
        <v>1</v>
      </c>
      <c r="DB37" s="419">
        <v>7</v>
      </c>
      <c r="DC37" s="418">
        <v>3</v>
      </c>
      <c r="DD37" s="419">
        <f>CU37-DC37</f>
        <v>3</v>
      </c>
      <c r="DE37" s="418">
        <v>4</v>
      </c>
      <c r="DF37" s="419" t="s">
        <v>34</v>
      </c>
      <c r="DG37" s="419" t="s">
        <v>93</v>
      </c>
      <c r="DH37" s="419">
        <v>9</v>
      </c>
      <c r="DI37" s="419" t="s">
        <v>94</v>
      </c>
      <c r="DJ37" s="419" t="s">
        <v>733</v>
      </c>
      <c r="DK37" s="419">
        <v>3</v>
      </c>
      <c r="DL37" s="419">
        <v>1</v>
      </c>
      <c r="DM37" s="418">
        <v>1</v>
      </c>
      <c r="DN37" s="419">
        <f>DE37-DM37</f>
        <v>3</v>
      </c>
      <c r="DO37" s="418"/>
      <c r="DP37" s="418">
        <v>5</v>
      </c>
      <c r="DQ37" s="418"/>
      <c r="DR37" s="418"/>
      <c r="DS37" s="419">
        <v>5</v>
      </c>
      <c r="DT37" s="419" t="s">
        <v>85</v>
      </c>
      <c r="DU37" s="419" t="s">
        <v>726</v>
      </c>
      <c r="DV37" s="419">
        <v>2</v>
      </c>
      <c r="DW37" s="419">
        <v>15</v>
      </c>
      <c r="DX37" s="418">
        <v>4</v>
      </c>
      <c r="DY37" s="419">
        <f>DP37-DX37</f>
        <v>1</v>
      </c>
      <c r="DZ37" s="418">
        <v>4</v>
      </c>
      <c r="EA37" s="419" t="s">
        <v>34</v>
      </c>
      <c r="EB37" s="419" t="s">
        <v>93</v>
      </c>
      <c r="EC37" s="419">
        <v>0</v>
      </c>
      <c r="ED37" s="419" t="s">
        <v>85</v>
      </c>
      <c r="EE37" s="419" t="s">
        <v>741</v>
      </c>
      <c r="EF37" s="419">
        <v>3</v>
      </c>
      <c r="EG37" s="419">
        <v>11</v>
      </c>
      <c r="EH37" s="418">
        <v>2</v>
      </c>
      <c r="EI37" s="419">
        <f>DZ37-EH37</f>
        <v>2</v>
      </c>
      <c r="EJ37" s="515">
        <v>5</v>
      </c>
      <c r="EK37" s="419" t="s">
        <v>786</v>
      </c>
      <c r="EL37" s="419" t="s">
        <v>121</v>
      </c>
      <c r="EM37" s="419">
        <v>9</v>
      </c>
      <c r="EN37" s="419" t="s">
        <v>85</v>
      </c>
      <c r="EO37" s="419" t="s">
        <v>801</v>
      </c>
      <c r="EP37" s="419">
        <v>4</v>
      </c>
      <c r="EQ37" s="419">
        <v>13</v>
      </c>
      <c r="ER37" s="418">
        <v>3</v>
      </c>
      <c r="ES37" s="419">
        <f>EJ37-ER37</f>
        <v>2</v>
      </c>
      <c r="ET37" s="418">
        <v>4</v>
      </c>
      <c r="EU37" s="419" t="s">
        <v>763</v>
      </c>
      <c r="EV37" s="419" t="s">
        <v>94</v>
      </c>
      <c r="EW37" s="419">
        <v>9</v>
      </c>
      <c r="EX37" s="419" t="s">
        <v>85</v>
      </c>
      <c r="EY37" s="419" t="s">
        <v>709</v>
      </c>
      <c r="EZ37" s="419">
        <v>1</v>
      </c>
      <c r="FA37" s="419">
        <v>5</v>
      </c>
      <c r="FB37" s="418">
        <v>2</v>
      </c>
      <c r="FC37" s="419">
        <f>ET37-FB37</f>
        <v>2</v>
      </c>
      <c r="FD37" s="418">
        <v>5</v>
      </c>
      <c r="FE37" s="419" t="s">
        <v>34</v>
      </c>
      <c r="FF37" s="419" t="s">
        <v>93</v>
      </c>
      <c r="FG37" s="419">
        <v>6</v>
      </c>
      <c r="FH37" s="419" t="s">
        <v>85</v>
      </c>
      <c r="FI37" s="419" t="s">
        <v>726</v>
      </c>
      <c r="FJ37" s="419">
        <v>1</v>
      </c>
      <c r="FK37" s="419">
        <v>8</v>
      </c>
      <c r="FL37" s="418">
        <v>2</v>
      </c>
      <c r="FM37" s="419">
        <f>FD37-FL37</f>
        <v>3</v>
      </c>
      <c r="FN37" s="441">
        <v>3</v>
      </c>
      <c r="FO37" s="419" t="s">
        <v>34</v>
      </c>
      <c r="FP37" s="419" t="s">
        <v>93</v>
      </c>
      <c r="FQ37" s="419">
        <v>9</v>
      </c>
      <c r="FR37" s="419" t="s">
        <v>85</v>
      </c>
      <c r="FS37" s="419" t="s">
        <v>733</v>
      </c>
      <c r="FT37" s="419">
        <v>2</v>
      </c>
      <c r="FU37" s="419">
        <v>0.5</v>
      </c>
      <c r="FV37" s="418">
        <v>1</v>
      </c>
      <c r="FW37" s="419">
        <f>FN37-FV37</f>
        <v>2</v>
      </c>
      <c r="FX37" s="418">
        <v>4</v>
      </c>
      <c r="FY37" s="419" t="s">
        <v>34</v>
      </c>
      <c r="FZ37" s="419" t="s">
        <v>93</v>
      </c>
      <c r="GA37" s="419">
        <v>4</v>
      </c>
      <c r="GB37" s="419" t="s">
        <v>85</v>
      </c>
      <c r="GC37" s="419" t="s">
        <v>719</v>
      </c>
      <c r="GD37" s="419">
        <v>1</v>
      </c>
      <c r="GE37" s="419">
        <v>4</v>
      </c>
      <c r="GF37" s="418">
        <v>2</v>
      </c>
      <c r="GG37" s="419">
        <f>FX37-GF37</f>
        <v>2</v>
      </c>
      <c r="GH37" s="418">
        <v>3</v>
      </c>
      <c r="GI37" s="418"/>
      <c r="GJ37" s="418"/>
      <c r="GK37" s="419">
        <v>8</v>
      </c>
      <c r="GL37" s="419" t="s">
        <v>85</v>
      </c>
      <c r="GM37" s="419" t="s">
        <v>687</v>
      </c>
      <c r="GN37" s="419">
        <v>1</v>
      </c>
      <c r="GO37" s="419">
        <v>6</v>
      </c>
      <c r="GP37" s="418">
        <v>2</v>
      </c>
      <c r="GQ37" s="419">
        <f>GH37-GP37</f>
        <v>1</v>
      </c>
      <c r="GR37" s="418">
        <v>8</v>
      </c>
      <c r="GS37" s="421" t="s">
        <v>34</v>
      </c>
      <c r="GT37" s="421" t="s">
        <v>93</v>
      </c>
      <c r="GU37" s="421">
        <v>4</v>
      </c>
      <c r="GV37" s="421" t="s">
        <v>85</v>
      </c>
      <c r="GW37" s="421" t="s">
        <v>868</v>
      </c>
      <c r="GX37" s="421">
        <v>2</v>
      </c>
      <c r="GY37" s="421">
        <v>4</v>
      </c>
      <c r="GZ37" s="422">
        <v>1</v>
      </c>
      <c r="HA37" s="421">
        <f>GR37-GZ37</f>
        <v>7</v>
      </c>
      <c r="HB37" s="422"/>
      <c r="HC37" s="269"/>
      <c r="HD37" s="269"/>
      <c r="HE37" s="269"/>
      <c r="HF37" s="269"/>
      <c r="HG37" s="269"/>
      <c r="HH37" s="269"/>
      <c r="HI37" s="269"/>
      <c r="HJ37" s="269"/>
      <c r="HK37" s="295">
        <f t="shared" si="33"/>
        <v>10</v>
      </c>
      <c r="HL37" s="295">
        <f t="shared" ref="HL37:HL68" si="642">COUNTIFS(AD37,"1W",AE37,"*OB")+COUNTIFS(AN37,"1W",AO37,"*OB")+COUNTIFS(BR37,"1W",BS37,"*OB")</f>
        <v>0</v>
      </c>
      <c r="HM37" s="295">
        <f t="shared" ref="HM37:HM68" si="643">COUNTIFS(CB37,"1W",CC37,"*OB")+COUNTIFS(CV37,"1W",CW37,"*OB")+COUNTIFS(DF37,"1W",DG37,"*OB")</f>
        <v>0</v>
      </c>
      <c r="HN37" s="297">
        <f t="shared" ref="HN37:HN68" si="644">COUNTIFS(EA37,"1W",EB37,"*OB")+COUNTIFS(EK37,"1W",EL37,"*OB")+COUNTIFS(EU37,"1W",EV37,"*OB")</f>
        <v>0</v>
      </c>
      <c r="HO37" s="295">
        <f t="shared" ref="HO37:HO68" si="645">COUNTIFS(FE37,"1W",FF37,"*OB")</f>
        <v>0</v>
      </c>
      <c r="HP37" s="295">
        <f t="shared" ref="HP37:HP68" si="646">COUNTIFS(FO37,"1W",FP37,"*OB")+COUNTIFS(FY37,"1W",FZ37,"*OB")+COUNTIFS(GS37,"1W",GT37,"*OB")</f>
        <v>0</v>
      </c>
      <c r="HQ37" s="295">
        <f t="shared" ref="HQ37:HQ68" si="647">SUM(HL37:HP37)</f>
        <v>0</v>
      </c>
      <c r="HR37" s="269" t="s">
        <v>346</v>
      </c>
      <c r="HS37" s="269" t="s">
        <v>348</v>
      </c>
      <c r="HT37" s="269"/>
      <c r="HU37" s="269"/>
      <c r="HV37" s="269"/>
      <c r="HW37" s="269"/>
      <c r="HX37" s="269"/>
      <c r="HY37" s="269"/>
      <c r="HZ37" s="269"/>
      <c r="IA37" s="269"/>
      <c r="IB37" s="269"/>
      <c r="IC37" s="269"/>
      <c r="ID37" s="269"/>
      <c r="IE37" s="269"/>
      <c r="IT37" s="299"/>
    </row>
    <row r="38" spans="7:254" ht="15" customHeight="1">
      <c r="G38" s="175">
        <f t="shared" si="23"/>
        <v>10</v>
      </c>
      <c r="H38" s="175">
        <f t="shared" si="24"/>
        <v>15</v>
      </c>
      <c r="I38" s="128">
        <v>177</v>
      </c>
      <c r="J38" s="502">
        <f t="shared" si="634"/>
        <v>45242</v>
      </c>
      <c r="K38" s="126">
        <v>45242</v>
      </c>
      <c r="L38" s="514" t="s">
        <v>865</v>
      </c>
      <c r="M38" s="76">
        <v>1</v>
      </c>
      <c r="N38" s="42">
        <v>0</v>
      </c>
      <c r="O38" s="207">
        <f t="shared" si="635"/>
        <v>1</v>
      </c>
      <c r="P38" s="176">
        <f t="shared" si="636"/>
        <v>78</v>
      </c>
      <c r="Q38" s="177">
        <f t="shared" si="637"/>
        <v>39</v>
      </c>
      <c r="R38" s="178">
        <f t="shared" si="638"/>
        <v>39</v>
      </c>
      <c r="S38" s="519">
        <f t="shared" si="639"/>
        <v>7</v>
      </c>
      <c r="T38" s="43">
        <v>1</v>
      </c>
      <c r="U38" s="43">
        <v>0</v>
      </c>
      <c r="V38" s="43">
        <v>0</v>
      </c>
      <c r="W38" s="43">
        <v>0</v>
      </c>
      <c r="X38" s="186">
        <f t="shared" si="640"/>
        <v>1</v>
      </c>
      <c r="Y38" s="43">
        <v>1</v>
      </c>
      <c r="Z38" s="189">
        <f t="shared" si="641"/>
        <v>2</v>
      </c>
      <c r="AA38" s="44">
        <v>1</v>
      </c>
      <c r="AB38" s="142"/>
      <c r="AC38" s="418">
        <v>4</v>
      </c>
      <c r="AD38" s="419" t="s">
        <v>36</v>
      </c>
      <c r="AE38" s="419" t="s">
        <v>93</v>
      </c>
      <c r="AF38" s="419">
        <v>9</v>
      </c>
      <c r="AG38" s="419" t="s">
        <v>85</v>
      </c>
      <c r="AH38" s="419" t="s">
        <v>738</v>
      </c>
      <c r="AI38" s="419">
        <v>2</v>
      </c>
      <c r="AJ38" s="419">
        <v>14</v>
      </c>
      <c r="AK38" s="418">
        <v>2</v>
      </c>
      <c r="AL38" s="419">
        <f t="shared" ref="AL38:AL101" si="648">AC38-AK38</f>
        <v>2</v>
      </c>
      <c r="AM38" s="418">
        <v>4</v>
      </c>
      <c r="AN38" s="419" t="s">
        <v>34</v>
      </c>
      <c r="AO38" s="419" t="s">
        <v>86</v>
      </c>
      <c r="AP38" s="419" t="s">
        <v>226</v>
      </c>
      <c r="AQ38" s="419" t="s">
        <v>85</v>
      </c>
      <c r="AR38" s="419" t="s">
        <v>797</v>
      </c>
      <c r="AS38" s="419">
        <v>4</v>
      </c>
      <c r="AT38" s="419">
        <v>16</v>
      </c>
      <c r="AU38" s="418">
        <v>2</v>
      </c>
      <c r="AV38" s="419">
        <f t="shared" ref="AV38:AV101" si="649">AM38-AU38</f>
        <v>2</v>
      </c>
      <c r="AW38" s="418">
        <v>4</v>
      </c>
      <c r="AX38" s="419" t="s">
        <v>36</v>
      </c>
      <c r="AY38" s="419" t="s">
        <v>93</v>
      </c>
      <c r="AZ38" s="419">
        <v>0</v>
      </c>
      <c r="BA38" s="419" t="s">
        <v>85</v>
      </c>
      <c r="BB38" s="419" t="s">
        <v>691</v>
      </c>
      <c r="BC38" s="419">
        <v>3</v>
      </c>
      <c r="BD38" s="419">
        <v>12</v>
      </c>
      <c r="BE38" s="418">
        <v>2</v>
      </c>
      <c r="BF38" s="419">
        <f t="shared" ref="BF38:BF101" si="650">AW38-BE38</f>
        <v>2</v>
      </c>
      <c r="BG38" s="418">
        <v>3</v>
      </c>
      <c r="BH38" s="418"/>
      <c r="BI38" s="418"/>
      <c r="BJ38" s="419">
        <v>5</v>
      </c>
      <c r="BK38" s="419" t="s">
        <v>85</v>
      </c>
      <c r="BL38" s="419" t="s">
        <v>827</v>
      </c>
      <c r="BM38" s="419">
        <v>2</v>
      </c>
      <c r="BN38" s="419">
        <v>12</v>
      </c>
      <c r="BO38" s="418">
        <v>2</v>
      </c>
      <c r="BP38" s="419">
        <f t="shared" ref="BP38:BP101" si="651">BG38-BO38</f>
        <v>1</v>
      </c>
      <c r="BQ38" s="418">
        <v>6</v>
      </c>
      <c r="BR38" s="355" t="s">
        <v>36</v>
      </c>
      <c r="BS38" s="419" t="s">
        <v>103</v>
      </c>
      <c r="BT38" s="419" t="s">
        <v>226</v>
      </c>
      <c r="BU38" s="419" t="s">
        <v>86</v>
      </c>
      <c r="BV38" s="419" t="s">
        <v>729</v>
      </c>
      <c r="BW38" s="419">
        <v>4</v>
      </c>
      <c r="BX38" s="419">
        <v>1</v>
      </c>
      <c r="BY38" s="418">
        <v>1</v>
      </c>
      <c r="BZ38" s="419">
        <f t="shared" ref="BZ38:BZ101" si="652">BQ38-BY38</f>
        <v>5</v>
      </c>
      <c r="CA38" s="418">
        <v>5</v>
      </c>
      <c r="CB38" s="419" t="s">
        <v>36</v>
      </c>
      <c r="CC38" s="419" t="s">
        <v>93</v>
      </c>
      <c r="CD38" s="419">
        <v>9</v>
      </c>
      <c r="CE38" s="419" t="s">
        <v>85</v>
      </c>
      <c r="CF38" s="419" t="s">
        <v>694</v>
      </c>
      <c r="CG38" s="419">
        <v>3</v>
      </c>
      <c r="CH38" s="419">
        <v>8</v>
      </c>
      <c r="CI38" s="418">
        <v>2</v>
      </c>
      <c r="CJ38" s="419">
        <f t="shared" ref="CJ38:CJ101" si="653">CA38-CI38</f>
        <v>3</v>
      </c>
      <c r="CK38" s="418">
        <v>3</v>
      </c>
      <c r="CL38" s="418"/>
      <c r="CM38" s="418"/>
      <c r="CN38" s="419" t="s">
        <v>226</v>
      </c>
      <c r="CO38" s="419" t="s">
        <v>85</v>
      </c>
      <c r="CP38" s="419" t="s">
        <v>709</v>
      </c>
      <c r="CQ38" s="419">
        <v>5</v>
      </c>
      <c r="CR38" s="419">
        <v>16</v>
      </c>
      <c r="CS38" s="418">
        <v>2</v>
      </c>
      <c r="CT38" s="419">
        <f t="shared" ref="CT38:CT101" si="654">CK38-CS38</f>
        <v>1</v>
      </c>
      <c r="CU38" s="418">
        <v>5</v>
      </c>
      <c r="CV38" s="419" t="s">
        <v>34</v>
      </c>
      <c r="CW38" s="419" t="s">
        <v>93</v>
      </c>
      <c r="CX38" s="419" t="s">
        <v>226</v>
      </c>
      <c r="CY38" s="419" t="s">
        <v>85</v>
      </c>
      <c r="CZ38" s="419" t="s">
        <v>709</v>
      </c>
      <c r="DA38" s="419">
        <v>2</v>
      </c>
      <c r="DB38" s="419">
        <v>12</v>
      </c>
      <c r="DC38" s="418">
        <v>2</v>
      </c>
      <c r="DD38" s="419">
        <f>CU38-DC38</f>
        <v>3</v>
      </c>
      <c r="DE38" s="515">
        <v>5</v>
      </c>
      <c r="DF38" s="419" t="s">
        <v>34</v>
      </c>
      <c r="DG38" s="419" t="s">
        <v>93</v>
      </c>
      <c r="DH38" s="419">
        <v>9</v>
      </c>
      <c r="DI38" s="419" t="s">
        <v>95</v>
      </c>
      <c r="DJ38" s="419" t="s">
        <v>732</v>
      </c>
      <c r="DK38" s="419">
        <v>3</v>
      </c>
      <c r="DL38" s="419">
        <v>2</v>
      </c>
      <c r="DM38" s="418">
        <v>2</v>
      </c>
      <c r="DN38" s="419">
        <f t="shared" ref="DN38:DN101" si="655">DE38-DM38</f>
        <v>3</v>
      </c>
      <c r="DO38" s="418"/>
      <c r="DP38" s="418">
        <v>3</v>
      </c>
      <c r="DQ38" s="418"/>
      <c r="DR38" s="418"/>
      <c r="DS38" s="419">
        <v>5</v>
      </c>
      <c r="DT38" s="419" t="s">
        <v>85</v>
      </c>
      <c r="DU38" s="419" t="s">
        <v>864</v>
      </c>
      <c r="DV38" s="419">
        <v>1</v>
      </c>
      <c r="DW38" s="419">
        <v>5</v>
      </c>
      <c r="DX38" s="418">
        <v>2</v>
      </c>
      <c r="DY38" s="419">
        <f t="shared" ref="DY38:DY101" si="656">DP38-DX38</f>
        <v>1</v>
      </c>
      <c r="DZ38" s="515">
        <v>5</v>
      </c>
      <c r="EA38" s="419" t="s">
        <v>34</v>
      </c>
      <c r="EB38" s="419" t="s">
        <v>93</v>
      </c>
      <c r="EC38" s="419">
        <v>0</v>
      </c>
      <c r="ED38" s="419" t="s">
        <v>85</v>
      </c>
      <c r="EE38" s="419" t="s">
        <v>703</v>
      </c>
      <c r="EF38" s="419">
        <v>1</v>
      </c>
      <c r="EG38" s="419">
        <v>12</v>
      </c>
      <c r="EH38" s="418">
        <v>3</v>
      </c>
      <c r="EI38" s="419">
        <f t="shared" ref="EI38:EI101" si="657">DZ38-EH38</f>
        <v>2</v>
      </c>
      <c r="EJ38" s="515">
        <v>5</v>
      </c>
      <c r="EK38" s="419" t="s">
        <v>786</v>
      </c>
      <c r="EL38" s="419" t="s">
        <v>86</v>
      </c>
      <c r="EM38" s="419">
        <v>9</v>
      </c>
      <c r="EN38" s="419" t="s">
        <v>94</v>
      </c>
      <c r="EO38" s="419" t="s">
        <v>845</v>
      </c>
      <c r="EP38" s="419">
        <v>3</v>
      </c>
      <c r="EQ38" s="419">
        <v>2</v>
      </c>
      <c r="ER38" s="418">
        <v>2</v>
      </c>
      <c r="ES38" s="419">
        <f t="shared" ref="ES38:ES101" si="658">EJ38-ER38</f>
        <v>3</v>
      </c>
      <c r="ET38" s="418">
        <v>4</v>
      </c>
      <c r="EU38" s="355" t="s">
        <v>763</v>
      </c>
      <c r="EV38" s="419" t="s">
        <v>93</v>
      </c>
      <c r="EW38" s="419">
        <v>5</v>
      </c>
      <c r="EX38" s="419" t="s">
        <v>85</v>
      </c>
      <c r="EY38" s="419" t="s">
        <v>726</v>
      </c>
      <c r="EZ38" s="419">
        <v>3</v>
      </c>
      <c r="FA38" s="419">
        <v>20</v>
      </c>
      <c r="FB38" s="418">
        <v>2</v>
      </c>
      <c r="FC38" s="419">
        <f t="shared" ref="FC38:FC101" si="659">ET38-FB38</f>
        <v>2</v>
      </c>
      <c r="FD38" s="515">
        <v>6</v>
      </c>
      <c r="FE38" s="419" t="s">
        <v>34</v>
      </c>
      <c r="FF38" s="419" t="s">
        <v>93</v>
      </c>
      <c r="FG38" s="419">
        <v>6</v>
      </c>
      <c r="FH38" s="419" t="s">
        <v>85</v>
      </c>
      <c r="FI38" s="419" t="s">
        <v>726</v>
      </c>
      <c r="FJ38" s="419">
        <v>3</v>
      </c>
      <c r="FK38" s="419">
        <v>10</v>
      </c>
      <c r="FL38" s="418">
        <v>3</v>
      </c>
      <c r="FM38" s="419">
        <f t="shared" ref="FM38:FM101" si="660">FD38-FL38</f>
        <v>3</v>
      </c>
      <c r="FN38" s="418">
        <v>4</v>
      </c>
      <c r="FO38" s="419" t="s">
        <v>34</v>
      </c>
      <c r="FP38" s="419" t="s">
        <v>86</v>
      </c>
      <c r="FQ38" s="419">
        <v>8</v>
      </c>
      <c r="FR38" s="419" t="s">
        <v>85</v>
      </c>
      <c r="FS38" s="419" t="s">
        <v>722</v>
      </c>
      <c r="FT38" s="419">
        <v>3</v>
      </c>
      <c r="FU38" s="419">
        <v>15</v>
      </c>
      <c r="FV38" s="418">
        <v>2</v>
      </c>
      <c r="FW38" s="419">
        <f t="shared" ref="FW38:FW101" si="661">FN38-FV38</f>
        <v>2</v>
      </c>
      <c r="FX38" s="441">
        <v>3</v>
      </c>
      <c r="FY38" s="419" t="s">
        <v>34</v>
      </c>
      <c r="FZ38" s="419" t="s">
        <v>93</v>
      </c>
      <c r="GA38" s="419">
        <v>4</v>
      </c>
      <c r="GB38" s="419" t="s">
        <v>85</v>
      </c>
      <c r="GC38" s="419" t="s">
        <v>748</v>
      </c>
      <c r="GD38" s="419">
        <v>3</v>
      </c>
      <c r="GE38" s="419">
        <v>1</v>
      </c>
      <c r="GF38" s="418">
        <v>1</v>
      </c>
      <c r="GG38" s="419">
        <f t="shared" ref="GG38:GG101" si="662">FX38-GF38</f>
        <v>2</v>
      </c>
      <c r="GH38" s="515">
        <v>4</v>
      </c>
      <c r="GI38" s="418"/>
      <c r="GJ38" s="418"/>
      <c r="GK38" s="419">
        <v>6</v>
      </c>
      <c r="GL38" s="419" t="s">
        <v>85</v>
      </c>
      <c r="GM38" s="419" t="s">
        <v>831</v>
      </c>
      <c r="GN38" s="419">
        <v>3</v>
      </c>
      <c r="GO38" s="419">
        <v>10</v>
      </c>
      <c r="GP38" s="418">
        <v>3</v>
      </c>
      <c r="GQ38" s="419">
        <f t="shared" ref="GQ38:GQ101" si="663">GH38-GP38</f>
        <v>1</v>
      </c>
      <c r="GR38" s="418">
        <v>5</v>
      </c>
      <c r="GS38" s="421" t="s">
        <v>34</v>
      </c>
      <c r="GT38" s="421" t="s">
        <v>93</v>
      </c>
      <c r="GU38" s="421">
        <v>9</v>
      </c>
      <c r="GV38" s="421" t="s">
        <v>85</v>
      </c>
      <c r="GW38" s="421" t="s">
        <v>694</v>
      </c>
      <c r="GX38" s="421">
        <v>3</v>
      </c>
      <c r="GY38" s="421">
        <v>12</v>
      </c>
      <c r="GZ38" s="422">
        <v>2</v>
      </c>
      <c r="HA38" s="421">
        <f>GR38-GZ38</f>
        <v>3</v>
      </c>
      <c r="HB38" s="422"/>
      <c r="HC38" s="269"/>
      <c r="HD38" s="269"/>
      <c r="HE38" s="269"/>
      <c r="HF38" s="269"/>
      <c r="HG38" s="269"/>
      <c r="HH38" s="269"/>
      <c r="HI38" s="269"/>
      <c r="HJ38" s="269"/>
      <c r="HK38" s="295">
        <f t="shared" si="33"/>
        <v>9</v>
      </c>
      <c r="HL38" s="295">
        <f t="shared" si="642"/>
        <v>0</v>
      </c>
      <c r="HM38" s="295">
        <f t="shared" si="643"/>
        <v>0</v>
      </c>
      <c r="HN38" s="297">
        <f t="shared" si="644"/>
        <v>0</v>
      </c>
      <c r="HO38" s="295">
        <f t="shared" si="645"/>
        <v>0</v>
      </c>
      <c r="HP38" s="295">
        <f t="shared" si="646"/>
        <v>0</v>
      </c>
      <c r="HQ38" s="295">
        <f t="shared" si="647"/>
        <v>0</v>
      </c>
      <c r="HR38" s="269" t="s">
        <v>346</v>
      </c>
      <c r="HS38" s="269" t="s">
        <v>348</v>
      </c>
      <c r="HT38" s="269"/>
      <c r="HU38" s="269"/>
      <c r="HV38" s="269"/>
      <c r="HW38" s="269"/>
      <c r="HX38" s="269"/>
      <c r="HY38" s="269"/>
      <c r="HZ38" s="269"/>
      <c r="IA38" s="269"/>
      <c r="IB38" s="269"/>
      <c r="IC38" s="269"/>
      <c r="ID38" s="269"/>
      <c r="IE38" s="269"/>
      <c r="IT38" s="299"/>
    </row>
    <row r="39" spans="7:254" ht="15" customHeight="1">
      <c r="G39" s="175">
        <f t="shared" si="23"/>
        <v>10</v>
      </c>
      <c r="H39" s="175">
        <f t="shared" si="24"/>
        <v>13</v>
      </c>
      <c r="I39" s="128">
        <v>176</v>
      </c>
      <c r="J39" s="503">
        <f t="shared" si="634"/>
        <v>45200</v>
      </c>
      <c r="K39" s="85">
        <v>45200</v>
      </c>
      <c r="L39" s="509" t="s">
        <v>860</v>
      </c>
      <c r="M39" s="74">
        <v>0</v>
      </c>
      <c r="N39" s="28">
        <v>0</v>
      </c>
      <c r="O39" s="207">
        <f t="shared" si="635"/>
        <v>0</v>
      </c>
      <c r="P39" s="179">
        <f t="shared" si="636"/>
        <v>86</v>
      </c>
      <c r="Q39" s="180">
        <f t="shared" si="637"/>
        <v>47</v>
      </c>
      <c r="R39" s="181">
        <f t="shared" si="638"/>
        <v>39</v>
      </c>
      <c r="S39" s="519">
        <f t="shared" si="639"/>
        <v>10</v>
      </c>
      <c r="T39" s="27">
        <v>0</v>
      </c>
      <c r="U39" s="27">
        <v>2</v>
      </c>
      <c r="V39" s="27">
        <v>0</v>
      </c>
      <c r="W39" s="27">
        <v>1</v>
      </c>
      <c r="X39" s="186">
        <f t="shared" si="640"/>
        <v>3</v>
      </c>
      <c r="Y39" s="27">
        <v>1</v>
      </c>
      <c r="Z39" s="190">
        <f t="shared" si="641"/>
        <v>4</v>
      </c>
      <c r="AA39" s="18">
        <v>1</v>
      </c>
      <c r="AB39" s="374"/>
      <c r="AC39" s="478">
        <v>5</v>
      </c>
      <c r="AD39" s="355" t="s">
        <v>36</v>
      </c>
      <c r="AE39" s="355" t="s">
        <v>93</v>
      </c>
      <c r="AF39" s="355">
        <v>0</v>
      </c>
      <c r="AG39" s="355" t="s">
        <v>85</v>
      </c>
      <c r="AH39" s="355" t="s">
        <v>689</v>
      </c>
      <c r="AI39" s="355">
        <v>1</v>
      </c>
      <c r="AJ39" s="355">
        <v>11</v>
      </c>
      <c r="AK39" s="354">
        <v>3</v>
      </c>
      <c r="AL39" s="419">
        <f t="shared" si="648"/>
        <v>2</v>
      </c>
      <c r="AM39" s="354">
        <v>4</v>
      </c>
      <c r="AN39" s="355" t="s">
        <v>34</v>
      </c>
      <c r="AO39" s="355" t="s">
        <v>93</v>
      </c>
      <c r="AP39" s="355">
        <v>0</v>
      </c>
      <c r="AQ39" s="355" t="s">
        <v>85</v>
      </c>
      <c r="AR39" s="355" t="s">
        <v>719</v>
      </c>
      <c r="AS39" s="355">
        <v>1</v>
      </c>
      <c r="AT39" s="355">
        <v>3</v>
      </c>
      <c r="AU39" s="354">
        <v>2</v>
      </c>
      <c r="AV39" s="419">
        <f t="shared" si="649"/>
        <v>2</v>
      </c>
      <c r="AW39" s="478">
        <v>5</v>
      </c>
      <c r="AX39" s="355" t="s">
        <v>36</v>
      </c>
      <c r="AY39" s="355" t="s">
        <v>63</v>
      </c>
      <c r="AZ39" s="355">
        <v>4</v>
      </c>
      <c r="BA39" s="355" t="s">
        <v>91</v>
      </c>
      <c r="BB39" s="355" t="s">
        <v>802</v>
      </c>
      <c r="BC39" s="355">
        <v>3</v>
      </c>
      <c r="BD39" s="355">
        <v>20</v>
      </c>
      <c r="BE39" s="354">
        <v>2</v>
      </c>
      <c r="BF39" s="419">
        <f t="shared" si="650"/>
        <v>3</v>
      </c>
      <c r="BG39" s="478">
        <v>4</v>
      </c>
      <c r="BH39" s="354"/>
      <c r="BI39" s="354"/>
      <c r="BJ39" s="355" t="s">
        <v>271</v>
      </c>
      <c r="BK39" s="355" t="s">
        <v>85</v>
      </c>
      <c r="BL39" s="355" t="s">
        <v>856</v>
      </c>
      <c r="BM39" s="355">
        <v>2</v>
      </c>
      <c r="BN39" s="355">
        <v>30</v>
      </c>
      <c r="BO39" s="354">
        <v>3</v>
      </c>
      <c r="BP39" s="419">
        <f t="shared" si="651"/>
        <v>1</v>
      </c>
      <c r="BQ39" s="478">
        <v>5</v>
      </c>
      <c r="BR39" s="507" t="s">
        <v>36</v>
      </c>
      <c r="BS39" s="507" t="s">
        <v>93</v>
      </c>
      <c r="BT39" s="507" t="s">
        <v>226</v>
      </c>
      <c r="BU39" s="507" t="s">
        <v>85</v>
      </c>
      <c r="BV39" s="507" t="s">
        <v>729</v>
      </c>
      <c r="BW39" s="507">
        <v>3</v>
      </c>
      <c r="BX39" s="507">
        <v>12</v>
      </c>
      <c r="BY39" s="478">
        <v>3</v>
      </c>
      <c r="BZ39" s="419">
        <f t="shared" si="652"/>
        <v>2</v>
      </c>
      <c r="CA39" s="478">
        <v>6</v>
      </c>
      <c r="CB39" s="507" t="s">
        <v>36</v>
      </c>
      <c r="CC39" s="507" t="s">
        <v>93</v>
      </c>
      <c r="CD39" s="507">
        <v>0</v>
      </c>
      <c r="CE39" s="507" t="s">
        <v>85</v>
      </c>
      <c r="CF39" s="507" t="s">
        <v>797</v>
      </c>
      <c r="CG39" s="507">
        <v>2</v>
      </c>
      <c r="CH39" s="507">
        <v>13</v>
      </c>
      <c r="CI39" s="478">
        <v>3</v>
      </c>
      <c r="CJ39" s="419">
        <f t="shared" si="653"/>
        <v>3</v>
      </c>
      <c r="CK39" s="478">
        <v>4</v>
      </c>
      <c r="CL39" s="354"/>
      <c r="CM39" s="354"/>
      <c r="CN39" s="355" t="s">
        <v>226</v>
      </c>
      <c r="CO39" s="355" t="s">
        <v>85</v>
      </c>
      <c r="CP39" s="355" t="s">
        <v>797</v>
      </c>
      <c r="CQ39" s="355">
        <v>5</v>
      </c>
      <c r="CR39" s="355">
        <v>5</v>
      </c>
      <c r="CS39" s="354">
        <v>3</v>
      </c>
      <c r="CT39" s="419">
        <f t="shared" si="654"/>
        <v>1</v>
      </c>
      <c r="CU39" s="354">
        <v>8</v>
      </c>
      <c r="CV39" s="355" t="s">
        <v>34</v>
      </c>
      <c r="CW39" s="355" t="s">
        <v>93</v>
      </c>
      <c r="CX39" s="355">
        <v>5</v>
      </c>
      <c r="CY39" s="355" t="s">
        <v>91</v>
      </c>
      <c r="CZ39" s="355" t="s">
        <v>858</v>
      </c>
      <c r="DA39" s="355">
        <v>3</v>
      </c>
      <c r="DB39" s="355">
        <v>10</v>
      </c>
      <c r="DC39" s="354">
        <v>3</v>
      </c>
      <c r="DD39" s="419">
        <f t="shared" ref="DD39:DD102" si="664">CU39-DC39</f>
        <v>5</v>
      </c>
      <c r="DE39" s="354">
        <v>6</v>
      </c>
      <c r="DF39" s="355" t="s">
        <v>34</v>
      </c>
      <c r="DG39" s="355" t="s">
        <v>93</v>
      </c>
      <c r="DH39" s="355">
        <v>8</v>
      </c>
      <c r="DI39" s="355" t="s">
        <v>63</v>
      </c>
      <c r="DJ39" s="355" t="s">
        <v>750</v>
      </c>
      <c r="DK39" s="355">
        <v>1</v>
      </c>
      <c r="DL39" s="355">
        <v>4</v>
      </c>
      <c r="DM39" s="354">
        <v>2</v>
      </c>
      <c r="DN39" s="419">
        <f t="shared" si="655"/>
        <v>4</v>
      </c>
      <c r="DO39" s="354"/>
      <c r="DP39" s="354">
        <v>3</v>
      </c>
      <c r="DQ39" s="354"/>
      <c r="DR39" s="354"/>
      <c r="DS39" s="355">
        <v>5</v>
      </c>
      <c r="DT39" s="355" t="s">
        <v>91</v>
      </c>
      <c r="DU39" s="355" t="s">
        <v>769</v>
      </c>
      <c r="DV39" s="355">
        <v>3</v>
      </c>
      <c r="DW39" s="355">
        <v>10</v>
      </c>
      <c r="DX39" s="354">
        <v>1</v>
      </c>
      <c r="DY39" s="419">
        <f t="shared" si="656"/>
        <v>2</v>
      </c>
      <c r="DZ39" s="356">
        <v>3</v>
      </c>
      <c r="EA39" s="355" t="s">
        <v>34</v>
      </c>
      <c r="EB39" s="355" t="s">
        <v>93</v>
      </c>
      <c r="EC39" s="355" t="s">
        <v>226</v>
      </c>
      <c r="ED39" s="355" t="s">
        <v>85</v>
      </c>
      <c r="EE39" s="355" t="s">
        <v>709</v>
      </c>
      <c r="EF39" s="355">
        <v>3</v>
      </c>
      <c r="EG39" s="355">
        <v>4</v>
      </c>
      <c r="EH39" s="354">
        <v>1</v>
      </c>
      <c r="EI39" s="419">
        <f t="shared" si="657"/>
        <v>2</v>
      </c>
      <c r="EJ39" s="354">
        <v>4</v>
      </c>
      <c r="EK39" s="355" t="s">
        <v>786</v>
      </c>
      <c r="EL39" s="355" t="s">
        <v>93</v>
      </c>
      <c r="EM39" s="355">
        <v>0</v>
      </c>
      <c r="EN39" s="355" t="s">
        <v>85</v>
      </c>
      <c r="EO39" s="355" t="s">
        <v>709</v>
      </c>
      <c r="EP39" s="355">
        <v>1</v>
      </c>
      <c r="EQ39" s="355">
        <v>11</v>
      </c>
      <c r="ER39" s="354">
        <v>2</v>
      </c>
      <c r="ES39" s="419">
        <f t="shared" si="658"/>
        <v>2</v>
      </c>
      <c r="ET39" s="354">
        <v>4</v>
      </c>
      <c r="EU39" s="355" t="s">
        <v>763</v>
      </c>
      <c r="EV39" s="355" t="s">
        <v>63</v>
      </c>
      <c r="EW39" s="355">
        <v>8</v>
      </c>
      <c r="EX39" s="355" t="s">
        <v>85</v>
      </c>
      <c r="EY39" s="355" t="s">
        <v>857</v>
      </c>
      <c r="EZ39" s="355">
        <v>1</v>
      </c>
      <c r="FA39" s="355">
        <v>11</v>
      </c>
      <c r="FB39" s="354">
        <v>2</v>
      </c>
      <c r="FC39" s="419">
        <f t="shared" si="659"/>
        <v>2</v>
      </c>
      <c r="FD39" s="354">
        <v>8</v>
      </c>
      <c r="FE39" s="355" t="s">
        <v>34</v>
      </c>
      <c r="FF39" s="355" t="s">
        <v>98</v>
      </c>
      <c r="FG39" s="355" t="s">
        <v>226</v>
      </c>
      <c r="FH39" s="355" t="s">
        <v>85</v>
      </c>
      <c r="FI39" s="355" t="s">
        <v>756</v>
      </c>
      <c r="FJ39" s="355">
        <v>1</v>
      </c>
      <c r="FK39" s="355">
        <v>15</v>
      </c>
      <c r="FL39" s="354">
        <v>3</v>
      </c>
      <c r="FM39" s="419">
        <f t="shared" si="660"/>
        <v>5</v>
      </c>
      <c r="FN39" s="478">
        <v>5</v>
      </c>
      <c r="FO39" s="355" t="s">
        <v>34</v>
      </c>
      <c r="FP39" s="355" t="s">
        <v>86</v>
      </c>
      <c r="FQ39" s="355">
        <v>9</v>
      </c>
      <c r="FR39" s="355" t="s">
        <v>85</v>
      </c>
      <c r="FS39" s="355" t="s">
        <v>733</v>
      </c>
      <c r="FT39" s="355">
        <v>3</v>
      </c>
      <c r="FU39" s="355">
        <v>3</v>
      </c>
      <c r="FV39" s="354">
        <v>2</v>
      </c>
      <c r="FW39" s="419">
        <f t="shared" si="661"/>
        <v>3</v>
      </c>
      <c r="FX39" s="354">
        <v>4</v>
      </c>
      <c r="FY39" s="355" t="s">
        <v>34</v>
      </c>
      <c r="FZ39" s="355" t="s">
        <v>93</v>
      </c>
      <c r="GA39" s="355">
        <v>0</v>
      </c>
      <c r="GB39" s="355" t="s">
        <v>85</v>
      </c>
      <c r="GC39" s="355" t="s">
        <v>756</v>
      </c>
      <c r="GD39" s="355">
        <v>3</v>
      </c>
      <c r="GE39" s="355">
        <v>3</v>
      </c>
      <c r="GF39" s="354">
        <v>2</v>
      </c>
      <c r="GG39" s="419">
        <f t="shared" si="662"/>
        <v>2</v>
      </c>
      <c r="GH39" s="354">
        <v>3</v>
      </c>
      <c r="GI39" s="354"/>
      <c r="GJ39" s="354"/>
      <c r="GK39" s="355">
        <v>7</v>
      </c>
      <c r="GL39" s="355" t="s">
        <v>63</v>
      </c>
      <c r="GM39" s="355" t="s">
        <v>746</v>
      </c>
      <c r="GN39" s="355">
        <v>2</v>
      </c>
      <c r="GO39" s="355">
        <v>1</v>
      </c>
      <c r="GP39" s="354">
        <v>1</v>
      </c>
      <c r="GQ39" s="419">
        <f t="shared" si="663"/>
        <v>2</v>
      </c>
      <c r="GR39" s="354">
        <v>5</v>
      </c>
      <c r="GS39" s="358" t="s">
        <v>34</v>
      </c>
      <c r="GT39" s="358" t="s">
        <v>93</v>
      </c>
      <c r="GU39" s="358">
        <v>0</v>
      </c>
      <c r="GV39" s="358" t="s">
        <v>85</v>
      </c>
      <c r="GW39" s="358" t="s">
        <v>802</v>
      </c>
      <c r="GX39" s="358">
        <v>2</v>
      </c>
      <c r="GY39" s="358">
        <v>8</v>
      </c>
      <c r="GZ39" s="359">
        <v>2</v>
      </c>
      <c r="HA39" s="421">
        <f t="shared" ref="HA39:HA102" si="665">GR39-GZ39</f>
        <v>3</v>
      </c>
      <c r="HB39" s="359"/>
      <c r="HC39" s="269"/>
      <c r="HD39" s="269"/>
      <c r="HE39" s="269"/>
      <c r="HF39" s="269"/>
      <c r="HG39" s="269"/>
      <c r="HH39" s="269"/>
      <c r="HI39" s="269"/>
      <c r="HJ39" s="269"/>
      <c r="HK39" s="295">
        <f t="shared" si="33"/>
        <v>9</v>
      </c>
      <c r="HL39" s="295">
        <f t="shared" si="642"/>
        <v>0</v>
      </c>
      <c r="HM39" s="295">
        <f t="shared" si="643"/>
        <v>0</v>
      </c>
      <c r="HN39" s="297">
        <f t="shared" si="644"/>
        <v>0</v>
      </c>
      <c r="HO39" s="295">
        <f t="shared" si="645"/>
        <v>0</v>
      </c>
      <c r="HP39" s="295">
        <f t="shared" si="646"/>
        <v>0</v>
      </c>
      <c r="HQ39" s="295">
        <f t="shared" si="647"/>
        <v>0</v>
      </c>
      <c r="HR39" s="269" t="s">
        <v>379</v>
      </c>
      <c r="HS39" s="269" t="s">
        <v>380</v>
      </c>
      <c r="HT39" s="269"/>
      <c r="HU39" s="269"/>
      <c r="HV39" s="269"/>
      <c r="HW39" s="269"/>
      <c r="HX39" s="269"/>
      <c r="HY39" s="269"/>
      <c r="HZ39" s="269"/>
      <c r="IA39" s="269"/>
      <c r="IB39" s="269"/>
      <c r="IC39" s="269"/>
      <c r="ID39" s="269"/>
      <c r="IE39" s="269"/>
      <c r="IT39" s="299"/>
    </row>
    <row r="40" spans="7:254" ht="15" customHeight="1">
      <c r="G40" s="175">
        <f t="shared" si="23"/>
        <v>10</v>
      </c>
      <c r="H40" s="175">
        <f t="shared" si="24"/>
        <v>9</v>
      </c>
      <c r="I40" s="128">
        <v>175</v>
      </c>
      <c r="J40" s="502">
        <f t="shared" si="634"/>
        <v>45192</v>
      </c>
      <c r="K40" s="126">
        <v>45192</v>
      </c>
      <c r="L40" s="41" t="s">
        <v>847</v>
      </c>
      <c r="M40" s="76">
        <v>0</v>
      </c>
      <c r="N40" s="42">
        <v>0</v>
      </c>
      <c r="O40" s="207">
        <f t="shared" si="635"/>
        <v>0</v>
      </c>
      <c r="P40" s="176">
        <f t="shared" si="636"/>
        <v>78</v>
      </c>
      <c r="Q40" s="185">
        <f t="shared" si="637"/>
        <v>36</v>
      </c>
      <c r="R40" s="178">
        <f t="shared" si="638"/>
        <v>42</v>
      </c>
      <c r="S40" s="519">
        <f t="shared" si="639"/>
        <v>0</v>
      </c>
      <c r="T40" s="43">
        <v>0</v>
      </c>
      <c r="U40" s="43">
        <v>0</v>
      </c>
      <c r="V40" s="43">
        <v>0</v>
      </c>
      <c r="W40" s="43">
        <v>1</v>
      </c>
      <c r="X40" s="186">
        <f t="shared" si="640"/>
        <v>1</v>
      </c>
      <c r="Y40" s="43">
        <v>1</v>
      </c>
      <c r="Z40" s="189">
        <f t="shared" si="641"/>
        <v>2</v>
      </c>
      <c r="AA40" s="44">
        <v>2</v>
      </c>
      <c r="AB40" s="463"/>
      <c r="AC40" s="478">
        <v>5</v>
      </c>
      <c r="AD40" s="355" t="s">
        <v>36</v>
      </c>
      <c r="AE40" s="355" t="s">
        <v>63</v>
      </c>
      <c r="AF40" s="355">
        <v>9</v>
      </c>
      <c r="AG40" s="355" t="s">
        <v>98</v>
      </c>
      <c r="AH40" s="355" t="s">
        <v>694</v>
      </c>
      <c r="AI40" s="355">
        <v>1</v>
      </c>
      <c r="AJ40" s="355">
        <v>3</v>
      </c>
      <c r="AK40" s="354">
        <v>2</v>
      </c>
      <c r="AL40" s="419">
        <f t="shared" si="648"/>
        <v>3</v>
      </c>
      <c r="AM40" s="354">
        <v>4</v>
      </c>
      <c r="AN40" s="355" t="s">
        <v>34</v>
      </c>
      <c r="AO40" s="355" t="s">
        <v>93</v>
      </c>
      <c r="AP40" s="355">
        <v>0</v>
      </c>
      <c r="AQ40" s="355" t="s">
        <v>85</v>
      </c>
      <c r="AR40" s="355" t="s">
        <v>804</v>
      </c>
      <c r="AS40" s="355">
        <v>2</v>
      </c>
      <c r="AT40" s="355">
        <v>12</v>
      </c>
      <c r="AU40" s="354">
        <v>2</v>
      </c>
      <c r="AV40" s="419">
        <f t="shared" si="649"/>
        <v>2</v>
      </c>
      <c r="AW40" s="354">
        <v>4</v>
      </c>
      <c r="AX40" s="355" t="s">
        <v>36</v>
      </c>
      <c r="AY40" s="355" t="s">
        <v>93</v>
      </c>
      <c r="AZ40" s="355">
        <v>0</v>
      </c>
      <c r="BA40" s="355" t="s">
        <v>85</v>
      </c>
      <c r="BB40" s="355" t="s">
        <v>767</v>
      </c>
      <c r="BC40" s="355">
        <v>2</v>
      </c>
      <c r="BD40" s="355">
        <v>6</v>
      </c>
      <c r="BE40" s="354">
        <v>2</v>
      </c>
      <c r="BF40" s="419">
        <f t="shared" si="650"/>
        <v>2</v>
      </c>
      <c r="BG40" s="356">
        <v>2</v>
      </c>
      <c r="BH40" s="356"/>
      <c r="BI40" s="356"/>
      <c r="BJ40" s="383">
        <v>5</v>
      </c>
      <c r="BK40" s="383" t="s">
        <v>85</v>
      </c>
      <c r="BL40" s="383" t="s">
        <v>870</v>
      </c>
      <c r="BM40" s="383">
        <v>3</v>
      </c>
      <c r="BN40" s="383">
        <v>8</v>
      </c>
      <c r="BO40" s="356">
        <v>1</v>
      </c>
      <c r="BP40" s="419">
        <f t="shared" si="651"/>
        <v>1</v>
      </c>
      <c r="BQ40" s="356">
        <v>3</v>
      </c>
      <c r="BR40" s="355" t="s">
        <v>36</v>
      </c>
      <c r="BS40" s="355" t="s">
        <v>93</v>
      </c>
      <c r="BT40" s="355" t="s">
        <v>226</v>
      </c>
      <c r="BU40" s="355" t="s">
        <v>85</v>
      </c>
      <c r="BV40" s="382" t="s">
        <v>690</v>
      </c>
      <c r="BW40" s="355">
        <v>1</v>
      </c>
      <c r="BX40" s="355">
        <v>2</v>
      </c>
      <c r="BY40" s="354">
        <v>1</v>
      </c>
      <c r="BZ40" s="419">
        <f t="shared" si="652"/>
        <v>2</v>
      </c>
      <c r="CA40" s="354">
        <v>5</v>
      </c>
      <c r="CB40" s="355" t="s">
        <v>36</v>
      </c>
      <c r="CC40" s="355" t="s">
        <v>93</v>
      </c>
      <c r="CD40" s="355">
        <v>0</v>
      </c>
      <c r="CE40" s="355" t="s">
        <v>85</v>
      </c>
      <c r="CF40" s="355" t="s">
        <v>741</v>
      </c>
      <c r="CG40" s="355">
        <v>1</v>
      </c>
      <c r="CH40" s="355">
        <v>3</v>
      </c>
      <c r="CI40" s="354">
        <v>2</v>
      </c>
      <c r="CJ40" s="419">
        <f t="shared" si="653"/>
        <v>3</v>
      </c>
      <c r="CK40" s="354">
        <v>3</v>
      </c>
      <c r="CL40" s="354"/>
      <c r="CM40" s="354"/>
      <c r="CN40" s="355" t="s">
        <v>226</v>
      </c>
      <c r="CO40" s="355" t="s">
        <v>85</v>
      </c>
      <c r="CP40" s="355" t="s">
        <v>733</v>
      </c>
      <c r="CQ40" s="355">
        <v>4</v>
      </c>
      <c r="CR40" s="355">
        <v>17</v>
      </c>
      <c r="CS40" s="354">
        <v>2</v>
      </c>
      <c r="CT40" s="419">
        <f t="shared" si="654"/>
        <v>1</v>
      </c>
      <c r="CU40" s="354">
        <v>5</v>
      </c>
      <c r="CV40" s="355" t="s">
        <v>34</v>
      </c>
      <c r="CW40" s="355" t="s">
        <v>93</v>
      </c>
      <c r="CX40" s="355">
        <v>4</v>
      </c>
      <c r="CY40" s="355" t="s">
        <v>95</v>
      </c>
      <c r="CZ40" s="355" t="s">
        <v>846</v>
      </c>
      <c r="DA40" s="355">
        <v>1</v>
      </c>
      <c r="DB40" s="355">
        <v>4</v>
      </c>
      <c r="DC40" s="354">
        <v>1</v>
      </c>
      <c r="DD40" s="419">
        <f t="shared" si="664"/>
        <v>4</v>
      </c>
      <c r="DE40" s="506">
        <v>5</v>
      </c>
      <c r="DF40" s="355" t="s">
        <v>34</v>
      </c>
      <c r="DG40" s="355" t="s">
        <v>93</v>
      </c>
      <c r="DH40" s="355">
        <v>0</v>
      </c>
      <c r="DI40" s="355" t="s">
        <v>86</v>
      </c>
      <c r="DJ40" s="355" t="s">
        <v>708</v>
      </c>
      <c r="DK40" s="355">
        <v>1</v>
      </c>
      <c r="DL40" s="355">
        <v>2</v>
      </c>
      <c r="DM40" s="354">
        <v>2</v>
      </c>
      <c r="DN40" s="419">
        <f t="shared" si="655"/>
        <v>3</v>
      </c>
      <c r="DO40" s="354"/>
      <c r="DP40" s="478">
        <v>4</v>
      </c>
      <c r="DQ40" s="354"/>
      <c r="DR40" s="354"/>
      <c r="DS40" s="355">
        <v>6</v>
      </c>
      <c r="DT40" s="355" t="s">
        <v>91</v>
      </c>
      <c r="DU40" s="355" t="s">
        <v>726</v>
      </c>
      <c r="DV40" s="355">
        <v>1</v>
      </c>
      <c r="DW40" s="355">
        <v>4</v>
      </c>
      <c r="DX40" s="354">
        <v>2</v>
      </c>
      <c r="DY40" s="419">
        <f t="shared" si="656"/>
        <v>2</v>
      </c>
      <c r="DZ40" s="478">
        <v>5</v>
      </c>
      <c r="EA40" s="355" t="s">
        <v>34</v>
      </c>
      <c r="EB40" s="355" t="s">
        <v>93</v>
      </c>
      <c r="EC40" s="355">
        <v>8</v>
      </c>
      <c r="ED40" s="355" t="s">
        <v>98</v>
      </c>
      <c r="EE40" s="355" t="s">
        <v>845</v>
      </c>
      <c r="EF40" s="355">
        <v>2</v>
      </c>
      <c r="EG40" s="355">
        <v>14</v>
      </c>
      <c r="EH40" s="354">
        <v>2</v>
      </c>
      <c r="EI40" s="419">
        <f t="shared" si="657"/>
        <v>3</v>
      </c>
      <c r="EJ40" s="478">
        <v>5</v>
      </c>
      <c r="EK40" s="355" t="s">
        <v>786</v>
      </c>
      <c r="EL40" s="355" t="s">
        <v>86</v>
      </c>
      <c r="EM40" s="355">
        <v>4</v>
      </c>
      <c r="EN40" s="355" t="s">
        <v>91</v>
      </c>
      <c r="EO40" s="355" t="s">
        <v>748</v>
      </c>
      <c r="EP40" s="355">
        <v>1</v>
      </c>
      <c r="EQ40" s="355">
        <v>1</v>
      </c>
      <c r="ER40" s="354">
        <v>1</v>
      </c>
      <c r="ES40" s="419">
        <f t="shared" si="658"/>
        <v>4</v>
      </c>
      <c r="ET40" s="354">
        <v>6</v>
      </c>
      <c r="EU40" s="355" t="s">
        <v>36</v>
      </c>
      <c r="EV40" s="355" t="s">
        <v>63</v>
      </c>
      <c r="EW40" s="355">
        <v>6</v>
      </c>
      <c r="EX40" s="355" t="s">
        <v>91</v>
      </c>
      <c r="EY40" s="355" t="s">
        <v>845</v>
      </c>
      <c r="EZ40" s="355">
        <v>3</v>
      </c>
      <c r="FA40" s="355">
        <v>4</v>
      </c>
      <c r="FB40" s="354">
        <v>2</v>
      </c>
      <c r="FC40" s="419">
        <f t="shared" si="659"/>
        <v>4</v>
      </c>
      <c r="FD40" s="478">
        <v>6</v>
      </c>
      <c r="FE40" s="355" t="s">
        <v>34</v>
      </c>
      <c r="FF40" s="355" t="s">
        <v>63</v>
      </c>
      <c r="FG40" s="355">
        <v>8</v>
      </c>
      <c r="FH40" s="355" t="s">
        <v>85</v>
      </c>
      <c r="FI40" s="355" t="s">
        <v>722</v>
      </c>
      <c r="FJ40" s="355">
        <v>1</v>
      </c>
      <c r="FK40" s="355">
        <v>13</v>
      </c>
      <c r="FL40" s="354">
        <v>2</v>
      </c>
      <c r="FM40" s="419">
        <f t="shared" si="660"/>
        <v>4</v>
      </c>
      <c r="FN40" s="354">
        <v>4</v>
      </c>
      <c r="FO40" s="355" t="s">
        <v>34</v>
      </c>
      <c r="FP40" s="355" t="s">
        <v>93</v>
      </c>
      <c r="FQ40" s="355">
        <v>0</v>
      </c>
      <c r="FR40" s="355" t="s">
        <v>85</v>
      </c>
      <c r="FS40" s="355" t="s">
        <v>721</v>
      </c>
      <c r="FT40" s="355">
        <v>1</v>
      </c>
      <c r="FU40" s="355">
        <v>5</v>
      </c>
      <c r="FV40" s="354">
        <v>2</v>
      </c>
      <c r="FW40" s="419">
        <f t="shared" si="661"/>
        <v>2</v>
      </c>
      <c r="FX40" s="354">
        <v>4</v>
      </c>
      <c r="FY40" s="355" t="s">
        <v>34</v>
      </c>
      <c r="FZ40" s="355" t="s">
        <v>93</v>
      </c>
      <c r="GA40" s="355">
        <v>0</v>
      </c>
      <c r="GB40" s="355" t="s">
        <v>85</v>
      </c>
      <c r="GC40" s="355" t="s">
        <v>704</v>
      </c>
      <c r="GD40" s="355">
        <v>2</v>
      </c>
      <c r="GE40" s="355">
        <v>5</v>
      </c>
      <c r="GF40" s="354">
        <v>2</v>
      </c>
      <c r="GG40" s="419">
        <f t="shared" si="662"/>
        <v>2</v>
      </c>
      <c r="GH40" s="354">
        <v>3</v>
      </c>
      <c r="GI40" s="354"/>
      <c r="GJ40" s="354"/>
      <c r="GK40" s="355">
        <v>8</v>
      </c>
      <c r="GL40" s="355" t="s">
        <v>98</v>
      </c>
      <c r="GM40" s="355" t="s">
        <v>842</v>
      </c>
      <c r="GN40" s="355">
        <v>2</v>
      </c>
      <c r="GO40" s="355">
        <v>1</v>
      </c>
      <c r="GP40" s="354">
        <v>1</v>
      </c>
      <c r="GQ40" s="419">
        <f t="shared" si="663"/>
        <v>2</v>
      </c>
      <c r="GR40" s="354">
        <v>5</v>
      </c>
      <c r="GS40" s="358" t="s">
        <v>34</v>
      </c>
      <c r="GT40" s="358" t="s">
        <v>93</v>
      </c>
      <c r="GU40" s="358">
        <v>9</v>
      </c>
      <c r="GV40" s="358" t="s">
        <v>92</v>
      </c>
      <c r="GW40" s="358" t="s">
        <v>694</v>
      </c>
      <c r="GX40" s="358">
        <v>3</v>
      </c>
      <c r="GY40" s="358">
        <v>1.5</v>
      </c>
      <c r="GZ40" s="359">
        <v>1</v>
      </c>
      <c r="HA40" s="421">
        <f t="shared" si="665"/>
        <v>4</v>
      </c>
      <c r="HB40" s="359"/>
      <c r="HC40" s="269"/>
      <c r="HD40" s="269"/>
      <c r="HE40" s="269"/>
      <c r="HF40" s="269"/>
      <c r="HG40" s="269"/>
      <c r="HH40" s="269"/>
      <c r="HI40" s="269"/>
      <c r="HJ40" s="269"/>
      <c r="HK40" s="295">
        <f t="shared" si="33"/>
        <v>9</v>
      </c>
      <c r="HL40" s="295">
        <f t="shared" si="642"/>
        <v>0</v>
      </c>
      <c r="HM40" s="295">
        <f t="shared" si="643"/>
        <v>0</v>
      </c>
      <c r="HN40" s="297">
        <f t="shared" si="644"/>
        <v>0</v>
      </c>
      <c r="HO40" s="295">
        <f t="shared" si="645"/>
        <v>0</v>
      </c>
      <c r="HP40" s="295">
        <f t="shared" si="646"/>
        <v>0</v>
      </c>
      <c r="HQ40" s="295">
        <f t="shared" si="647"/>
        <v>0</v>
      </c>
      <c r="HR40" s="269" t="s">
        <v>346</v>
      </c>
      <c r="HS40" s="269" t="s">
        <v>348</v>
      </c>
      <c r="HT40" s="269"/>
      <c r="HU40" s="269"/>
      <c r="HV40" s="269"/>
      <c r="HW40" s="269"/>
      <c r="HX40" s="269"/>
      <c r="HY40" s="269"/>
      <c r="HZ40" s="269"/>
      <c r="IA40" s="269"/>
      <c r="IB40" s="269"/>
      <c r="IC40" s="269"/>
      <c r="ID40" s="269"/>
      <c r="IE40" s="269"/>
      <c r="IT40" s="299"/>
    </row>
    <row r="41" spans="7:254" ht="15" customHeight="1">
      <c r="G41" s="175">
        <f t="shared" si="23"/>
        <v>9</v>
      </c>
      <c r="H41" s="175">
        <f t="shared" si="24"/>
        <v>13</v>
      </c>
      <c r="I41" s="128">
        <v>174</v>
      </c>
      <c r="J41" s="502">
        <f t="shared" si="634"/>
        <v>45185</v>
      </c>
      <c r="K41" s="126">
        <v>45185</v>
      </c>
      <c r="L41" s="417" t="s">
        <v>844</v>
      </c>
      <c r="M41" s="76">
        <v>1</v>
      </c>
      <c r="N41" s="42">
        <v>0</v>
      </c>
      <c r="O41" s="207">
        <f t="shared" si="635"/>
        <v>1</v>
      </c>
      <c r="P41" s="176">
        <f t="shared" si="636"/>
        <v>81</v>
      </c>
      <c r="Q41" s="177">
        <f t="shared" si="637"/>
        <v>41</v>
      </c>
      <c r="R41" s="178">
        <f t="shared" si="638"/>
        <v>40</v>
      </c>
      <c r="S41" s="519">
        <f t="shared" si="639"/>
        <v>4</v>
      </c>
      <c r="T41" s="43">
        <v>2</v>
      </c>
      <c r="U41" s="43">
        <v>0</v>
      </c>
      <c r="V41" s="43">
        <v>0</v>
      </c>
      <c r="W41" s="43">
        <v>1</v>
      </c>
      <c r="X41" s="186">
        <f t="shared" si="640"/>
        <v>3</v>
      </c>
      <c r="Y41" s="43">
        <v>1</v>
      </c>
      <c r="Z41" s="189">
        <f t="shared" si="641"/>
        <v>4</v>
      </c>
      <c r="AA41" s="44">
        <v>3</v>
      </c>
      <c r="AB41" s="142"/>
      <c r="AC41" s="480">
        <v>5</v>
      </c>
      <c r="AD41" s="419" t="s">
        <v>36</v>
      </c>
      <c r="AE41" s="419" t="s">
        <v>93</v>
      </c>
      <c r="AF41" s="419">
        <v>7</v>
      </c>
      <c r="AG41" s="419" t="s">
        <v>98</v>
      </c>
      <c r="AH41" s="419" t="s">
        <v>742</v>
      </c>
      <c r="AI41" s="419">
        <v>3</v>
      </c>
      <c r="AJ41" s="419">
        <v>8</v>
      </c>
      <c r="AK41" s="418">
        <v>2</v>
      </c>
      <c r="AL41" s="419">
        <f t="shared" si="648"/>
        <v>3</v>
      </c>
      <c r="AM41" s="508">
        <v>5</v>
      </c>
      <c r="AN41" s="419" t="s">
        <v>34</v>
      </c>
      <c r="AO41" s="419" t="s">
        <v>93</v>
      </c>
      <c r="AP41" s="419">
        <v>0</v>
      </c>
      <c r="AQ41" s="419" t="s">
        <v>85</v>
      </c>
      <c r="AR41" s="419" t="s">
        <v>708</v>
      </c>
      <c r="AS41" s="419">
        <v>3</v>
      </c>
      <c r="AT41" s="419">
        <v>8</v>
      </c>
      <c r="AU41" s="418">
        <v>2</v>
      </c>
      <c r="AV41" s="419">
        <f t="shared" si="649"/>
        <v>3</v>
      </c>
      <c r="AW41" s="418">
        <v>6</v>
      </c>
      <c r="AX41" s="419" t="s">
        <v>36</v>
      </c>
      <c r="AY41" s="419" t="s">
        <v>63</v>
      </c>
      <c r="AZ41" s="419">
        <v>0</v>
      </c>
      <c r="BA41" s="419" t="s">
        <v>85</v>
      </c>
      <c r="BB41" s="419" t="s">
        <v>713</v>
      </c>
      <c r="BC41" s="419">
        <v>3</v>
      </c>
      <c r="BD41" s="419">
        <v>16</v>
      </c>
      <c r="BE41" s="418">
        <v>3</v>
      </c>
      <c r="BF41" s="419">
        <f t="shared" si="650"/>
        <v>3</v>
      </c>
      <c r="BG41" s="418">
        <v>3</v>
      </c>
      <c r="BH41" s="418"/>
      <c r="BI41" s="418"/>
      <c r="BJ41" s="419">
        <v>5</v>
      </c>
      <c r="BK41" s="419" t="s">
        <v>85</v>
      </c>
      <c r="BL41" s="419" t="s">
        <v>701</v>
      </c>
      <c r="BM41" s="419">
        <v>3</v>
      </c>
      <c r="BN41" s="419">
        <v>15</v>
      </c>
      <c r="BO41" s="418">
        <v>2</v>
      </c>
      <c r="BP41" s="419">
        <f t="shared" si="651"/>
        <v>1</v>
      </c>
      <c r="BQ41" s="418">
        <v>4</v>
      </c>
      <c r="BR41" s="355" t="s">
        <v>36</v>
      </c>
      <c r="BS41" s="419" t="s">
        <v>93</v>
      </c>
      <c r="BT41" s="419" t="s">
        <v>226</v>
      </c>
      <c r="BU41" s="419" t="s">
        <v>85</v>
      </c>
      <c r="BV41" s="419" t="s">
        <v>821</v>
      </c>
      <c r="BW41" s="419">
        <v>4</v>
      </c>
      <c r="BX41" s="419">
        <v>4</v>
      </c>
      <c r="BY41" s="418">
        <v>2</v>
      </c>
      <c r="BZ41" s="419">
        <f t="shared" si="652"/>
        <v>2</v>
      </c>
      <c r="CA41" s="441">
        <v>4</v>
      </c>
      <c r="CB41" s="419" t="s">
        <v>36</v>
      </c>
      <c r="CC41" s="419" t="s">
        <v>93</v>
      </c>
      <c r="CD41" s="419">
        <v>0</v>
      </c>
      <c r="CE41" s="419" t="s">
        <v>85</v>
      </c>
      <c r="CF41" s="419" t="s">
        <v>704</v>
      </c>
      <c r="CG41" s="419">
        <v>1</v>
      </c>
      <c r="CH41" s="419">
        <v>2</v>
      </c>
      <c r="CI41" s="418">
        <v>1</v>
      </c>
      <c r="CJ41" s="419">
        <f t="shared" si="653"/>
        <v>3</v>
      </c>
      <c r="CK41" s="441">
        <v>2</v>
      </c>
      <c r="CL41" s="418"/>
      <c r="CM41" s="418"/>
      <c r="CN41" s="419">
        <v>0</v>
      </c>
      <c r="CO41" s="419" t="s">
        <v>85</v>
      </c>
      <c r="CP41" s="419" t="s">
        <v>704</v>
      </c>
      <c r="CQ41" s="419">
        <v>3</v>
      </c>
      <c r="CR41" s="419">
        <v>3</v>
      </c>
      <c r="CS41" s="418">
        <v>1</v>
      </c>
      <c r="CT41" s="419">
        <f t="shared" si="654"/>
        <v>1</v>
      </c>
      <c r="CU41" s="480">
        <v>6</v>
      </c>
      <c r="CV41" s="419" t="s">
        <v>34</v>
      </c>
      <c r="CW41" s="419" t="s">
        <v>93</v>
      </c>
      <c r="CX41" s="419">
        <v>4</v>
      </c>
      <c r="CY41" s="419" t="s">
        <v>85</v>
      </c>
      <c r="CZ41" s="419" t="s">
        <v>704</v>
      </c>
      <c r="DA41" s="419">
        <v>1</v>
      </c>
      <c r="DB41" s="419">
        <v>2</v>
      </c>
      <c r="DC41" s="418">
        <v>2</v>
      </c>
      <c r="DD41" s="419">
        <f t="shared" si="664"/>
        <v>4</v>
      </c>
      <c r="DE41" s="418">
        <v>6</v>
      </c>
      <c r="DF41" s="419" t="s">
        <v>34</v>
      </c>
      <c r="DG41" s="419" t="s">
        <v>86</v>
      </c>
      <c r="DH41" s="419">
        <v>9</v>
      </c>
      <c r="DI41" s="419" t="s">
        <v>85</v>
      </c>
      <c r="DJ41" s="419" t="s">
        <v>690</v>
      </c>
      <c r="DK41" s="419">
        <v>2</v>
      </c>
      <c r="DL41" s="419">
        <v>8</v>
      </c>
      <c r="DM41" s="418">
        <v>3</v>
      </c>
      <c r="DN41" s="419">
        <f t="shared" si="655"/>
        <v>3</v>
      </c>
      <c r="DO41" s="418"/>
      <c r="DP41" s="418">
        <v>3</v>
      </c>
      <c r="DQ41" s="418"/>
      <c r="DR41" s="418"/>
      <c r="DS41" s="419">
        <v>6</v>
      </c>
      <c r="DT41" s="419" t="s">
        <v>85</v>
      </c>
      <c r="DU41" s="419" t="s">
        <v>726</v>
      </c>
      <c r="DV41" s="419">
        <v>1</v>
      </c>
      <c r="DW41" s="419">
        <v>5</v>
      </c>
      <c r="DX41" s="418">
        <v>2</v>
      </c>
      <c r="DY41" s="419">
        <f t="shared" si="656"/>
        <v>1</v>
      </c>
      <c r="DZ41" s="418">
        <v>4</v>
      </c>
      <c r="EA41" s="419" t="s">
        <v>34</v>
      </c>
      <c r="EB41" s="419" t="s">
        <v>93</v>
      </c>
      <c r="EC41" s="419">
        <v>0</v>
      </c>
      <c r="ED41" s="419" t="s">
        <v>98</v>
      </c>
      <c r="EE41" s="419" t="s">
        <v>704</v>
      </c>
      <c r="EF41" s="419">
        <v>1</v>
      </c>
      <c r="EG41" s="419">
        <v>1</v>
      </c>
      <c r="EH41" s="418">
        <v>1</v>
      </c>
      <c r="EI41" s="419">
        <f t="shared" si="657"/>
        <v>3</v>
      </c>
      <c r="EJ41" s="418">
        <v>7</v>
      </c>
      <c r="EK41" s="419" t="s">
        <v>786</v>
      </c>
      <c r="EL41" s="419" t="s">
        <v>96</v>
      </c>
      <c r="EM41" s="419">
        <v>9</v>
      </c>
      <c r="EN41" s="419" t="s">
        <v>85</v>
      </c>
      <c r="EO41" s="419" t="s">
        <v>822</v>
      </c>
      <c r="EP41" s="419">
        <v>4</v>
      </c>
      <c r="EQ41" s="419">
        <v>16</v>
      </c>
      <c r="ER41" s="418">
        <v>3</v>
      </c>
      <c r="ES41" s="419">
        <f t="shared" si="658"/>
        <v>4</v>
      </c>
      <c r="ET41" s="480">
        <v>5</v>
      </c>
      <c r="EU41" s="355" t="s">
        <v>36</v>
      </c>
      <c r="EV41" s="419" t="s">
        <v>93</v>
      </c>
      <c r="EW41" s="419">
        <v>9</v>
      </c>
      <c r="EX41" s="419" t="s">
        <v>91</v>
      </c>
      <c r="EY41" s="419" t="s">
        <v>840</v>
      </c>
      <c r="EZ41" s="419">
        <v>1</v>
      </c>
      <c r="FA41" s="419">
        <v>1</v>
      </c>
      <c r="FB41" s="418">
        <v>2</v>
      </c>
      <c r="FC41" s="419">
        <f t="shared" si="659"/>
        <v>3</v>
      </c>
      <c r="FD41" s="441">
        <v>4</v>
      </c>
      <c r="FE41" s="419" t="s">
        <v>34</v>
      </c>
      <c r="FF41" s="419" t="s">
        <v>93</v>
      </c>
      <c r="FG41" s="419" t="s">
        <v>271</v>
      </c>
      <c r="FH41" s="419" t="s">
        <v>85</v>
      </c>
      <c r="FI41" s="419" t="s">
        <v>701</v>
      </c>
      <c r="FJ41" s="419">
        <v>2</v>
      </c>
      <c r="FK41" s="419">
        <v>2</v>
      </c>
      <c r="FL41" s="418">
        <v>1</v>
      </c>
      <c r="FM41" s="419">
        <f t="shared" si="660"/>
        <v>3</v>
      </c>
      <c r="FN41" s="480">
        <v>5</v>
      </c>
      <c r="FO41" s="419" t="s">
        <v>34</v>
      </c>
      <c r="FP41" s="419" t="s">
        <v>86</v>
      </c>
      <c r="FQ41" s="419">
        <v>60</v>
      </c>
      <c r="FR41" s="419" t="s">
        <v>91</v>
      </c>
      <c r="FS41" s="419" t="s">
        <v>841</v>
      </c>
      <c r="FT41" s="419">
        <v>3</v>
      </c>
      <c r="FU41" s="419">
        <v>3</v>
      </c>
      <c r="FV41" s="418">
        <v>1</v>
      </c>
      <c r="FW41" s="419">
        <f t="shared" si="661"/>
        <v>4</v>
      </c>
      <c r="FX41" s="418">
        <v>4</v>
      </c>
      <c r="FY41" s="419" t="s">
        <v>34</v>
      </c>
      <c r="FZ41" s="419" t="s">
        <v>93</v>
      </c>
      <c r="GA41" s="419">
        <v>4</v>
      </c>
      <c r="GB41" s="419" t="s">
        <v>85</v>
      </c>
      <c r="GC41" s="419" t="s">
        <v>704</v>
      </c>
      <c r="GD41" s="419">
        <v>1</v>
      </c>
      <c r="GE41" s="419">
        <v>4</v>
      </c>
      <c r="GF41" s="418">
        <v>2</v>
      </c>
      <c r="GG41" s="419">
        <f t="shared" si="662"/>
        <v>2</v>
      </c>
      <c r="GH41" s="418">
        <v>3</v>
      </c>
      <c r="GI41" s="418"/>
      <c r="GJ41" s="418"/>
      <c r="GK41" s="419">
        <v>8</v>
      </c>
      <c r="GL41" s="419" t="s">
        <v>85</v>
      </c>
      <c r="GM41" s="419" t="s">
        <v>842</v>
      </c>
      <c r="GN41" s="419">
        <v>1</v>
      </c>
      <c r="GO41" s="419">
        <v>20</v>
      </c>
      <c r="GP41" s="418">
        <v>2</v>
      </c>
      <c r="GQ41" s="419">
        <f t="shared" si="663"/>
        <v>1</v>
      </c>
      <c r="GR41" s="418">
        <v>5</v>
      </c>
      <c r="GS41" s="421" t="s">
        <v>34</v>
      </c>
      <c r="GT41" s="421" t="s">
        <v>95</v>
      </c>
      <c r="GU41" s="421">
        <v>7</v>
      </c>
      <c r="GV41" s="421" t="s">
        <v>91</v>
      </c>
      <c r="GW41" s="421" t="s">
        <v>702</v>
      </c>
      <c r="GX41" s="421">
        <v>1</v>
      </c>
      <c r="GY41" s="421">
        <v>5</v>
      </c>
      <c r="GZ41" s="422">
        <v>2</v>
      </c>
      <c r="HA41" s="421">
        <f t="shared" si="665"/>
        <v>3</v>
      </c>
      <c r="HB41" s="422"/>
      <c r="HC41" s="269"/>
      <c r="HD41" s="269"/>
      <c r="HE41" s="269"/>
      <c r="HF41" s="269"/>
      <c r="HG41" s="269"/>
      <c r="HH41" s="269"/>
      <c r="HI41" s="269"/>
      <c r="HJ41" s="269"/>
      <c r="HK41" s="295">
        <f t="shared" si="33"/>
        <v>9</v>
      </c>
      <c r="HL41" s="295">
        <f t="shared" si="642"/>
        <v>0</v>
      </c>
      <c r="HM41" s="295">
        <f t="shared" si="643"/>
        <v>0</v>
      </c>
      <c r="HN41" s="297">
        <f t="shared" si="644"/>
        <v>1</v>
      </c>
      <c r="HO41" s="295">
        <f t="shared" si="645"/>
        <v>0</v>
      </c>
      <c r="HP41" s="295">
        <f t="shared" si="646"/>
        <v>0</v>
      </c>
      <c r="HQ41" s="295">
        <f t="shared" si="647"/>
        <v>1</v>
      </c>
      <c r="HR41" s="269" t="s">
        <v>346</v>
      </c>
      <c r="HS41" s="269" t="s">
        <v>348</v>
      </c>
      <c r="HT41" s="269"/>
      <c r="HU41" s="269"/>
      <c r="HV41" s="269"/>
      <c r="HW41" s="269"/>
      <c r="HX41" s="269"/>
      <c r="HY41" s="269"/>
      <c r="HZ41" s="269"/>
      <c r="IA41" s="269"/>
      <c r="IB41" s="269"/>
      <c r="IC41" s="269"/>
      <c r="ID41" s="269"/>
      <c r="IE41" s="269"/>
      <c r="IT41" s="299"/>
    </row>
    <row r="42" spans="7:254" ht="15" customHeight="1">
      <c r="G42" s="175">
        <f t="shared" si="23"/>
        <v>10</v>
      </c>
      <c r="H42" s="175">
        <f t="shared" si="24"/>
        <v>15</v>
      </c>
      <c r="I42" s="128">
        <v>173</v>
      </c>
      <c r="J42" s="503">
        <f t="shared" si="634"/>
        <v>45179</v>
      </c>
      <c r="K42" s="85">
        <v>45179</v>
      </c>
      <c r="L42" s="509" t="s">
        <v>836</v>
      </c>
      <c r="M42" s="74">
        <v>0</v>
      </c>
      <c r="N42" s="28">
        <v>0</v>
      </c>
      <c r="O42" s="207">
        <f t="shared" si="635"/>
        <v>0</v>
      </c>
      <c r="P42" s="179">
        <f t="shared" si="636"/>
        <v>80</v>
      </c>
      <c r="Q42" s="180">
        <f t="shared" si="637"/>
        <v>39</v>
      </c>
      <c r="R42" s="181">
        <f t="shared" si="638"/>
        <v>41</v>
      </c>
      <c r="S42" s="519">
        <f t="shared" si="639"/>
        <v>11</v>
      </c>
      <c r="T42" s="27">
        <v>0</v>
      </c>
      <c r="U42" s="27">
        <v>0</v>
      </c>
      <c r="V42" s="27">
        <v>0</v>
      </c>
      <c r="W42" s="27">
        <v>0</v>
      </c>
      <c r="X42" s="186">
        <f t="shared" si="640"/>
        <v>0</v>
      </c>
      <c r="Y42" s="27">
        <v>0</v>
      </c>
      <c r="Z42" s="190">
        <f t="shared" si="641"/>
        <v>0</v>
      </c>
      <c r="AA42" s="18">
        <v>1</v>
      </c>
      <c r="AB42" s="374"/>
      <c r="AC42" s="354">
        <v>4</v>
      </c>
      <c r="AD42" s="355" t="s">
        <v>36</v>
      </c>
      <c r="AE42" s="355" t="s">
        <v>93</v>
      </c>
      <c r="AF42" s="355">
        <v>9</v>
      </c>
      <c r="AG42" s="355" t="s">
        <v>85</v>
      </c>
      <c r="AH42" s="355" t="s">
        <v>694</v>
      </c>
      <c r="AI42" s="355">
        <v>3</v>
      </c>
      <c r="AJ42" s="355">
        <v>12</v>
      </c>
      <c r="AK42" s="354">
        <v>2</v>
      </c>
      <c r="AL42" s="419">
        <f t="shared" si="648"/>
        <v>2</v>
      </c>
      <c r="AM42" s="354">
        <v>4</v>
      </c>
      <c r="AN42" s="355" t="s">
        <v>34</v>
      </c>
      <c r="AO42" s="355" t="s">
        <v>86</v>
      </c>
      <c r="AP42" s="355">
        <v>0</v>
      </c>
      <c r="AQ42" s="355" t="s">
        <v>85</v>
      </c>
      <c r="AR42" s="355" t="s">
        <v>691</v>
      </c>
      <c r="AS42" s="355">
        <v>4</v>
      </c>
      <c r="AT42" s="355">
        <v>8</v>
      </c>
      <c r="AU42" s="354">
        <v>2</v>
      </c>
      <c r="AV42" s="419">
        <f t="shared" si="649"/>
        <v>2</v>
      </c>
      <c r="AW42" s="356">
        <v>3</v>
      </c>
      <c r="AX42" s="355" t="s">
        <v>36</v>
      </c>
      <c r="AY42" s="355" t="s">
        <v>93</v>
      </c>
      <c r="AZ42" s="355">
        <v>0</v>
      </c>
      <c r="BA42" s="355" t="s">
        <v>85</v>
      </c>
      <c r="BB42" s="355" t="s">
        <v>704</v>
      </c>
      <c r="BC42" s="355">
        <v>2</v>
      </c>
      <c r="BD42" s="355">
        <v>4</v>
      </c>
      <c r="BE42" s="354">
        <v>1</v>
      </c>
      <c r="BF42" s="419">
        <f t="shared" si="650"/>
        <v>2</v>
      </c>
      <c r="BG42" s="478">
        <v>4</v>
      </c>
      <c r="BH42" s="354"/>
      <c r="BI42" s="354"/>
      <c r="BJ42" s="355">
        <v>6</v>
      </c>
      <c r="BK42" s="355" t="s">
        <v>63</v>
      </c>
      <c r="BL42" s="355" t="s">
        <v>832</v>
      </c>
      <c r="BM42" s="355">
        <v>2</v>
      </c>
      <c r="BN42" s="355">
        <v>3</v>
      </c>
      <c r="BO42" s="354">
        <v>2</v>
      </c>
      <c r="BP42" s="419">
        <f t="shared" si="651"/>
        <v>2</v>
      </c>
      <c r="BQ42" s="478">
        <v>5</v>
      </c>
      <c r="BR42" s="355" t="s">
        <v>36</v>
      </c>
      <c r="BS42" s="355" t="s">
        <v>92</v>
      </c>
      <c r="BT42" s="355">
        <v>0</v>
      </c>
      <c r="BU42" s="355" t="s">
        <v>85</v>
      </c>
      <c r="BV42" s="355" t="s">
        <v>708</v>
      </c>
      <c r="BW42" s="355">
        <v>2</v>
      </c>
      <c r="BX42" s="355">
        <v>15</v>
      </c>
      <c r="BY42" s="354">
        <v>3</v>
      </c>
      <c r="BZ42" s="419">
        <f t="shared" si="652"/>
        <v>2</v>
      </c>
      <c r="CA42" s="354">
        <v>5</v>
      </c>
      <c r="CB42" s="355" t="s">
        <v>36</v>
      </c>
      <c r="CC42" s="355" t="s">
        <v>93</v>
      </c>
      <c r="CD42" s="355">
        <v>4</v>
      </c>
      <c r="CE42" s="355" t="s">
        <v>85</v>
      </c>
      <c r="CF42" s="355" t="s">
        <v>708</v>
      </c>
      <c r="CG42" s="355">
        <v>2</v>
      </c>
      <c r="CH42" s="355">
        <v>5</v>
      </c>
      <c r="CI42" s="354">
        <v>2</v>
      </c>
      <c r="CJ42" s="419">
        <f t="shared" si="653"/>
        <v>3</v>
      </c>
      <c r="CK42" s="354">
        <v>3</v>
      </c>
      <c r="CL42" s="354"/>
      <c r="CM42" s="354"/>
      <c r="CN42" s="355" t="s">
        <v>226</v>
      </c>
      <c r="CO42" s="355" t="s">
        <v>85</v>
      </c>
      <c r="CP42" s="355" t="s">
        <v>738</v>
      </c>
      <c r="CQ42" s="355">
        <v>5</v>
      </c>
      <c r="CR42" s="355">
        <v>8</v>
      </c>
      <c r="CS42" s="354">
        <v>2</v>
      </c>
      <c r="CT42" s="419">
        <f t="shared" si="654"/>
        <v>1</v>
      </c>
      <c r="CU42" s="478">
        <v>6</v>
      </c>
      <c r="CV42" s="507" t="s">
        <v>34</v>
      </c>
      <c r="CW42" s="507" t="s">
        <v>93</v>
      </c>
      <c r="CX42" s="507" t="s">
        <v>226</v>
      </c>
      <c r="CY42" s="507" t="s">
        <v>85</v>
      </c>
      <c r="CZ42" s="507" t="s">
        <v>781</v>
      </c>
      <c r="DA42" s="507">
        <v>3</v>
      </c>
      <c r="DB42" s="507">
        <v>8</v>
      </c>
      <c r="DC42" s="478">
        <v>3</v>
      </c>
      <c r="DD42" s="419">
        <f t="shared" si="664"/>
        <v>3</v>
      </c>
      <c r="DE42" s="478">
        <v>5</v>
      </c>
      <c r="DF42" s="355" t="s">
        <v>34</v>
      </c>
      <c r="DG42" s="355" t="s">
        <v>94</v>
      </c>
      <c r="DH42" s="355">
        <v>9</v>
      </c>
      <c r="DI42" s="355" t="s">
        <v>85</v>
      </c>
      <c r="DJ42" s="355" t="s">
        <v>690</v>
      </c>
      <c r="DK42" s="355">
        <v>2</v>
      </c>
      <c r="DL42" s="355">
        <v>15</v>
      </c>
      <c r="DM42" s="354">
        <v>3</v>
      </c>
      <c r="DN42" s="419">
        <f t="shared" si="655"/>
        <v>2</v>
      </c>
      <c r="DO42" s="354"/>
      <c r="DP42" s="478">
        <v>4</v>
      </c>
      <c r="DQ42" s="354"/>
      <c r="DR42" s="354"/>
      <c r="DS42" s="355">
        <v>5</v>
      </c>
      <c r="DT42" s="355" t="s">
        <v>85</v>
      </c>
      <c r="DU42" s="355" t="s">
        <v>742</v>
      </c>
      <c r="DV42" s="355">
        <v>3</v>
      </c>
      <c r="DW42" s="355">
        <v>13</v>
      </c>
      <c r="DX42" s="354">
        <v>3</v>
      </c>
      <c r="DY42" s="419">
        <f t="shared" si="656"/>
        <v>1</v>
      </c>
      <c r="DZ42" s="354">
        <v>4</v>
      </c>
      <c r="EA42" s="355" t="s">
        <v>34</v>
      </c>
      <c r="EB42" s="355" t="s">
        <v>93</v>
      </c>
      <c r="EC42" s="355">
        <v>0</v>
      </c>
      <c r="ED42" s="355" t="s">
        <v>85</v>
      </c>
      <c r="EE42" s="355" t="s">
        <v>797</v>
      </c>
      <c r="EF42" s="355">
        <v>3</v>
      </c>
      <c r="EG42" s="355">
        <v>9</v>
      </c>
      <c r="EH42" s="354">
        <v>2</v>
      </c>
      <c r="EI42" s="419">
        <f t="shared" si="657"/>
        <v>2</v>
      </c>
      <c r="EJ42" s="354">
        <v>4</v>
      </c>
      <c r="EK42" s="355" t="s">
        <v>786</v>
      </c>
      <c r="EL42" s="355" t="s">
        <v>93</v>
      </c>
      <c r="EM42" s="355">
        <v>9</v>
      </c>
      <c r="EN42" s="355" t="s">
        <v>85</v>
      </c>
      <c r="EO42" s="355" t="s">
        <v>731</v>
      </c>
      <c r="EP42" s="355">
        <v>2</v>
      </c>
      <c r="EQ42" s="355">
        <v>24</v>
      </c>
      <c r="ER42" s="354">
        <v>2</v>
      </c>
      <c r="ES42" s="419">
        <f t="shared" si="658"/>
        <v>2</v>
      </c>
      <c r="ET42" s="478">
        <v>5</v>
      </c>
      <c r="EU42" s="355" t="s">
        <v>36</v>
      </c>
      <c r="EV42" s="355" t="s">
        <v>93</v>
      </c>
      <c r="EW42" s="355">
        <v>7</v>
      </c>
      <c r="EX42" s="355" t="s">
        <v>95</v>
      </c>
      <c r="EY42" s="355" t="s">
        <v>811</v>
      </c>
      <c r="EZ42" s="355">
        <v>3</v>
      </c>
      <c r="FA42" s="355">
        <v>1.5</v>
      </c>
      <c r="FB42" s="354">
        <v>2</v>
      </c>
      <c r="FC42" s="419">
        <f t="shared" si="659"/>
        <v>3</v>
      </c>
      <c r="FD42" s="354">
        <v>5</v>
      </c>
      <c r="FE42" s="355" t="s">
        <v>34</v>
      </c>
      <c r="FF42" s="355" t="s">
        <v>93</v>
      </c>
      <c r="FG42" s="355">
        <v>9</v>
      </c>
      <c r="FH42" s="355" t="s">
        <v>85</v>
      </c>
      <c r="FI42" s="355" t="s">
        <v>733</v>
      </c>
      <c r="FJ42" s="355">
        <v>1</v>
      </c>
      <c r="FK42" s="355">
        <v>6</v>
      </c>
      <c r="FL42" s="354">
        <v>2</v>
      </c>
      <c r="FM42" s="419">
        <f t="shared" si="660"/>
        <v>3</v>
      </c>
      <c r="FN42" s="478">
        <v>5</v>
      </c>
      <c r="FO42" s="355" t="s">
        <v>34</v>
      </c>
      <c r="FP42" s="355" t="s">
        <v>93</v>
      </c>
      <c r="FQ42" s="355">
        <v>5</v>
      </c>
      <c r="FR42" s="355" t="s">
        <v>85</v>
      </c>
      <c r="FS42" s="355" t="s">
        <v>833</v>
      </c>
      <c r="FT42" s="355">
        <v>3</v>
      </c>
      <c r="FU42" s="355">
        <v>13</v>
      </c>
      <c r="FV42" s="354">
        <v>3</v>
      </c>
      <c r="FW42" s="419">
        <f t="shared" si="661"/>
        <v>2</v>
      </c>
      <c r="FX42" s="354">
        <v>4</v>
      </c>
      <c r="FY42" s="355" t="s">
        <v>34</v>
      </c>
      <c r="FZ42" s="355" t="s">
        <v>93</v>
      </c>
      <c r="GA42" s="355">
        <v>4</v>
      </c>
      <c r="GB42" s="355" t="s">
        <v>85</v>
      </c>
      <c r="GC42" s="355" t="s">
        <v>704</v>
      </c>
      <c r="GD42" s="355">
        <v>3</v>
      </c>
      <c r="GE42" s="355">
        <v>8</v>
      </c>
      <c r="GF42" s="354">
        <v>2</v>
      </c>
      <c r="GG42" s="419">
        <f t="shared" si="662"/>
        <v>2</v>
      </c>
      <c r="GH42" s="478">
        <v>4</v>
      </c>
      <c r="GI42" s="354"/>
      <c r="GJ42" s="354"/>
      <c r="GK42" s="355">
        <v>7</v>
      </c>
      <c r="GL42" s="355" t="s">
        <v>85</v>
      </c>
      <c r="GM42" s="355" t="s">
        <v>726</v>
      </c>
      <c r="GN42" s="355">
        <v>3</v>
      </c>
      <c r="GO42" s="355">
        <v>27</v>
      </c>
      <c r="GP42" s="354">
        <v>3</v>
      </c>
      <c r="GQ42" s="419">
        <f t="shared" si="663"/>
        <v>1</v>
      </c>
      <c r="GR42" s="478">
        <v>6</v>
      </c>
      <c r="GS42" s="358" t="s">
        <v>34</v>
      </c>
      <c r="GT42" s="358" t="s">
        <v>95</v>
      </c>
      <c r="GU42" s="358" t="s">
        <v>317</v>
      </c>
      <c r="GV42" s="358" t="s">
        <v>91</v>
      </c>
      <c r="GW42" s="358" t="s">
        <v>834</v>
      </c>
      <c r="GX42" s="358">
        <v>1</v>
      </c>
      <c r="GY42" s="358">
        <v>12</v>
      </c>
      <c r="GZ42" s="359">
        <v>2</v>
      </c>
      <c r="HA42" s="421">
        <f t="shared" si="665"/>
        <v>4</v>
      </c>
      <c r="HB42" s="359"/>
      <c r="HC42" s="269"/>
      <c r="HD42" s="269"/>
      <c r="HE42" s="269"/>
      <c r="HF42" s="269"/>
      <c r="HG42" s="269"/>
      <c r="HH42" s="269"/>
      <c r="HI42" s="269"/>
      <c r="HJ42" s="269"/>
      <c r="HK42" s="295">
        <f t="shared" si="33"/>
        <v>9</v>
      </c>
      <c r="HL42" s="295">
        <f t="shared" si="642"/>
        <v>0</v>
      </c>
      <c r="HM42" s="295">
        <f t="shared" si="643"/>
        <v>0</v>
      </c>
      <c r="HN42" s="297">
        <f t="shared" si="644"/>
        <v>0</v>
      </c>
      <c r="HO42" s="295">
        <f t="shared" si="645"/>
        <v>0</v>
      </c>
      <c r="HP42" s="295">
        <f t="shared" si="646"/>
        <v>0</v>
      </c>
      <c r="HQ42" s="295">
        <f t="shared" si="647"/>
        <v>0</v>
      </c>
      <c r="HR42" s="269" t="s">
        <v>379</v>
      </c>
      <c r="HS42" s="269" t="s">
        <v>380</v>
      </c>
      <c r="HT42" s="269"/>
      <c r="HU42" s="269"/>
      <c r="HV42" s="269"/>
      <c r="HW42" s="269"/>
      <c r="HX42" s="269"/>
      <c r="HY42" s="269"/>
      <c r="HZ42" s="269"/>
      <c r="IA42" s="269"/>
      <c r="IB42" s="269"/>
      <c r="IC42" s="269"/>
      <c r="ID42" s="269"/>
      <c r="IE42" s="269"/>
      <c r="IT42" s="299"/>
    </row>
    <row r="43" spans="7:254" ht="15" customHeight="1">
      <c r="G43" s="175">
        <f t="shared" si="23"/>
        <v>12</v>
      </c>
      <c r="H43" s="175">
        <f t="shared" si="24"/>
        <v>12</v>
      </c>
      <c r="I43" s="128">
        <v>172</v>
      </c>
      <c r="J43" s="502">
        <f t="shared" si="634"/>
        <v>45178</v>
      </c>
      <c r="K43" s="126">
        <v>45178</v>
      </c>
      <c r="L43" s="41" t="s">
        <v>850</v>
      </c>
      <c r="M43" s="76">
        <v>2</v>
      </c>
      <c r="N43" s="42">
        <v>0</v>
      </c>
      <c r="O43" s="207">
        <f t="shared" si="635"/>
        <v>2</v>
      </c>
      <c r="P43" s="176">
        <f t="shared" si="636"/>
        <v>79</v>
      </c>
      <c r="Q43" s="185">
        <f t="shared" si="637"/>
        <v>39</v>
      </c>
      <c r="R43" s="178">
        <f t="shared" si="638"/>
        <v>40</v>
      </c>
      <c r="S43" s="519">
        <f t="shared" si="639"/>
        <v>2</v>
      </c>
      <c r="T43" s="43">
        <v>1</v>
      </c>
      <c r="U43" s="43">
        <v>0</v>
      </c>
      <c r="V43" s="43">
        <v>0</v>
      </c>
      <c r="W43" s="43">
        <v>1</v>
      </c>
      <c r="X43" s="186">
        <f t="shared" si="640"/>
        <v>2</v>
      </c>
      <c r="Y43" s="43">
        <v>1</v>
      </c>
      <c r="Z43" s="189">
        <f t="shared" si="641"/>
        <v>3</v>
      </c>
      <c r="AA43" s="44">
        <v>2</v>
      </c>
      <c r="AB43" s="463"/>
      <c r="AC43" s="354">
        <v>7</v>
      </c>
      <c r="AD43" s="355" t="s">
        <v>36</v>
      </c>
      <c r="AE43" s="355" t="s">
        <v>96</v>
      </c>
      <c r="AF43" s="355">
        <v>9</v>
      </c>
      <c r="AG43" s="355" t="s">
        <v>85</v>
      </c>
      <c r="AH43" s="355" t="s">
        <v>830</v>
      </c>
      <c r="AI43" s="355">
        <v>3</v>
      </c>
      <c r="AJ43" s="355">
        <v>1</v>
      </c>
      <c r="AK43" s="354">
        <v>1</v>
      </c>
      <c r="AL43" s="419">
        <f t="shared" si="648"/>
        <v>6</v>
      </c>
      <c r="AM43" s="354">
        <v>4</v>
      </c>
      <c r="AN43" s="355" t="s">
        <v>34</v>
      </c>
      <c r="AO43" s="355" t="s">
        <v>93</v>
      </c>
      <c r="AP43" s="355" t="s">
        <v>226</v>
      </c>
      <c r="AQ43" s="355" t="s">
        <v>92</v>
      </c>
      <c r="AR43" s="355" t="s">
        <v>689</v>
      </c>
      <c r="AS43" s="355">
        <v>4</v>
      </c>
      <c r="AT43" s="355">
        <v>3</v>
      </c>
      <c r="AU43" s="354">
        <v>1</v>
      </c>
      <c r="AV43" s="419">
        <f t="shared" si="649"/>
        <v>3</v>
      </c>
      <c r="AW43" s="356">
        <v>3</v>
      </c>
      <c r="AX43" s="355" t="s">
        <v>36</v>
      </c>
      <c r="AY43" s="355" t="s">
        <v>93</v>
      </c>
      <c r="AZ43" s="355" t="s">
        <v>226</v>
      </c>
      <c r="BA43" s="355" t="s">
        <v>85</v>
      </c>
      <c r="BB43" s="355" t="s">
        <v>740</v>
      </c>
      <c r="BC43" s="355">
        <v>3</v>
      </c>
      <c r="BD43" s="355">
        <v>12</v>
      </c>
      <c r="BE43" s="354">
        <v>1</v>
      </c>
      <c r="BF43" s="419">
        <f t="shared" si="650"/>
        <v>2</v>
      </c>
      <c r="BG43" s="354">
        <v>3</v>
      </c>
      <c r="BH43" s="354"/>
      <c r="BI43" s="354"/>
      <c r="BJ43" s="355">
        <v>6</v>
      </c>
      <c r="BK43" s="355" t="s">
        <v>85</v>
      </c>
      <c r="BL43" s="355" t="s">
        <v>831</v>
      </c>
      <c r="BM43" s="355">
        <v>1</v>
      </c>
      <c r="BN43" s="355">
        <v>8</v>
      </c>
      <c r="BO43" s="354">
        <v>2</v>
      </c>
      <c r="BP43" s="419">
        <f t="shared" si="651"/>
        <v>1</v>
      </c>
      <c r="BQ43" s="354">
        <v>6</v>
      </c>
      <c r="BR43" s="355" t="s">
        <v>36</v>
      </c>
      <c r="BS43" s="355" t="s">
        <v>93</v>
      </c>
      <c r="BT43" s="355" t="s">
        <v>226</v>
      </c>
      <c r="BU43" s="355" t="s">
        <v>86</v>
      </c>
      <c r="BV43" s="382" t="s">
        <v>698</v>
      </c>
      <c r="BW43" s="355">
        <v>4</v>
      </c>
      <c r="BX43" s="355">
        <v>4</v>
      </c>
      <c r="BY43" s="354">
        <v>2</v>
      </c>
      <c r="BZ43" s="419">
        <f t="shared" si="652"/>
        <v>4</v>
      </c>
      <c r="CA43" s="356">
        <v>4</v>
      </c>
      <c r="CB43" s="355" t="s">
        <v>36</v>
      </c>
      <c r="CC43" s="355" t="s">
        <v>93</v>
      </c>
      <c r="CD43" s="355">
        <v>4</v>
      </c>
      <c r="CE43" s="355" t="s">
        <v>85</v>
      </c>
      <c r="CF43" s="355" t="s">
        <v>804</v>
      </c>
      <c r="CG43" s="355">
        <v>1</v>
      </c>
      <c r="CH43" s="355">
        <v>3</v>
      </c>
      <c r="CI43" s="354">
        <v>1</v>
      </c>
      <c r="CJ43" s="419">
        <f t="shared" si="653"/>
        <v>3</v>
      </c>
      <c r="CK43" s="354">
        <v>3</v>
      </c>
      <c r="CL43" s="354"/>
      <c r="CM43" s="354"/>
      <c r="CN43" s="355">
        <v>4</v>
      </c>
      <c r="CO43" s="355" t="s">
        <v>85</v>
      </c>
      <c r="CP43" s="355" t="s">
        <v>767</v>
      </c>
      <c r="CQ43" s="355">
        <v>1</v>
      </c>
      <c r="CR43" s="355">
        <v>3</v>
      </c>
      <c r="CS43" s="354">
        <v>2</v>
      </c>
      <c r="CT43" s="419">
        <f t="shared" si="654"/>
        <v>1</v>
      </c>
      <c r="CU43" s="354">
        <v>5</v>
      </c>
      <c r="CV43" s="355" t="s">
        <v>34</v>
      </c>
      <c r="CW43" s="355" t="s">
        <v>93</v>
      </c>
      <c r="CX43" s="355" t="s">
        <v>226</v>
      </c>
      <c r="CY43" s="355" t="s">
        <v>85</v>
      </c>
      <c r="CZ43" s="355" t="s">
        <v>770</v>
      </c>
      <c r="DA43" s="355">
        <v>2</v>
      </c>
      <c r="DB43" s="355">
        <v>6</v>
      </c>
      <c r="DC43" s="354">
        <v>2</v>
      </c>
      <c r="DD43" s="419">
        <f t="shared" si="664"/>
        <v>3</v>
      </c>
      <c r="DE43" s="354">
        <v>4</v>
      </c>
      <c r="DF43" s="355" t="s">
        <v>34</v>
      </c>
      <c r="DG43" s="355" t="s">
        <v>121</v>
      </c>
      <c r="DH43" s="355">
        <v>7</v>
      </c>
      <c r="DI43" s="355" t="s">
        <v>85</v>
      </c>
      <c r="DJ43" s="355" t="s">
        <v>688</v>
      </c>
      <c r="DK43" s="355">
        <v>3</v>
      </c>
      <c r="DL43" s="355">
        <v>3</v>
      </c>
      <c r="DM43" s="354">
        <v>2</v>
      </c>
      <c r="DN43" s="419">
        <f t="shared" si="655"/>
        <v>2</v>
      </c>
      <c r="DO43" s="354"/>
      <c r="DP43" s="478">
        <v>4</v>
      </c>
      <c r="DQ43" s="354"/>
      <c r="DR43" s="354"/>
      <c r="DS43" s="355">
        <v>5</v>
      </c>
      <c r="DT43" s="355" t="s">
        <v>98</v>
      </c>
      <c r="DU43" s="355" t="s">
        <v>795</v>
      </c>
      <c r="DV43" s="355">
        <v>3</v>
      </c>
      <c r="DW43" s="355">
        <v>4</v>
      </c>
      <c r="DX43" s="354">
        <v>2</v>
      </c>
      <c r="DY43" s="419">
        <f t="shared" si="656"/>
        <v>2</v>
      </c>
      <c r="DZ43" s="354">
        <v>4</v>
      </c>
      <c r="EA43" s="355" t="s">
        <v>34</v>
      </c>
      <c r="EB43" s="355" t="s">
        <v>93</v>
      </c>
      <c r="EC43" s="355">
        <v>0</v>
      </c>
      <c r="ED43" s="355" t="s">
        <v>85</v>
      </c>
      <c r="EE43" s="355" t="s">
        <v>708</v>
      </c>
      <c r="EF43" s="355">
        <v>2</v>
      </c>
      <c r="EG43" s="355">
        <v>15</v>
      </c>
      <c r="EH43" s="354">
        <v>2</v>
      </c>
      <c r="EI43" s="419">
        <f t="shared" si="657"/>
        <v>2</v>
      </c>
      <c r="EJ43" s="354">
        <v>4</v>
      </c>
      <c r="EK43" s="355" t="s">
        <v>786</v>
      </c>
      <c r="EL43" s="355" t="s">
        <v>93</v>
      </c>
      <c r="EM43" s="355">
        <v>9</v>
      </c>
      <c r="EN43" s="355" t="s">
        <v>85</v>
      </c>
      <c r="EO43" s="355" t="s">
        <v>738</v>
      </c>
      <c r="EP43" s="355">
        <v>3</v>
      </c>
      <c r="EQ43" s="355">
        <v>12</v>
      </c>
      <c r="ER43" s="354">
        <v>2</v>
      </c>
      <c r="ES43" s="419">
        <f t="shared" si="658"/>
        <v>2</v>
      </c>
      <c r="ET43" s="354">
        <v>4</v>
      </c>
      <c r="EU43" s="355" t="s">
        <v>36</v>
      </c>
      <c r="EV43" s="355" t="s">
        <v>93</v>
      </c>
      <c r="EW43" s="355" t="s">
        <v>226</v>
      </c>
      <c r="EX43" s="355" t="s">
        <v>85</v>
      </c>
      <c r="EY43" s="355" t="s">
        <v>796</v>
      </c>
      <c r="EZ43" s="355">
        <v>1</v>
      </c>
      <c r="FA43" s="355">
        <v>6</v>
      </c>
      <c r="FB43" s="354">
        <v>2</v>
      </c>
      <c r="FC43" s="419">
        <f t="shared" si="659"/>
        <v>2</v>
      </c>
      <c r="FD43" s="478">
        <v>6</v>
      </c>
      <c r="FE43" s="355" t="s">
        <v>34</v>
      </c>
      <c r="FF43" s="355" t="s">
        <v>93</v>
      </c>
      <c r="FG43" s="355">
        <v>8</v>
      </c>
      <c r="FH43" s="355" t="s">
        <v>121</v>
      </c>
      <c r="FI43" s="355" t="s">
        <v>722</v>
      </c>
      <c r="FJ43" s="355">
        <v>3</v>
      </c>
      <c r="FK43" s="355">
        <v>3</v>
      </c>
      <c r="FL43" s="354">
        <v>2</v>
      </c>
      <c r="FM43" s="419">
        <f t="shared" si="660"/>
        <v>4</v>
      </c>
      <c r="FN43" s="354">
        <v>4</v>
      </c>
      <c r="FO43" s="355" t="s">
        <v>34</v>
      </c>
      <c r="FP43" s="355" t="s">
        <v>93</v>
      </c>
      <c r="FQ43" s="355">
        <v>9</v>
      </c>
      <c r="FR43" s="355" t="s">
        <v>85</v>
      </c>
      <c r="FS43" s="355" t="s">
        <v>694</v>
      </c>
      <c r="FT43" s="355">
        <v>3</v>
      </c>
      <c r="FU43" s="355">
        <v>13</v>
      </c>
      <c r="FV43" s="354">
        <v>2</v>
      </c>
      <c r="FW43" s="419">
        <f t="shared" si="661"/>
        <v>2</v>
      </c>
      <c r="FX43" s="506">
        <v>5</v>
      </c>
      <c r="FY43" s="355" t="s">
        <v>34</v>
      </c>
      <c r="FZ43" s="355" t="s">
        <v>93</v>
      </c>
      <c r="GA43" s="355">
        <v>4</v>
      </c>
      <c r="GB43" s="355" t="s">
        <v>63</v>
      </c>
      <c r="GC43" s="355" t="s">
        <v>708</v>
      </c>
      <c r="GD43" s="355">
        <v>1</v>
      </c>
      <c r="GE43" s="355">
        <v>3</v>
      </c>
      <c r="GF43" s="354">
        <v>2</v>
      </c>
      <c r="GG43" s="419">
        <f t="shared" si="662"/>
        <v>3</v>
      </c>
      <c r="GH43" s="354">
        <v>3</v>
      </c>
      <c r="GI43" s="354"/>
      <c r="GJ43" s="354"/>
      <c r="GK43" s="355">
        <v>7</v>
      </c>
      <c r="GL43" s="355" t="s">
        <v>85</v>
      </c>
      <c r="GM43" s="355" t="s">
        <v>742</v>
      </c>
      <c r="GN43" s="355">
        <v>2</v>
      </c>
      <c r="GO43" s="355">
        <v>12</v>
      </c>
      <c r="GP43" s="354">
        <v>2</v>
      </c>
      <c r="GQ43" s="419">
        <f t="shared" si="663"/>
        <v>1</v>
      </c>
      <c r="GR43" s="478">
        <v>6</v>
      </c>
      <c r="GS43" s="358" t="s">
        <v>34</v>
      </c>
      <c r="GT43" s="358" t="s">
        <v>93</v>
      </c>
      <c r="GU43" s="358">
        <v>8</v>
      </c>
      <c r="GV43" s="358" t="s">
        <v>91</v>
      </c>
      <c r="GW43" s="358" t="s">
        <v>702</v>
      </c>
      <c r="GX43" s="358">
        <v>3</v>
      </c>
      <c r="GY43" s="358">
        <v>1.5</v>
      </c>
      <c r="GZ43" s="359">
        <v>2</v>
      </c>
      <c r="HA43" s="421">
        <f t="shared" si="665"/>
        <v>4</v>
      </c>
      <c r="HB43" s="359"/>
      <c r="HC43" s="269"/>
      <c r="HD43" s="269"/>
      <c r="HE43" s="269"/>
      <c r="HF43" s="269"/>
      <c r="HG43" s="269"/>
      <c r="HH43" s="269"/>
      <c r="HI43" s="269"/>
      <c r="HJ43" s="269"/>
      <c r="HK43" s="295">
        <f t="shared" si="33"/>
        <v>9</v>
      </c>
      <c r="HL43" s="295">
        <f t="shared" si="642"/>
        <v>0</v>
      </c>
      <c r="HM43" s="295">
        <f t="shared" si="643"/>
        <v>0</v>
      </c>
      <c r="HN43" s="297">
        <f t="shared" si="644"/>
        <v>0</v>
      </c>
      <c r="HO43" s="295">
        <f t="shared" si="645"/>
        <v>0</v>
      </c>
      <c r="HP43" s="295">
        <f t="shared" si="646"/>
        <v>0</v>
      </c>
      <c r="HQ43" s="295">
        <f t="shared" si="647"/>
        <v>0</v>
      </c>
      <c r="HR43" s="269" t="s">
        <v>346</v>
      </c>
      <c r="HS43" s="269" t="s">
        <v>348</v>
      </c>
      <c r="HT43" s="269"/>
      <c r="HU43" s="269"/>
      <c r="HV43" s="269"/>
      <c r="HW43" s="269"/>
      <c r="HX43" s="269"/>
      <c r="HY43" s="269"/>
      <c r="HZ43" s="269"/>
      <c r="IA43" s="269"/>
      <c r="IB43" s="269"/>
      <c r="IC43" s="269"/>
      <c r="ID43" s="269"/>
      <c r="IE43" s="269"/>
      <c r="IT43" s="299"/>
    </row>
    <row r="44" spans="7:254" ht="15" customHeight="1">
      <c r="G44" s="175">
        <f t="shared" si="23"/>
        <v>10</v>
      </c>
      <c r="H44" s="175">
        <f t="shared" si="24"/>
        <v>7</v>
      </c>
      <c r="I44" s="128">
        <v>171</v>
      </c>
      <c r="J44" s="502">
        <f t="shared" si="634"/>
        <v>45171</v>
      </c>
      <c r="K44" s="126">
        <v>45171</v>
      </c>
      <c r="L44" s="417" t="s">
        <v>829</v>
      </c>
      <c r="M44" s="76">
        <v>2</v>
      </c>
      <c r="N44" s="42">
        <v>1</v>
      </c>
      <c r="O44" s="207">
        <f t="shared" si="635"/>
        <v>3</v>
      </c>
      <c r="P44" s="176">
        <f t="shared" si="636"/>
        <v>82</v>
      </c>
      <c r="Q44" s="177">
        <f t="shared" si="637"/>
        <v>37</v>
      </c>
      <c r="R44" s="178">
        <f t="shared" si="638"/>
        <v>45</v>
      </c>
      <c r="S44" s="519">
        <f t="shared" si="639"/>
        <v>1</v>
      </c>
      <c r="T44" s="43">
        <v>1</v>
      </c>
      <c r="U44" s="43">
        <v>0</v>
      </c>
      <c r="V44" s="43">
        <v>0</v>
      </c>
      <c r="W44" s="43">
        <v>2</v>
      </c>
      <c r="X44" s="186">
        <f t="shared" si="640"/>
        <v>3</v>
      </c>
      <c r="Y44" s="43">
        <v>3</v>
      </c>
      <c r="Z44" s="189">
        <f t="shared" si="641"/>
        <v>6</v>
      </c>
      <c r="AA44" s="44">
        <v>2</v>
      </c>
      <c r="AB44" s="142"/>
      <c r="AC44" s="418">
        <v>5</v>
      </c>
      <c r="AD44" s="419" t="s">
        <v>36</v>
      </c>
      <c r="AE44" s="419" t="s">
        <v>93</v>
      </c>
      <c r="AF44" s="419">
        <v>0</v>
      </c>
      <c r="AG44" s="419" t="s">
        <v>85</v>
      </c>
      <c r="AH44" s="419" t="s">
        <v>691</v>
      </c>
      <c r="AI44" s="419">
        <v>1</v>
      </c>
      <c r="AJ44" s="419">
        <v>13</v>
      </c>
      <c r="AK44" s="418">
        <v>3</v>
      </c>
      <c r="AL44" s="419">
        <f t="shared" si="648"/>
        <v>2</v>
      </c>
      <c r="AM44" s="418">
        <v>4</v>
      </c>
      <c r="AN44" s="419" t="s">
        <v>34</v>
      </c>
      <c r="AO44" s="419" t="s">
        <v>93</v>
      </c>
      <c r="AP44" s="419" t="s">
        <v>226</v>
      </c>
      <c r="AQ44" s="419" t="s">
        <v>86</v>
      </c>
      <c r="AR44" s="419" t="s">
        <v>721</v>
      </c>
      <c r="AS44" s="419">
        <v>4</v>
      </c>
      <c r="AT44" s="419">
        <v>1</v>
      </c>
      <c r="AU44" s="418">
        <v>1</v>
      </c>
      <c r="AV44" s="419">
        <f t="shared" si="649"/>
        <v>3</v>
      </c>
      <c r="AW44" s="418">
        <v>4</v>
      </c>
      <c r="AX44" s="419" t="s">
        <v>36</v>
      </c>
      <c r="AY44" s="419" t="s">
        <v>93</v>
      </c>
      <c r="AZ44" s="419" t="s">
        <v>226</v>
      </c>
      <c r="BA44" s="419" t="s">
        <v>92</v>
      </c>
      <c r="BB44" s="419" t="s">
        <v>691</v>
      </c>
      <c r="BC44" s="419">
        <v>3</v>
      </c>
      <c r="BD44" s="419">
        <v>1</v>
      </c>
      <c r="BE44" s="418">
        <v>1</v>
      </c>
      <c r="BF44" s="419">
        <f t="shared" si="650"/>
        <v>3</v>
      </c>
      <c r="BG44" s="418">
        <v>3</v>
      </c>
      <c r="BH44" s="418"/>
      <c r="BI44" s="418"/>
      <c r="BJ44" s="419">
        <v>5</v>
      </c>
      <c r="BK44" s="419" t="s">
        <v>85</v>
      </c>
      <c r="BL44" s="419" t="s">
        <v>827</v>
      </c>
      <c r="BM44" s="419">
        <v>3</v>
      </c>
      <c r="BN44" s="419">
        <v>8</v>
      </c>
      <c r="BO44" s="418">
        <v>2</v>
      </c>
      <c r="BP44" s="419">
        <f t="shared" si="651"/>
        <v>1</v>
      </c>
      <c r="BQ44" s="418">
        <v>4</v>
      </c>
      <c r="BR44" s="355" t="s">
        <v>36</v>
      </c>
      <c r="BS44" s="419" t="s">
        <v>86</v>
      </c>
      <c r="BT44" s="419">
        <v>0</v>
      </c>
      <c r="BU44" s="419" t="s">
        <v>85</v>
      </c>
      <c r="BV44" s="419" t="s">
        <v>722</v>
      </c>
      <c r="BW44" s="419">
        <v>2</v>
      </c>
      <c r="BX44" s="419">
        <v>13</v>
      </c>
      <c r="BY44" s="418">
        <v>2</v>
      </c>
      <c r="BZ44" s="419">
        <f t="shared" si="652"/>
        <v>2</v>
      </c>
      <c r="CA44" s="441">
        <v>4</v>
      </c>
      <c r="CB44" s="419" t="s">
        <v>36</v>
      </c>
      <c r="CC44" s="419" t="s">
        <v>93</v>
      </c>
      <c r="CD44" s="419">
        <v>0</v>
      </c>
      <c r="CE44" s="419" t="s">
        <v>85</v>
      </c>
      <c r="CF44" s="419" t="s">
        <v>697</v>
      </c>
      <c r="CG44" s="419">
        <v>2</v>
      </c>
      <c r="CH44" s="419">
        <v>3</v>
      </c>
      <c r="CI44" s="418">
        <v>1</v>
      </c>
      <c r="CJ44" s="419">
        <f t="shared" si="653"/>
        <v>3</v>
      </c>
      <c r="CK44" s="418">
        <v>4</v>
      </c>
      <c r="CL44" s="418"/>
      <c r="CM44" s="418"/>
      <c r="CN44" s="419">
        <v>0</v>
      </c>
      <c r="CO44" s="419" t="s">
        <v>91</v>
      </c>
      <c r="CP44" s="419" t="s">
        <v>705</v>
      </c>
      <c r="CQ44" s="419">
        <v>3</v>
      </c>
      <c r="CR44" s="419">
        <v>3</v>
      </c>
      <c r="CS44" s="418">
        <v>2</v>
      </c>
      <c r="CT44" s="419">
        <f t="shared" si="654"/>
        <v>2</v>
      </c>
      <c r="CU44" s="418">
        <v>5</v>
      </c>
      <c r="CV44" s="419" t="s">
        <v>34</v>
      </c>
      <c r="CW44" s="419" t="s">
        <v>93</v>
      </c>
      <c r="CX44" s="419" t="s">
        <v>226</v>
      </c>
      <c r="CY44" s="419" t="s">
        <v>85</v>
      </c>
      <c r="CZ44" s="419" t="s">
        <v>736</v>
      </c>
      <c r="DA44" s="419">
        <v>3</v>
      </c>
      <c r="DB44" s="419">
        <v>8</v>
      </c>
      <c r="DC44" s="418">
        <v>2</v>
      </c>
      <c r="DD44" s="419">
        <f t="shared" si="664"/>
        <v>3</v>
      </c>
      <c r="DE44" s="418">
        <v>4</v>
      </c>
      <c r="DF44" s="419" t="s">
        <v>34</v>
      </c>
      <c r="DG44" s="419" t="s">
        <v>121</v>
      </c>
      <c r="DH44" s="419" t="s">
        <v>226</v>
      </c>
      <c r="DI44" s="419" t="s">
        <v>85</v>
      </c>
      <c r="DJ44" s="419" t="s">
        <v>738</v>
      </c>
      <c r="DK44" s="419">
        <v>3</v>
      </c>
      <c r="DL44" s="419">
        <v>10</v>
      </c>
      <c r="DM44" s="418">
        <v>2</v>
      </c>
      <c r="DN44" s="419">
        <f t="shared" si="655"/>
        <v>2</v>
      </c>
      <c r="DO44" s="418"/>
      <c r="DP44" s="418">
        <v>5</v>
      </c>
      <c r="DQ44" s="418"/>
      <c r="DR44" s="418"/>
      <c r="DS44" s="419">
        <v>5</v>
      </c>
      <c r="DT44" s="419" t="s">
        <v>63</v>
      </c>
      <c r="DU44" s="419" t="s">
        <v>742</v>
      </c>
      <c r="DV44" s="419">
        <v>3</v>
      </c>
      <c r="DW44" s="419">
        <v>3</v>
      </c>
      <c r="DX44" s="418">
        <v>3</v>
      </c>
      <c r="DY44" s="419">
        <f t="shared" si="656"/>
        <v>2</v>
      </c>
      <c r="DZ44" s="418">
        <v>5</v>
      </c>
      <c r="EA44" s="419" t="s">
        <v>34</v>
      </c>
      <c r="EB44" s="419" t="s">
        <v>93</v>
      </c>
      <c r="EC44" s="419">
        <v>0</v>
      </c>
      <c r="ED44" s="419" t="s">
        <v>86</v>
      </c>
      <c r="EE44" s="419" t="s">
        <v>705</v>
      </c>
      <c r="EF44" s="419">
        <v>2</v>
      </c>
      <c r="EG44" s="419">
        <v>2</v>
      </c>
      <c r="EH44" s="418">
        <v>2</v>
      </c>
      <c r="EI44" s="419">
        <f t="shared" si="657"/>
        <v>3</v>
      </c>
      <c r="EJ44" s="418">
        <v>6</v>
      </c>
      <c r="EK44" s="419" t="s">
        <v>786</v>
      </c>
      <c r="EL44" s="419" t="s">
        <v>95</v>
      </c>
      <c r="EM44" s="419" t="s">
        <v>271</v>
      </c>
      <c r="EN44" s="419" t="s">
        <v>95</v>
      </c>
      <c r="EO44" s="419" t="s">
        <v>808</v>
      </c>
      <c r="EP44" s="419">
        <v>4</v>
      </c>
      <c r="EQ44" s="419">
        <v>3</v>
      </c>
      <c r="ER44" s="418">
        <v>2</v>
      </c>
      <c r="ES44" s="419">
        <f t="shared" si="658"/>
        <v>4</v>
      </c>
      <c r="ET44" s="418">
        <v>5</v>
      </c>
      <c r="EU44" s="355" t="s">
        <v>36</v>
      </c>
      <c r="EV44" s="419" t="s">
        <v>93</v>
      </c>
      <c r="EW44" s="419">
        <v>9</v>
      </c>
      <c r="EX44" s="419" t="s">
        <v>98</v>
      </c>
      <c r="EY44" s="419" t="s">
        <v>780</v>
      </c>
      <c r="EZ44" s="419">
        <v>1</v>
      </c>
      <c r="FA44" s="419">
        <v>16</v>
      </c>
      <c r="FB44" s="418">
        <v>2</v>
      </c>
      <c r="FC44" s="419">
        <f t="shared" si="659"/>
        <v>3</v>
      </c>
      <c r="FD44" s="418">
        <v>8</v>
      </c>
      <c r="FE44" s="419" t="s">
        <v>34</v>
      </c>
      <c r="FF44" s="419" t="s">
        <v>96</v>
      </c>
      <c r="FG44" s="419">
        <v>0</v>
      </c>
      <c r="FH44" s="419" t="s">
        <v>94</v>
      </c>
      <c r="FI44" s="419" t="s">
        <v>708</v>
      </c>
      <c r="FJ44" s="419">
        <v>2</v>
      </c>
      <c r="FK44" s="419">
        <v>1</v>
      </c>
      <c r="FL44" s="418">
        <v>1</v>
      </c>
      <c r="FM44" s="419">
        <f t="shared" si="660"/>
        <v>7</v>
      </c>
      <c r="FN44" s="418">
        <v>4</v>
      </c>
      <c r="FO44" s="419" t="s">
        <v>34</v>
      </c>
      <c r="FP44" s="419" t="s">
        <v>93</v>
      </c>
      <c r="FQ44" s="419">
        <v>0</v>
      </c>
      <c r="FR44" s="419" t="s">
        <v>94</v>
      </c>
      <c r="FS44" s="419" t="s">
        <v>708</v>
      </c>
      <c r="FT44" s="419">
        <v>2</v>
      </c>
      <c r="FU44" s="419">
        <v>1</v>
      </c>
      <c r="FV44" s="418">
        <v>1</v>
      </c>
      <c r="FW44" s="419">
        <f t="shared" si="661"/>
        <v>3</v>
      </c>
      <c r="FX44" s="441">
        <v>3</v>
      </c>
      <c r="FY44" s="419" t="s">
        <v>34</v>
      </c>
      <c r="FZ44" s="419" t="s">
        <v>93</v>
      </c>
      <c r="GA44" s="419">
        <v>4</v>
      </c>
      <c r="GB44" s="419" t="s">
        <v>91</v>
      </c>
      <c r="GC44" s="419" t="s">
        <v>811</v>
      </c>
      <c r="GD44" s="419">
        <v>3</v>
      </c>
      <c r="GE44" s="419">
        <v>9</v>
      </c>
      <c r="GF44" s="418">
        <v>1</v>
      </c>
      <c r="GG44" s="419">
        <f t="shared" si="662"/>
        <v>2</v>
      </c>
      <c r="GH44" s="418">
        <v>4</v>
      </c>
      <c r="GI44" s="418"/>
      <c r="GJ44" s="418"/>
      <c r="GK44" s="419">
        <v>7</v>
      </c>
      <c r="GL44" s="419" t="s">
        <v>63</v>
      </c>
      <c r="GM44" s="419" t="s">
        <v>828</v>
      </c>
      <c r="GN44" s="419">
        <v>2</v>
      </c>
      <c r="GO44" s="419">
        <v>3</v>
      </c>
      <c r="GP44" s="418">
        <v>1</v>
      </c>
      <c r="GQ44" s="419">
        <f t="shared" si="663"/>
        <v>3</v>
      </c>
      <c r="GR44" s="418">
        <v>5</v>
      </c>
      <c r="GS44" s="421" t="s">
        <v>34</v>
      </c>
      <c r="GT44" s="421" t="s">
        <v>93</v>
      </c>
      <c r="GU44" s="421">
        <v>9</v>
      </c>
      <c r="GV44" s="421" t="s">
        <v>85</v>
      </c>
      <c r="GW44" s="421" t="s">
        <v>738</v>
      </c>
      <c r="GX44" s="421">
        <v>3</v>
      </c>
      <c r="GY44" s="421">
        <v>3</v>
      </c>
      <c r="GZ44" s="422">
        <v>2</v>
      </c>
      <c r="HA44" s="421">
        <f t="shared" si="665"/>
        <v>3</v>
      </c>
      <c r="HB44" s="422"/>
      <c r="HC44" s="269"/>
      <c r="HD44" s="269"/>
      <c r="HE44" s="269"/>
      <c r="HF44" s="269"/>
      <c r="HG44" s="269"/>
      <c r="HH44" s="269"/>
      <c r="HI44" s="269"/>
      <c r="HJ44" s="269"/>
      <c r="HK44" s="295">
        <f t="shared" si="33"/>
        <v>9</v>
      </c>
      <c r="HL44" s="295">
        <f t="shared" si="642"/>
        <v>0</v>
      </c>
      <c r="HM44" s="295">
        <f t="shared" si="643"/>
        <v>0</v>
      </c>
      <c r="HN44" s="297">
        <f t="shared" si="644"/>
        <v>0</v>
      </c>
      <c r="HO44" s="295">
        <f t="shared" si="645"/>
        <v>1</v>
      </c>
      <c r="HP44" s="295">
        <f t="shared" si="646"/>
        <v>0</v>
      </c>
      <c r="HQ44" s="295">
        <f t="shared" si="647"/>
        <v>1</v>
      </c>
      <c r="HR44" s="269" t="s">
        <v>346</v>
      </c>
      <c r="HS44" s="269" t="s">
        <v>348</v>
      </c>
      <c r="HT44" s="269"/>
      <c r="HU44" s="269"/>
      <c r="HV44" s="269"/>
      <c r="HW44" s="269"/>
      <c r="HX44" s="269"/>
      <c r="HY44" s="269"/>
      <c r="HZ44" s="269"/>
      <c r="IA44" s="269"/>
      <c r="IB44" s="269"/>
      <c r="IC44" s="269"/>
      <c r="ID44" s="269"/>
      <c r="IE44" s="269"/>
      <c r="IT44" s="299"/>
    </row>
    <row r="45" spans="7:254" ht="15" customHeight="1">
      <c r="G45" s="175">
        <f t="shared" si="23"/>
        <v>10</v>
      </c>
      <c r="H45" s="175">
        <f t="shared" si="24"/>
        <v>5</v>
      </c>
      <c r="I45" s="128">
        <v>170</v>
      </c>
      <c r="J45" s="503">
        <f t="shared" si="634"/>
        <v>45164</v>
      </c>
      <c r="K45" s="85">
        <v>45164</v>
      </c>
      <c r="L45" s="5" t="s">
        <v>851</v>
      </c>
      <c r="M45" s="74">
        <v>1</v>
      </c>
      <c r="N45" s="28">
        <v>0</v>
      </c>
      <c r="O45" s="207">
        <f t="shared" si="635"/>
        <v>1</v>
      </c>
      <c r="P45" s="179">
        <f t="shared" si="636"/>
        <v>83</v>
      </c>
      <c r="Q45" s="180">
        <f t="shared" si="637"/>
        <v>40</v>
      </c>
      <c r="R45" s="181">
        <f t="shared" si="638"/>
        <v>43</v>
      </c>
      <c r="S45" s="519">
        <f t="shared" si="639"/>
        <v>2</v>
      </c>
      <c r="T45" s="27">
        <v>1</v>
      </c>
      <c r="U45" s="27">
        <v>0</v>
      </c>
      <c r="V45" s="27">
        <v>1</v>
      </c>
      <c r="W45" s="27">
        <v>1</v>
      </c>
      <c r="X45" s="186">
        <f t="shared" si="640"/>
        <v>3</v>
      </c>
      <c r="Y45" s="27">
        <v>1</v>
      </c>
      <c r="Z45" s="190">
        <f t="shared" si="641"/>
        <v>4</v>
      </c>
      <c r="AA45" s="18">
        <v>2</v>
      </c>
      <c r="AB45" s="374"/>
      <c r="AC45" s="354">
        <v>4</v>
      </c>
      <c r="AD45" s="355" t="s">
        <v>36</v>
      </c>
      <c r="AE45" s="355" t="s">
        <v>93</v>
      </c>
      <c r="AF45" s="355" t="s">
        <v>226</v>
      </c>
      <c r="AG45" s="355" t="s">
        <v>86</v>
      </c>
      <c r="AH45" s="355" t="s">
        <v>770</v>
      </c>
      <c r="AI45" s="355">
        <v>1</v>
      </c>
      <c r="AJ45" s="355">
        <v>1.5</v>
      </c>
      <c r="AK45" s="354">
        <v>1</v>
      </c>
      <c r="AL45" s="419">
        <f t="shared" si="648"/>
        <v>3</v>
      </c>
      <c r="AM45" s="354">
        <v>4</v>
      </c>
      <c r="AN45" s="355" t="s">
        <v>34</v>
      </c>
      <c r="AO45" s="355" t="s">
        <v>86</v>
      </c>
      <c r="AP45" s="355">
        <v>0</v>
      </c>
      <c r="AQ45" s="355" t="s">
        <v>63</v>
      </c>
      <c r="AR45" s="355" t="s">
        <v>736</v>
      </c>
      <c r="AS45" s="355">
        <v>4</v>
      </c>
      <c r="AT45" s="355">
        <v>1</v>
      </c>
      <c r="AU45" s="354">
        <v>1</v>
      </c>
      <c r="AV45" s="419">
        <f t="shared" si="649"/>
        <v>3</v>
      </c>
      <c r="AW45" s="354">
        <v>4</v>
      </c>
      <c r="AX45" s="355" t="s">
        <v>36</v>
      </c>
      <c r="AY45" s="355" t="s">
        <v>93</v>
      </c>
      <c r="AZ45" s="355">
        <v>0</v>
      </c>
      <c r="BA45" s="355" t="s">
        <v>85</v>
      </c>
      <c r="BB45" s="355" t="s">
        <v>767</v>
      </c>
      <c r="BC45" s="355">
        <v>2</v>
      </c>
      <c r="BD45" s="355">
        <v>1.5</v>
      </c>
      <c r="BE45" s="354">
        <v>2</v>
      </c>
      <c r="BF45" s="419">
        <f t="shared" si="650"/>
        <v>2</v>
      </c>
      <c r="BG45" s="354">
        <v>4</v>
      </c>
      <c r="BH45" s="354"/>
      <c r="BI45" s="354"/>
      <c r="BJ45" s="355">
        <v>5</v>
      </c>
      <c r="BK45" s="355" t="s">
        <v>85</v>
      </c>
      <c r="BL45" s="355" t="s">
        <v>823</v>
      </c>
      <c r="BM45" s="355">
        <v>3</v>
      </c>
      <c r="BN45" s="355">
        <v>19</v>
      </c>
      <c r="BO45" s="354">
        <v>3</v>
      </c>
      <c r="BP45" s="419">
        <f t="shared" si="651"/>
        <v>1</v>
      </c>
      <c r="BQ45" s="354">
        <v>6</v>
      </c>
      <c r="BR45" s="355" t="s">
        <v>36</v>
      </c>
      <c r="BS45" s="355" t="s">
        <v>63</v>
      </c>
      <c r="BT45" s="355">
        <v>0</v>
      </c>
      <c r="BU45" s="355" t="s">
        <v>91</v>
      </c>
      <c r="BV45" s="355" t="s">
        <v>824</v>
      </c>
      <c r="BW45" s="355">
        <v>1</v>
      </c>
      <c r="BX45" s="355">
        <v>1</v>
      </c>
      <c r="BY45" s="354">
        <v>1</v>
      </c>
      <c r="BZ45" s="419">
        <f t="shared" si="652"/>
        <v>5</v>
      </c>
      <c r="CA45" s="354">
        <v>5</v>
      </c>
      <c r="CB45" s="355" t="s">
        <v>36</v>
      </c>
      <c r="CC45" s="355" t="s">
        <v>93</v>
      </c>
      <c r="CD45" s="355">
        <v>0</v>
      </c>
      <c r="CE45" s="355" t="s">
        <v>91</v>
      </c>
      <c r="CF45" s="355" t="s">
        <v>697</v>
      </c>
      <c r="CG45" s="355">
        <v>1</v>
      </c>
      <c r="CH45" s="355">
        <v>8</v>
      </c>
      <c r="CI45" s="354">
        <v>2</v>
      </c>
      <c r="CJ45" s="419">
        <f t="shared" si="653"/>
        <v>3</v>
      </c>
      <c r="CK45" s="356">
        <v>2</v>
      </c>
      <c r="CL45" s="354"/>
      <c r="CM45" s="354"/>
      <c r="CN45" s="355" t="s">
        <v>226</v>
      </c>
      <c r="CO45" s="355" t="s">
        <v>85</v>
      </c>
      <c r="CP45" s="355" t="s">
        <v>716</v>
      </c>
      <c r="CQ45" s="355">
        <v>5</v>
      </c>
      <c r="CR45" s="355">
        <v>1</v>
      </c>
      <c r="CS45" s="354">
        <v>1</v>
      </c>
      <c r="CT45" s="419">
        <f t="shared" si="654"/>
        <v>1</v>
      </c>
      <c r="CU45" s="354">
        <v>7</v>
      </c>
      <c r="CV45" s="355" t="s">
        <v>34</v>
      </c>
      <c r="CW45" s="355" t="s">
        <v>63</v>
      </c>
      <c r="CX45" s="355">
        <v>8</v>
      </c>
      <c r="CY45" s="355" t="s">
        <v>98</v>
      </c>
      <c r="CZ45" s="355" t="s">
        <v>826</v>
      </c>
      <c r="DA45" s="355">
        <v>2</v>
      </c>
      <c r="DB45" s="355">
        <v>5</v>
      </c>
      <c r="DC45" s="354">
        <v>3</v>
      </c>
      <c r="DD45" s="419">
        <f t="shared" si="664"/>
        <v>4</v>
      </c>
      <c r="DE45" s="354">
        <v>4</v>
      </c>
      <c r="DF45" s="355" t="s">
        <v>34</v>
      </c>
      <c r="DG45" s="355" t="s">
        <v>93</v>
      </c>
      <c r="DH45" s="355" t="s">
        <v>226</v>
      </c>
      <c r="DI45" s="355" t="s">
        <v>63</v>
      </c>
      <c r="DJ45" s="355" t="s">
        <v>764</v>
      </c>
      <c r="DK45" s="355">
        <v>3</v>
      </c>
      <c r="DL45" s="355">
        <v>1</v>
      </c>
      <c r="DM45" s="354">
        <v>1</v>
      </c>
      <c r="DN45" s="419">
        <f t="shared" si="655"/>
        <v>3</v>
      </c>
      <c r="DO45" s="354"/>
      <c r="DP45" s="356">
        <v>2</v>
      </c>
      <c r="DQ45" s="354"/>
      <c r="DR45" s="354"/>
      <c r="DS45" s="355">
        <v>5</v>
      </c>
      <c r="DT45" s="355" t="s">
        <v>63</v>
      </c>
      <c r="DU45" s="355" t="s">
        <v>726</v>
      </c>
      <c r="DV45" s="355">
        <v>1</v>
      </c>
      <c r="DW45" s="355">
        <v>0</v>
      </c>
      <c r="DX45" s="354">
        <v>0</v>
      </c>
      <c r="DY45" s="419">
        <f t="shared" si="656"/>
        <v>2</v>
      </c>
      <c r="DZ45" s="354">
        <v>5</v>
      </c>
      <c r="EA45" s="355" t="s">
        <v>34</v>
      </c>
      <c r="EB45" s="355" t="s">
        <v>93</v>
      </c>
      <c r="EC45" s="355">
        <v>9</v>
      </c>
      <c r="ED45" s="355" t="s">
        <v>86</v>
      </c>
      <c r="EE45" s="355" t="s">
        <v>738</v>
      </c>
      <c r="EF45" s="355">
        <v>3</v>
      </c>
      <c r="EG45" s="355">
        <v>2</v>
      </c>
      <c r="EH45" s="354">
        <v>2</v>
      </c>
      <c r="EI45" s="419">
        <f t="shared" si="657"/>
        <v>3</v>
      </c>
      <c r="EJ45" s="354">
        <v>5</v>
      </c>
      <c r="EK45" s="355" t="s">
        <v>786</v>
      </c>
      <c r="EL45" s="355" t="s">
        <v>91</v>
      </c>
      <c r="EM45" s="355">
        <v>8</v>
      </c>
      <c r="EN45" s="355" t="s">
        <v>91</v>
      </c>
      <c r="EO45" s="355" t="s">
        <v>738</v>
      </c>
      <c r="EP45" s="355">
        <v>1</v>
      </c>
      <c r="EQ45" s="355">
        <v>1.5</v>
      </c>
      <c r="ER45" s="354">
        <v>2</v>
      </c>
      <c r="ES45" s="419">
        <f t="shared" si="658"/>
        <v>3</v>
      </c>
      <c r="ET45" s="354">
        <v>5</v>
      </c>
      <c r="EU45" s="355" t="s">
        <v>36</v>
      </c>
      <c r="EV45" s="355" t="s">
        <v>93</v>
      </c>
      <c r="EW45" s="355">
        <v>7</v>
      </c>
      <c r="EX45" s="355" t="s">
        <v>86</v>
      </c>
      <c r="EY45" s="355" t="s">
        <v>702</v>
      </c>
      <c r="EZ45" s="355">
        <v>3</v>
      </c>
      <c r="FA45" s="355">
        <v>5</v>
      </c>
      <c r="FB45" s="354">
        <v>2</v>
      </c>
      <c r="FC45" s="419">
        <f t="shared" si="659"/>
        <v>3</v>
      </c>
      <c r="FD45" s="354">
        <v>6</v>
      </c>
      <c r="FE45" s="355" t="s">
        <v>34</v>
      </c>
      <c r="FF45" s="355" t="s">
        <v>93</v>
      </c>
      <c r="FG45" s="355">
        <v>7</v>
      </c>
      <c r="FH45" s="355" t="s">
        <v>85</v>
      </c>
      <c r="FI45" s="355" t="s">
        <v>687</v>
      </c>
      <c r="FJ45" s="355">
        <v>2</v>
      </c>
      <c r="FK45" s="355">
        <v>14</v>
      </c>
      <c r="FL45" s="354">
        <v>3</v>
      </c>
      <c r="FM45" s="419">
        <f t="shared" si="660"/>
        <v>3</v>
      </c>
      <c r="FN45" s="354">
        <v>5</v>
      </c>
      <c r="FO45" s="355" t="s">
        <v>34</v>
      </c>
      <c r="FP45" s="355" t="s">
        <v>93</v>
      </c>
      <c r="FQ45" s="355">
        <v>7</v>
      </c>
      <c r="FR45" s="355" t="s">
        <v>98</v>
      </c>
      <c r="FS45" s="355" t="s">
        <v>694</v>
      </c>
      <c r="FT45" s="355">
        <v>3</v>
      </c>
      <c r="FU45" s="355">
        <v>3</v>
      </c>
      <c r="FV45" s="354">
        <v>2</v>
      </c>
      <c r="FW45" s="419">
        <f t="shared" si="661"/>
        <v>3</v>
      </c>
      <c r="FX45" s="354">
        <v>5</v>
      </c>
      <c r="FY45" s="355" t="s">
        <v>34</v>
      </c>
      <c r="FZ45" s="355" t="s">
        <v>93</v>
      </c>
      <c r="GA45" s="355">
        <v>4</v>
      </c>
      <c r="GB45" s="355" t="s">
        <v>91</v>
      </c>
      <c r="GC45" s="355" t="s">
        <v>825</v>
      </c>
      <c r="GD45" s="355">
        <v>2</v>
      </c>
      <c r="GE45" s="355">
        <v>7</v>
      </c>
      <c r="GF45" s="354">
        <v>2</v>
      </c>
      <c r="GG45" s="419">
        <f t="shared" si="662"/>
        <v>3</v>
      </c>
      <c r="GH45" s="354">
        <v>5</v>
      </c>
      <c r="GI45" s="354"/>
      <c r="GJ45" s="354"/>
      <c r="GK45" s="355">
        <v>8</v>
      </c>
      <c r="GL45" s="355" t="s">
        <v>96</v>
      </c>
      <c r="GM45" s="355" t="s">
        <v>746</v>
      </c>
      <c r="GN45" s="355">
        <v>2</v>
      </c>
      <c r="GO45" s="355">
        <v>8</v>
      </c>
      <c r="GP45" s="354">
        <v>2</v>
      </c>
      <c r="GQ45" s="419">
        <f t="shared" si="663"/>
        <v>3</v>
      </c>
      <c r="GR45" s="354">
        <v>5</v>
      </c>
      <c r="GS45" s="358" t="s">
        <v>34</v>
      </c>
      <c r="GT45" s="358" t="s">
        <v>93</v>
      </c>
      <c r="GU45" s="358">
        <v>9</v>
      </c>
      <c r="GV45" s="358" t="s">
        <v>85</v>
      </c>
      <c r="GW45" s="358" t="s">
        <v>738</v>
      </c>
      <c r="GX45" s="358">
        <v>2</v>
      </c>
      <c r="GY45" s="358">
        <v>13</v>
      </c>
      <c r="GZ45" s="359">
        <v>2</v>
      </c>
      <c r="HA45" s="421">
        <f t="shared" si="665"/>
        <v>3</v>
      </c>
      <c r="HB45" s="359"/>
      <c r="HC45" s="269"/>
      <c r="HD45" s="269"/>
      <c r="HE45" s="269"/>
      <c r="HF45" s="269"/>
      <c r="HG45" s="269"/>
      <c r="HH45" s="269"/>
      <c r="HI45" s="269"/>
      <c r="HJ45" s="269"/>
      <c r="HK45" s="295">
        <f t="shared" si="33"/>
        <v>9</v>
      </c>
      <c r="HL45" s="295">
        <f t="shared" si="642"/>
        <v>0</v>
      </c>
      <c r="HM45" s="295">
        <f t="shared" si="643"/>
        <v>0</v>
      </c>
      <c r="HN45" s="297">
        <f t="shared" si="644"/>
        <v>0</v>
      </c>
      <c r="HO45" s="295">
        <f t="shared" si="645"/>
        <v>0</v>
      </c>
      <c r="HP45" s="295">
        <f t="shared" si="646"/>
        <v>0</v>
      </c>
      <c r="HQ45" s="295">
        <f t="shared" si="647"/>
        <v>0</v>
      </c>
      <c r="HR45" s="269" t="s">
        <v>379</v>
      </c>
      <c r="HS45" s="269" t="s">
        <v>380</v>
      </c>
      <c r="HT45" s="269"/>
      <c r="HU45" s="269"/>
      <c r="HV45" s="269"/>
      <c r="HW45" s="269"/>
      <c r="HX45" s="269"/>
      <c r="HY45" s="269"/>
      <c r="HZ45" s="269"/>
      <c r="IA45" s="269"/>
      <c r="IB45" s="269"/>
      <c r="IC45" s="269"/>
      <c r="ID45" s="269"/>
      <c r="IE45" s="269"/>
      <c r="IT45" s="299"/>
    </row>
    <row r="46" spans="7:254" ht="15" customHeight="1">
      <c r="G46" s="175">
        <f t="shared" si="23"/>
        <v>8</v>
      </c>
      <c r="H46" s="175">
        <f t="shared" si="24"/>
        <v>10</v>
      </c>
      <c r="I46" s="128">
        <v>169</v>
      </c>
      <c r="J46" s="502">
        <f t="shared" si="634"/>
        <v>45157</v>
      </c>
      <c r="K46" s="126">
        <v>45157</v>
      </c>
      <c r="L46" s="41" t="s">
        <v>852</v>
      </c>
      <c r="M46" s="76">
        <v>4</v>
      </c>
      <c r="N46" s="42">
        <v>0</v>
      </c>
      <c r="O46" s="207">
        <f t="shared" si="635"/>
        <v>4</v>
      </c>
      <c r="P46" s="176">
        <f t="shared" si="636"/>
        <v>84</v>
      </c>
      <c r="Q46" s="185">
        <f t="shared" si="637"/>
        <v>46</v>
      </c>
      <c r="R46" s="178">
        <f t="shared" si="638"/>
        <v>38</v>
      </c>
      <c r="S46" s="519">
        <f t="shared" si="639"/>
        <v>1</v>
      </c>
      <c r="T46" s="43">
        <v>2</v>
      </c>
      <c r="U46" s="43">
        <v>0</v>
      </c>
      <c r="V46" s="43">
        <v>0</v>
      </c>
      <c r="W46" s="43">
        <v>0</v>
      </c>
      <c r="X46" s="186">
        <f t="shared" si="640"/>
        <v>2</v>
      </c>
      <c r="Y46" s="43">
        <v>1</v>
      </c>
      <c r="Z46" s="189">
        <f t="shared" si="641"/>
        <v>3</v>
      </c>
      <c r="AA46" s="44">
        <v>4</v>
      </c>
      <c r="AB46" s="463"/>
      <c r="AC46" s="354">
        <v>5</v>
      </c>
      <c r="AD46" s="355" t="s">
        <v>36</v>
      </c>
      <c r="AE46" s="355" t="s">
        <v>93</v>
      </c>
      <c r="AF46" s="355" t="s">
        <v>226</v>
      </c>
      <c r="AG46" s="355" t="s">
        <v>103</v>
      </c>
      <c r="AH46" s="355" t="s">
        <v>716</v>
      </c>
      <c r="AI46" s="355">
        <v>3</v>
      </c>
      <c r="AJ46" s="355">
        <v>3</v>
      </c>
      <c r="AK46" s="354">
        <v>1</v>
      </c>
      <c r="AL46" s="419">
        <f t="shared" si="648"/>
        <v>4</v>
      </c>
      <c r="AM46" s="354">
        <v>9</v>
      </c>
      <c r="AN46" s="355" t="s">
        <v>34</v>
      </c>
      <c r="AO46" s="355" t="s">
        <v>96</v>
      </c>
      <c r="AP46" s="355">
        <v>0</v>
      </c>
      <c r="AQ46" s="355" t="s">
        <v>63</v>
      </c>
      <c r="AR46" s="355" t="s">
        <v>736</v>
      </c>
      <c r="AS46" s="355">
        <v>1</v>
      </c>
      <c r="AT46" s="355">
        <v>3</v>
      </c>
      <c r="AU46" s="354">
        <v>2</v>
      </c>
      <c r="AV46" s="419">
        <f t="shared" si="649"/>
        <v>7</v>
      </c>
      <c r="AW46" s="354">
        <v>7</v>
      </c>
      <c r="AX46" s="355" t="s">
        <v>36</v>
      </c>
      <c r="AY46" s="355" t="s">
        <v>103</v>
      </c>
      <c r="AZ46" s="355">
        <v>0</v>
      </c>
      <c r="BA46" s="355" t="s">
        <v>85</v>
      </c>
      <c r="BB46" s="355" t="s">
        <v>767</v>
      </c>
      <c r="BC46" s="355">
        <v>3</v>
      </c>
      <c r="BD46" s="355">
        <v>22</v>
      </c>
      <c r="BE46" s="354">
        <v>3</v>
      </c>
      <c r="BF46" s="419">
        <f t="shared" si="650"/>
        <v>4</v>
      </c>
      <c r="BG46" s="354">
        <v>4</v>
      </c>
      <c r="BH46" s="354"/>
      <c r="BI46" s="354"/>
      <c r="BJ46" s="355">
        <v>5</v>
      </c>
      <c r="BK46" s="355" t="s">
        <v>85</v>
      </c>
      <c r="BL46" s="355" t="s">
        <v>701</v>
      </c>
      <c r="BM46" s="355">
        <v>2</v>
      </c>
      <c r="BN46" s="355">
        <v>16</v>
      </c>
      <c r="BO46" s="354">
        <v>3</v>
      </c>
      <c r="BP46" s="419">
        <f t="shared" si="651"/>
        <v>1</v>
      </c>
      <c r="BQ46" s="354">
        <v>5</v>
      </c>
      <c r="BR46" s="355" t="s">
        <v>36</v>
      </c>
      <c r="BS46" s="355" t="s">
        <v>92</v>
      </c>
      <c r="BT46" s="355">
        <v>4</v>
      </c>
      <c r="BU46" s="355" t="s">
        <v>92</v>
      </c>
      <c r="BV46" s="382" t="s">
        <v>736</v>
      </c>
      <c r="BW46" s="355">
        <v>1</v>
      </c>
      <c r="BX46" s="355">
        <v>5</v>
      </c>
      <c r="BY46" s="354">
        <v>2</v>
      </c>
      <c r="BZ46" s="419">
        <f t="shared" si="652"/>
        <v>3</v>
      </c>
      <c r="CA46" s="354">
        <v>6</v>
      </c>
      <c r="CB46" s="355" t="s">
        <v>36</v>
      </c>
      <c r="CC46" s="355" t="s">
        <v>93</v>
      </c>
      <c r="CD46" s="355" t="s">
        <v>226</v>
      </c>
      <c r="CE46" s="355" t="s">
        <v>91</v>
      </c>
      <c r="CF46" s="355" t="s">
        <v>728</v>
      </c>
      <c r="CG46" s="355">
        <v>2</v>
      </c>
      <c r="CH46" s="355">
        <v>4</v>
      </c>
      <c r="CI46" s="354">
        <v>2</v>
      </c>
      <c r="CJ46" s="419">
        <f t="shared" si="653"/>
        <v>4</v>
      </c>
      <c r="CK46" s="354">
        <v>3</v>
      </c>
      <c r="CL46" s="354"/>
      <c r="CM46" s="354"/>
      <c r="CN46" s="355">
        <v>4</v>
      </c>
      <c r="CO46" s="355" t="s">
        <v>85</v>
      </c>
      <c r="CP46" s="355" t="s">
        <v>767</v>
      </c>
      <c r="CQ46" s="355">
        <v>2</v>
      </c>
      <c r="CR46" s="355">
        <v>12</v>
      </c>
      <c r="CS46" s="354">
        <v>2</v>
      </c>
      <c r="CT46" s="419">
        <f t="shared" si="654"/>
        <v>1</v>
      </c>
      <c r="CU46" s="356">
        <v>4</v>
      </c>
      <c r="CV46" s="355" t="s">
        <v>34</v>
      </c>
      <c r="CW46" s="355" t="s">
        <v>93</v>
      </c>
      <c r="CX46" s="355" t="s">
        <v>226</v>
      </c>
      <c r="CY46" s="355" t="s">
        <v>85</v>
      </c>
      <c r="CZ46" s="355" t="s">
        <v>798</v>
      </c>
      <c r="DA46" s="355">
        <v>3</v>
      </c>
      <c r="DB46" s="355">
        <v>2</v>
      </c>
      <c r="DC46" s="354">
        <v>1</v>
      </c>
      <c r="DD46" s="419">
        <f t="shared" si="664"/>
        <v>3</v>
      </c>
      <c r="DE46" s="356">
        <v>3</v>
      </c>
      <c r="DF46" s="355" t="s">
        <v>34</v>
      </c>
      <c r="DG46" s="355" t="s">
        <v>93</v>
      </c>
      <c r="DH46" s="355">
        <v>0</v>
      </c>
      <c r="DI46" s="355" t="s">
        <v>85</v>
      </c>
      <c r="DJ46" s="355" t="s">
        <v>775</v>
      </c>
      <c r="DK46" s="355">
        <v>1</v>
      </c>
      <c r="DL46" s="355">
        <v>3</v>
      </c>
      <c r="DM46" s="354">
        <v>1</v>
      </c>
      <c r="DN46" s="419">
        <f t="shared" si="655"/>
        <v>2</v>
      </c>
      <c r="DO46" s="354"/>
      <c r="DP46" s="354">
        <v>4</v>
      </c>
      <c r="DQ46" s="354"/>
      <c r="DR46" s="354"/>
      <c r="DS46" s="355">
        <v>5</v>
      </c>
      <c r="DT46" s="355" t="s">
        <v>85</v>
      </c>
      <c r="DU46" s="355" t="s">
        <v>726</v>
      </c>
      <c r="DV46" s="355">
        <v>1</v>
      </c>
      <c r="DW46" s="355">
        <v>15</v>
      </c>
      <c r="DX46" s="354">
        <v>3</v>
      </c>
      <c r="DY46" s="419">
        <f t="shared" si="656"/>
        <v>1</v>
      </c>
      <c r="DZ46" s="356">
        <v>3</v>
      </c>
      <c r="EA46" s="355" t="s">
        <v>34</v>
      </c>
      <c r="EB46" s="355" t="s">
        <v>93</v>
      </c>
      <c r="EC46" s="355" t="s">
        <v>226</v>
      </c>
      <c r="ED46" s="355" t="s">
        <v>85</v>
      </c>
      <c r="EE46" s="355" t="s">
        <v>736</v>
      </c>
      <c r="EF46" s="355">
        <v>3</v>
      </c>
      <c r="EG46" s="355">
        <v>8</v>
      </c>
      <c r="EH46" s="354">
        <v>1</v>
      </c>
      <c r="EI46" s="419">
        <f t="shared" si="657"/>
        <v>2</v>
      </c>
      <c r="EJ46" s="354">
        <v>5</v>
      </c>
      <c r="EK46" s="355" t="s">
        <v>786</v>
      </c>
      <c r="EL46" s="355" t="s">
        <v>93</v>
      </c>
      <c r="EM46" s="355">
        <v>9</v>
      </c>
      <c r="EN46" s="355" t="s">
        <v>63</v>
      </c>
      <c r="EO46" s="355" t="s">
        <v>821</v>
      </c>
      <c r="EP46" s="355">
        <v>4</v>
      </c>
      <c r="EQ46" s="355">
        <v>1</v>
      </c>
      <c r="ER46" s="354">
        <v>1</v>
      </c>
      <c r="ES46" s="419">
        <f t="shared" si="658"/>
        <v>4</v>
      </c>
      <c r="ET46" s="354">
        <v>4</v>
      </c>
      <c r="EU46" s="355" t="s">
        <v>36</v>
      </c>
      <c r="EV46" s="355" t="s">
        <v>63</v>
      </c>
      <c r="EW46" s="355">
        <v>7</v>
      </c>
      <c r="EX46" s="355" t="s">
        <v>85</v>
      </c>
      <c r="EY46" s="355" t="s">
        <v>731</v>
      </c>
      <c r="EZ46" s="355">
        <v>1</v>
      </c>
      <c r="FA46" s="355">
        <v>8</v>
      </c>
      <c r="FB46" s="354">
        <v>2</v>
      </c>
      <c r="FC46" s="419">
        <f t="shared" si="659"/>
        <v>2</v>
      </c>
      <c r="FD46" s="354">
        <v>6</v>
      </c>
      <c r="FE46" s="355" t="s">
        <v>34</v>
      </c>
      <c r="FF46" s="355" t="s">
        <v>86</v>
      </c>
      <c r="FG46" s="355" t="s">
        <v>271</v>
      </c>
      <c r="FH46" s="355" t="s">
        <v>85</v>
      </c>
      <c r="FI46" s="355" t="s">
        <v>726</v>
      </c>
      <c r="FJ46" s="355">
        <v>1</v>
      </c>
      <c r="FK46" s="355">
        <v>30</v>
      </c>
      <c r="FL46" s="354">
        <v>3</v>
      </c>
      <c r="FM46" s="419">
        <f t="shared" si="660"/>
        <v>3</v>
      </c>
      <c r="FN46" s="354">
        <v>5</v>
      </c>
      <c r="FO46" s="355" t="s">
        <v>34</v>
      </c>
      <c r="FP46" s="355" t="s">
        <v>86</v>
      </c>
      <c r="FQ46" s="355">
        <v>7</v>
      </c>
      <c r="FR46" s="355" t="s">
        <v>98</v>
      </c>
      <c r="FS46" s="355" t="s">
        <v>822</v>
      </c>
      <c r="FT46" s="355">
        <v>2</v>
      </c>
      <c r="FU46" s="355">
        <v>1</v>
      </c>
      <c r="FV46" s="354">
        <v>1</v>
      </c>
      <c r="FW46" s="419">
        <f t="shared" si="661"/>
        <v>4</v>
      </c>
      <c r="FX46" s="354">
        <v>4</v>
      </c>
      <c r="FY46" s="355" t="s">
        <v>34</v>
      </c>
      <c r="FZ46" s="355" t="s">
        <v>93</v>
      </c>
      <c r="GA46" s="355">
        <v>0</v>
      </c>
      <c r="GB46" s="355" t="s">
        <v>92</v>
      </c>
      <c r="GC46" s="355" t="s">
        <v>708</v>
      </c>
      <c r="GD46" s="355">
        <v>3</v>
      </c>
      <c r="GE46" s="355">
        <v>2</v>
      </c>
      <c r="GF46" s="354">
        <v>1</v>
      </c>
      <c r="GG46" s="419">
        <f t="shared" si="662"/>
        <v>3</v>
      </c>
      <c r="GH46" s="356">
        <v>2</v>
      </c>
      <c r="GI46" s="354"/>
      <c r="GJ46" s="354"/>
      <c r="GK46" s="355">
        <v>8</v>
      </c>
      <c r="GL46" s="355" t="s">
        <v>85</v>
      </c>
      <c r="GM46" s="355" t="s">
        <v>702</v>
      </c>
      <c r="GN46" s="355">
        <v>2</v>
      </c>
      <c r="GO46" s="355">
        <v>2</v>
      </c>
      <c r="GP46" s="354">
        <v>1</v>
      </c>
      <c r="GQ46" s="419">
        <f t="shared" si="663"/>
        <v>1</v>
      </c>
      <c r="GR46" s="354">
        <v>5</v>
      </c>
      <c r="GS46" s="358" t="s">
        <v>34</v>
      </c>
      <c r="GT46" s="358" t="s">
        <v>93</v>
      </c>
      <c r="GU46" s="358">
        <v>7</v>
      </c>
      <c r="GV46" s="358" t="s">
        <v>86</v>
      </c>
      <c r="GW46" s="358" t="s">
        <v>821</v>
      </c>
      <c r="GX46" s="358">
        <v>3</v>
      </c>
      <c r="GY46" s="358">
        <v>1</v>
      </c>
      <c r="GZ46" s="359">
        <v>1</v>
      </c>
      <c r="HA46" s="421">
        <f t="shared" si="665"/>
        <v>4</v>
      </c>
      <c r="HB46" s="359"/>
      <c r="HC46" s="269"/>
      <c r="HD46" s="269"/>
      <c r="HE46" s="269"/>
      <c r="HF46" s="269"/>
      <c r="HG46" s="269"/>
      <c r="HH46" s="269"/>
      <c r="HI46" s="269"/>
      <c r="HJ46" s="269"/>
      <c r="HK46" s="295">
        <f t="shared" si="33"/>
        <v>9</v>
      </c>
      <c r="HL46" s="295">
        <f t="shared" si="642"/>
        <v>1</v>
      </c>
      <c r="HM46" s="295">
        <f t="shared" si="643"/>
        <v>0</v>
      </c>
      <c r="HN46" s="297">
        <f t="shared" si="644"/>
        <v>0</v>
      </c>
      <c r="HO46" s="295">
        <f t="shared" si="645"/>
        <v>0</v>
      </c>
      <c r="HP46" s="295">
        <f t="shared" si="646"/>
        <v>0</v>
      </c>
      <c r="HQ46" s="295">
        <f t="shared" si="647"/>
        <v>1</v>
      </c>
      <c r="HR46" s="269" t="s">
        <v>346</v>
      </c>
      <c r="HS46" s="269" t="s">
        <v>348</v>
      </c>
      <c r="HT46" s="269"/>
      <c r="HU46" s="269"/>
      <c r="HV46" s="269"/>
      <c r="HW46" s="269"/>
      <c r="HX46" s="269"/>
      <c r="HY46" s="269"/>
      <c r="HZ46" s="269"/>
      <c r="IA46" s="269"/>
      <c r="IB46" s="269"/>
      <c r="IC46" s="269"/>
      <c r="ID46" s="269"/>
      <c r="IE46" s="269"/>
      <c r="IT46" s="299"/>
    </row>
    <row r="47" spans="7:254" ht="15" customHeight="1">
      <c r="G47" s="175">
        <f t="shared" si="23"/>
        <v>9</v>
      </c>
      <c r="H47" s="175">
        <f t="shared" si="24"/>
        <v>14</v>
      </c>
      <c r="I47" s="128">
        <v>168</v>
      </c>
      <c r="J47" s="502">
        <f t="shared" si="634"/>
        <v>45150</v>
      </c>
      <c r="K47" s="126">
        <v>45150</v>
      </c>
      <c r="L47" s="417" t="s">
        <v>853</v>
      </c>
      <c r="M47" s="76">
        <v>0</v>
      </c>
      <c r="N47" s="42">
        <v>0</v>
      </c>
      <c r="O47" s="207">
        <f t="shared" si="635"/>
        <v>0</v>
      </c>
      <c r="P47" s="176">
        <f t="shared" si="636"/>
        <v>76</v>
      </c>
      <c r="Q47" s="177">
        <f t="shared" si="637"/>
        <v>38</v>
      </c>
      <c r="R47" s="178">
        <f t="shared" si="638"/>
        <v>38</v>
      </c>
      <c r="S47" s="519">
        <f t="shared" si="639"/>
        <v>1</v>
      </c>
      <c r="T47" s="43">
        <v>0</v>
      </c>
      <c r="U47" s="43">
        <v>0</v>
      </c>
      <c r="V47" s="43">
        <v>0</v>
      </c>
      <c r="W47" s="43">
        <v>1</v>
      </c>
      <c r="X47" s="186">
        <f t="shared" si="640"/>
        <v>1</v>
      </c>
      <c r="Y47" s="43">
        <v>2</v>
      </c>
      <c r="Z47" s="189">
        <f t="shared" si="641"/>
        <v>3</v>
      </c>
      <c r="AA47" s="44">
        <v>3</v>
      </c>
      <c r="AB47" s="142"/>
      <c r="AC47" s="418">
        <v>4</v>
      </c>
      <c r="AD47" s="419" t="s">
        <v>36</v>
      </c>
      <c r="AE47" s="419" t="s">
        <v>93</v>
      </c>
      <c r="AF47" s="419">
        <v>0</v>
      </c>
      <c r="AG47" s="419" t="s">
        <v>85</v>
      </c>
      <c r="AH47" s="419" t="s">
        <v>775</v>
      </c>
      <c r="AI47" s="419">
        <v>1</v>
      </c>
      <c r="AJ47" s="419">
        <v>12</v>
      </c>
      <c r="AK47" s="418">
        <v>2</v>
      </c>
      <c r="AL47" s="419">
        <f t="shared" si="648"/>
        <v>2</v>
      </c>
      <c r="AM47" s="418">
        <v>4</v>
      </c>
      <c r="AN47" s="419" t="s">
        <v>34</v>
      </c>
      <c r="AO47" s="419" t="s">
        <v>93</v>
      </c>
      <c r="AP47" s="419">
        <v>4</v>
      </c>
      <c r="AQ47" s="419" t="s">
        <v>85</v>
      </c>
      <c r="AR47" s="419" t="s">
        <v>756</v>
      </c>
      <c r="AS47" s="419">
        <v>2</v>
      </c>
      <c r="AT47" s="419">
        <v>8</v>
      </c>
      <c r="AU47" s="418">
        <v>2</v>
      </c>
      <c r="AV47" s="419">
        <f t="shared" si="649"/>
        <v>2</v>
      </c>
      <c r="AW47" s="418">
        <v>4</v>
      </c>
      <c r="AX47" s="419" t="s">
        <v>36</v>
      </c>
      <c r="AY47" s="419" t="s">
        <v>86</v>
      </c>
      <c r="AZ47" s="419">
        <v>9</v>
      </c>
      <c r="BA47" s="419" t="s">
        <v>85</v>
      </c>
      <c r="BB47" s="419" t="s">
        <v>814</v>
      </c>
      <c r="BC47" s="419">
        <v>2</v>
      </c>
      <c r="BD47" s="419">
        <v>10</v>
      </c>
      <c r="BE47" s="418">
        <v>2</v>
      </c>
      <c r="BF47" s="419">
        <f t="shared" si="650"/>
        <v>2</v>
      </c>
      <c r="BG47" s="418">
        <v>3</v>
      </c>
      <c r="BH47" s="418"/>
      <c r="BI47" s="418"/>
      <c r="BJ47" s="419">
        <v>5</v>
      </c>
      <c r="BK47" s="419" t="s">
        <v>85</v>
      </c>
      <c r="BL47" s="419" t="s">
        <v>701</v>
      </c>
      <c r="BM47" s="419">
        <v>1</v>
      </c>
      <c r="BN47" s="419">
        <v>22</v>
      </c>
      <c r="BO47" s="418">
        <v>2</v>
      </c>
      <c r="BP47" s="419">
        <f t="shared" si="651"/>
        <v>1</v>
      </c>
      <c r="BQ47" s="480">
        <v>5</v>
      </c>
      <c r="BR47" s="355" t="s">
        <v>36</v>
      </c>
      <c r="BS47" s="419" t="s">
        <v>93</v>
      </c>
      <c r="BT47" s="419">
        <v>0</v>
      </c>
      <c r="BU47" s="419" t="s">
        <v>63</v>
      </c>
      <c r="BV47" s="419" t="s">
        <v>816</v>
      </c>
      <c r="BW47" s="419">
        <v>1</v>
      </c>
      <c r="BX47" s="419">
        <v>14</v>
      </c>
      <c r="BY47" s="418">
        <v>2</v>
      </c>
      <c r="BZ47" s="419">
        <f t="shared" si="652"/>
        <v>3</v>
      </c>
      <c r="CA47" s="480">
        <v>6</v>
      </c>
      <c r="CB47" s="419" t="s">
        <v>36</v>
      </c>
      <c r="CC47" s="419" t="s">
        <v>86</v>
      </c>
      <c r="CD47" s="419">
        <v>0</v>
      </c>
      <c r="CE47" s="419" t="s">
        <v>85</v>
      </c>
      <c r="CF47" s="419" t="s">
        <v>817</v>
      </c>
      <c r="CG47" s="419">
        <v>1</v>
      </c>
      <c r="CH47" s="419">
        <v>14</v>
      </c>
      <c r="CI47" s="418">
        <v>2</v>
      </c>
      <c r="CJ47" s="419">
        <f t="shared" si="653"/>
        <v>4</v>
      </c>
      <c r="CK47" s="441">
        <v>2</v>
      </c>
      <c r="CL47" s="418"/>
      <c r="CM47" s="418"/>
      <c r="CN47" s="419">
        <v>4</v>
      </c>
      <c r="CO47" s="419" t="s">
        <v>85</v>
      </c>
      <c r="CP47" s="419" t="s">
        <v>775</v>
      </c>
      <c r="CQ47" s="419">
        <v>1</v>
      </c>
      <c r="CR47" s="419">
        <v>8</v>
      </c>
      <c r="CS47" s="418">
        <v>1</v>
      </c>
      <c r="CT47" s="419">
        <f t="shared" si="654"/>
        <v>1</v>
      </c>
      <c r="CU47" s="418">
        <v>5</v>
      </c>
      <c r="CV47" s="419" t="s">
        <v>34</v>
      </c>
      <c r="CW47" s="419" t="s">
        <v>93</v>
      </c>
      <c r="CX47" s="419">
        <v>9</v>
      </c>
      <c r="CY47" s="419" t="s">
        <v>85</v>
      </c>
      <c r="CZ47" s="419" t="s">
        <v>818</v>
      </c>
      <c r="DA47" s="419">
        <v>2</v>
      </c>
      <c r="DB47" s="419">
        <v>6</v>
      </c>
      <c r="DC47" s="418">
        <v>2</v>
      </c>
      <c r="DD47" s="419">
        <f t="shared" si="664"/>
        <v>3</v>
      </c>
      <c r="DE47" s="480">
        <v>5</v>
      </c>
      <c r="DF47" s="419" t="s">
        <v>34</v>
      </c>
      <c r="DG47" s="419" t="s">
        <v>93</v>
      </c>
      <c r="DH47" s="419">
        <v>9</v>
      </c>
      <c r="DI47" s="419" t="s">
        <v>85</v>
      </c>
      <c r="DJ47" s="419" t="s">
        <v>819</v>
      </c>
      <c r="DK47" s="419">
        <v>3</v>
      </c>
      <c r="DL47" s="419">
        <v>2</v>
      </c>
      <c r="DM47" s="418">
        <v>2</v>
      </c>
      <c r="DN47" s="419">
        <f t="shared" si="655"/>
        <v>3</v>
      </c>
      <c r="DO47" s="418"/>
      <c r="DP47" s="418">
        <v>3</v>
      </c>
      <c r="DQ47" s="418"/>
      <c r="DR47" s="418"/>
      <c r="DS47" s="419">
        <v>6</v>
      </c>
      <c r="DT47" s="419" t="s">
        <v>85</v>
      </c>
      <c r="DU47" s="419" t="s">
        <v>726</v>
      </c>
      <c r="DV47" s="419">
        <v>1</v>
      </c>
      <c r="DW47" s="419">
        <v>7</v>
      </c>
      <c r="DX47" s="418">
        <v>2</v>
      </c>
      <c r="DY47" s="419">
        <f t="shared" si="656"/>
        <v>1</v>
      </c>
      <c r="DZ47" s="441">
        <v>3</v>
      </c>
      <c r="EA47" s="419" t="s">
        <v>34</v>
      </c>
      <c r="EB47" s="419" t="s">
        <v>93</v>
      </c>
      <c r="EC47" s="419" t="s">
        <v>226</v>
      </c>
      <c r="ED47" s="419" t="s">
        <v>85</v>
      </c>
      <c r="EE47" s="419" t="s">
        <v>796</v>
      </c>
      <c r="EF47" s="419">
        <v>3</v>
      </c>
      <c r="EG47" s="419">
        <v>1</v>
      </c>
      <c r="EH47" s="418">
        <v>1</v>
      </c>
      <c r="EI47" s="419">
        <f t="shared" si="657"/>
        <v>2</v>
      </c>
      <c r="EJ47" s="418">
        <v>4</v>
      </c>
      <c r="EK47" s="419" t="s">
        <v>786</v>
      </c>
      <c r="EL47" s="419" t="s">
        <v>92</v>
      </c>
      <c r="EM47" s="419">
        <v>0</v>
      </c>
      <c r="EN47" s="419" t="s">
        <v>85</v>
      </c>
      <c r="EO47" s="419" t="s">
        <v>713</v>
      </c>
      <c r="EP47" s="419">
        <v>3</v>
      </c>
      <c r="EQ47" s="419">
        <v>14</v>
      </c>
      <c r="ER47" s="418">
        <v>2</v>
      </c>
      <c r="ES47" s="419">
        <f t="shared" si="658"/>
        <v>2</v>
      </c>
      <c r="ET47" s="418">
        <v>4</v>
      </c>
      <c r="EU47" s="355" t="s">
        <v>36</v>
      </c>
      <c r="EV47" s="419" t="s">
        <v>86</v>
      </c>
      <c r="EW47" s="419">
        <v>7</v>
      </c>
      <c r="EX47" s="419" t="s">
        <v>85</v>
      </c>
      <c r="EY47" s="419" t="s">
        <v>702</v>
      </c>
      <c r="EZ47" s="419">
        <v>3</v>
      </c>
      <c r="FA47" s="419">
        <v>14</v>
      </c>
      <c r="FB47" s="418">
        <v>2</v>
      </c>
      <c r="FC47" s="419">
        <f t="shared" si="659"/>
        <v>2</v>
      </c>
      <c r="FD47" s="418">
        <v>7</v>
      </c>
      <c r="FE47" s="419" t="s">
        <v>34</v>
      </c>
      <c r="FF47" s="419" t="s">
        <v>86</v>
      </c>
      <c r="FG47" s="419" t="s">
        <v>271</v>
      </c>
      <c r="FH47" s="419" t="s">
        <v>94</v>
      </c>
      <c r="FI47" s="419" t="s">
        <v>784</v>
      </c>
      <c r="FJ47" s="419">
        <v>2</v>
      </c>
      <c r="FK47" s="419">
        <v>7</v>
      </c>
      <c r="FL47" s="418">
        <v>2</v>
      </c>
      <c r="FM47" s="419">
        <f t="shared" si="660"/>
        <v>5</v>
      </c>
      <c r="FN47" s="418">
        <v>4</v>
      </c>
      <c r="FO47" s="419" t="s">
        <v>34</v>
      </c>
      <c r="FP47" s="419" t="s">
        <v>93</v>
      </c>
      <c r="FQ47" s="419">
        <v>9</v>
      </c>
      <c r="FR47" s="419" t="s">
        <v>95</v>
      </c>
      <c r="FS47" s="419" t="s">
        <v>732</v>
      </c>
      <c r="FT47" s="419">
        <v>3</v>
      </c>
      <c r="FU47" s="419">
        <v>1</v>
      </c>
      <c r="FV47" s="418">
        <v>1</v>
      </c>
      <c r="FW47" s="419">
        <f t="shared" si="661"/>
        <v>3</v>
      </c>
      <c r="FX47" s="480">
        <v>5</v>
      </c>
      <c r="FY47" s="419" t="s">
        <v>34</v>
      </c>
      <c r="FZ47" s="419" t="s">
        <v>93</v>
      </c>
      <c r="GA47" s="419">
        <v>0</v>
      </c>
      <c r="GB47" s="419" t="s">
        <v>92</v>
      </c>
      <c r="GC47" s="419" t="s">
        <v>804</v>
      </c>
      <c r="GD47" s="419">
        <v>3</v>
      </c>
      <c r="GE47" s="419">
        <v>2</v>
      </c>
      <c r="GF47" s="418">
        <v>2</v>
      </c>
      <c r="GG47" s="419">
        <f t="shared" si="662"/>
        <v>3</v>
      </c>
      <c r="GH47" s="441">
        <v>2</v>
      </c>
      <c r="GI47" s="418"/>
      <c r="GJ47" s="418"/>
      <c r="GK47" s="419">
        <v>8</v>
      </c>
      <c r="GL47" s="419" t="s">
        <v>85</v>
      </c>
      <c r="GM47" s="419" t="s">
        <v>687</v>
      </c>
      <c r="GN47" s="419">
        <v>2</v>
      </c>
      <c r="GO47" s="419">
        <v>1</v>
      </c>
      <c r="GP47" s="418">
        <v>1</v>
      </c>
      <c r="GQ47" s="419">
        <f t="shared" si="663"/>
        <v>1</v>
      </c>
      <c r="GR47" s="480">
        <v>6</v>
      </c>
      <c r="GS47" s="421" t="s">
        <v>34</v>
      </c>
      <c r="GT47" s="421" t="s">
        <v>93</v>
      </c>
      <c r="GU47" s="421">
        <v>0</v>
      </c>
      <c r="GV47" s="421" t="s">
        <v>85</v>
      </c>
      <c r="GW47" s="421" t="s">
        <v>820</v>
      </c>
      <c r="GX47" s="421">
        <v>3</v>
      </c>
      <c r="GY47" s="421">
        <v>1</v>
      </c>
      <c r="GZ47" s="422">
        <v>1</v>
      </c>
      <c r="HA47" s="421">
        <f t="shared" si="665"/>
        <v>5</v>
      </c>
      <c r="HB47" s="422"/>
      <c r="HC47" s="269"/>
      <c r="HD47" s="269"/>
      <c r="HE47" s="269"/>
      <c r="HF47" s="269"/>
      <c r="HG47" s="269"/>
      <c r="HH47" s="269"/>
      <c r="HI47" s="269"/>
      <c r="HJ47" s="269"/>
      <c r="HK47" s="295">
        <f t="shared" si="33"/>
        <v>9</v>
      </c>
      <c r="HL47" s="295">
        <f t="shared" si="642"/>
        <v>0</v>
      </c>
      <c r="HM47" s="295">
        <f t="shared" si="643"/>
        <v>0</v>
      </c>
      <c r="HN47" s="297">
        <f t="shared" si="644"/>
        <v>0</v>
      </c>
      <c r="HO47" s="295">
        <f t="shared" si="645"/>
        <v>0</v>
      </c>
      <c r="HP47" s="295">
        <f t="shared" si="646"/>
        <v>0</v>
      </c>
      <c r="HQ47" s="295">
        <f t="shared" si="647"/>
        <v>0</v>
      </c>
      <c r="HR47" s="269" t="s">
        <v>346</v>
      </c>
      <c r="HS47" s="269" t="s">
        <v>348</v>
      </c>
      <c r="HT47" s="269"/>
      <c r="HU47" s="269"/>
      <c r="HV47" s="269"/>
      <c r="HW47" s="269"/>
      <c r="HX47" s="269"/>
      <c r="HY47" s="269"/>
      <c r="HZ47" s="269"/>
      <c r="IA47" s="269"/>
      <c r="IB47" s="269"/>
      <c r="IC47" s="269"/>
      <c r="ID47" s="269"/>
      <c r="IE47" s="269"/>
      <c r="IT47" s="299"/>
    </row>
    <row r="48" spans="7:254" ht="15" customHeight="1">
      <c r="G48" s="175">
        <f t="shared" si="23"/>
        <v>5</v>
      </c>
      <c r="H48" s="175">
        <f t="shared" si="24"/>
        <v>16</v>
      </c>
      <c r="I48" s="128">
        <v>167</v>
      </c>
      <c r="J48" s="503">
        <f t="shared" si="634"/>
        <v>45149</v>
      </c>
      <c r="K48" s="85">
        <v>45149</v>
      </c>
      <c r="L48" s="5" t="s">
        <v>815</v>
      </c>
      <c r="M48" s="74">
        <v>1</v>
      </c>
      <c r="N48" s="28">
        <v>0</v>
      </c>
      <c r="O48" s="207">
        <f t="shared" si="635"/>
        <v>1</v>
      </c>
      <c r="P48" s="179">
        <f t="shared" si="636"/>
        <v>79</v>
      </c>
      <c r="Q48" s="180">
        <f t="shared" si="637"/>
        <v>36</v>
      </c>
      <c r="R48" s="181">
        <f t="shared" si="638"/>
        <v>43</v>
      </c>
      <c r="S48" s="519">
        <f t="shared" si="639"/>
        <v>7</v>
      </c>
      <c r="T48" s="27">
        <v>1</v>
      </c>
      <c r="U48" s="27">
        <v>0</v>
      </c>
      <c r="V48" s="27">
        <v>0</v>
      </c>
      <c r="W48" s="27">
        <v>1</v>
      </c>
      <c r="X48" s="186">
        <f t="shared" si="640"/>
        <v>2</v>
      </c>
      <c r="Y48" s="27">
        <v>0</v>
      </c>
      <c r="Z48" s="190">
        <f t="shared" si="641"/>
        <v>2</v>
      </c>
      <c r="AA48" s="18">
        <v>0</v>
      </c>
      <c r="AB48" s="374"/>
      <c r="AC48" s="354">
        <v>4</v>
      </c>
      <c r="AD48" s="355" t="s">
        <v>36</v>
      </c>
      <c r="AE48" s="355" t="s">
        <v>93</v>
      </c>
      <c r="AF48" s="355">
        <v>8</v>
      </c>
      <c r="AG48" s="355" t="s">
        <v>85</v>
      </c>
      <c r="AH48" s="355" t="s">
        <v>716</v>
      </c>
      <c r="AI48" s="355">
        <v>1</v>
      </c>
      <c r="AJ48" s="355">
        <v>6</v>
      </c>
      <c r="AK48" s="354">
        <v>2</v>
      </c>
      <c r="AL48" s="419">
        <f t="shared" si="648"/>
        <v>2</v>
      </c>
      <c r="AM48" s="354">
        <v>4</v>
      </c>
      <c r="AN48" s="355" t="s">
        <v>34</v>
      </c>
      <c r="AO48" s="355" t="s">
        <v>93</v>
      </c>
      <c r="AP48" s="355">
        <v>0</v>
      </c>
      <c r="AQ48" s="355" t="s">
        <v>85</v>
      </c>
      <c r="AR48" s="355" t="s">
        <v>812</v>
      </c>
      <c r="AS48" s="355">
        <v>4</v>
      </c>
      <c r="AT48" s="355">
        <v>12</v>
      </c>
      <c r="AU48" s="354">
        <v>2</v>
      </c>
      <c r="AV48" s="419">
        <f t="shared" si="649"/>
        <v>2</v>
      </c>
      <c r="AW48" s="354">
        <v>4</v>
      </c>
      <c r="AX48" s="355" t="s">
        <v>36</v>
      </c>
      <c r="AY48" s="355" t="s">
        <v>86</v>
      </c>
      <c r="AZ48" s="355" t="s">
        <v>226</v>
      </c>
      <c r="BA48" s="355" t="s">
        <v>85</v>
      </c>
      <c r="BB48" s="355" t="s">
        <v>713</v>
      </c>
      <c r="BC48" s="355">
        <v>2</v>
      </c>
      <c r="BD48" s="355">
        <v>1</v>
      </c>
      <c r="BE48" s="354">
        <v>2</v>
      </c>
      <c r="BF48" s="419">
        <f t="shared" si="650"/>
        <v>2</v>
      </c>
      <c r="BG48" s="354">
        <v>3</v>
      </c>
      <c r="BH48" s="354"/>
      <c r="BI48" s="354"/>
      <c r="BJ48" s="355">
        <v>5</v>
      </c>
      <c r="BK48" s="355" t="s">
        <v>85</v>
      </c>
      <c r="BL48" s="355" t="s">
        <v>693</v>
      </c>
      <c r="BM48" s="355">
        <v>3</v>
      </c>
      <c r="BN48" s="355">
        <v>14</v>
      </c>
      <c r="BO48" s="354">
        <v>2</v>
      </c>
      <c r="BP48" s="419">
        <f t="shared" si="651"/>
        <v>1</v>
      </c>
      <c r="BQ48" s="354">
        <v>4</v>
      </c>
      <c r="BR48" s="355" t="s">
        <v>36</v>
      </c>
      <c r="BS48" s="355" t="s">
        <v>92</v>
      </c>
      <c r="BT48" s="355">
        <v>0</v>
      </c>
      <c r="BU48" s="355" t="s">
        <v>85</v>
      </c>
      <c r="BV48" s="355" t="s">
        <v>713</v>
      </c>
      <c r="BW48" s="355">
        <v>1</v>
      </c>
      <c r="BX48" s="355">
        <v>6</v>
      </c>
      <c r="BY48" s="354">
        <v>2</v>
      </c>
      <c r="BZ48" s="419">
        <f t="shared" si="652"/>
        <v>2</v>
      </c>
      <c r="CA48" s="354">
        <v>5</v>
      </c>
      <c r="CB48" s="355" t="s">
        <v>36</v>
      </c>
      <c r="CC48" s="355" t="s">
        <v>63</v>
      </c>
      <c r="CD48" s="355" t="s">
        <v>226</v>
      </c>
      <c r="CE48" s="355" t="s">
        <v>85</v>
      </c>
      <c r="CF48" s="355" t="s">
        <v>713</v>
      </c>
      <c r="CG48" s="355">
        <v>1</v>
      </c>
      <c r="CH48" s="355">
        <v>6</v>
      </c>
      <c r="CI48" s="354">
        <v>2</v>
      </c>
      <c r="CJ48" s="419">
        <f t="shared" si="653"/>
        <v>3</v>
      </c>
      <c r="CK48" s="354">
        <v>3</v>
      </c>
      <c r="CL48" s="354"/>
      <c r="CM48" s="354"/>
      <c r="CN48" s="355">
        <v>4</v>
      </c>
      <c r="CO48" s="355" t="s">
        <v>85</v>
      </c>
      <c r="CP48" s="355" t="s">
        <v>775</v>
      </c>
      <c r="CQ48" s="355">
        <v>1</v>
      </c>
      <c r="CR48" s="355">
        <v>10</v>
      </c>
      <c r="CS48" s="354">
        <v>2</v>
      </c>
      <c r="CT48" s="419">
        <f t="shared" si="654"/>
        <v>1</v>
      </c>
      <c r="CU48" s="354">
        <v>5</v>
      </c>
      <c r="CV48" s="355" t="s">
        <v>34</v>
      </c>
      <c r="CW48" s="355" t="s">
        <v>93</v>
      </c>
      <c r="CX48" s="355" t="s">
        <v>226</v>
      </c>
      <c r="CY48" s="355" t="s">
        <v>85</v>
      </c>
      <c r="CZ48" s="355" t="s">
        <v>770</v>
      </c>
      <c r="DA48" s="355">
        <v>1</v>
      </c>
      <c r="DB48" s="355">
        <v>3</v>
      </c>
      <c r="DC48" s="354">
        <v>2</v>
      </c>
      <c r="DD48" s="419">
        <f t="shared" si="664"/>
        <v>3</v>
      </c>
      <c r="DE48" s="354">
        <v>4</v>
      </c>
      <c r="DF48" s="355" t="s">
        <v>34</v>
      </c>
      <c r="DG48" s="355" t="s">
        <v>93</v>
      </c>
      <c r="DH48" s="355">
        <v>0</v>
      </c>
      <c r="DI48" s="355" t="s">
        <v>85</v>
      </c>
      <c r="DJ48" s="355" t="s">
        <v>812</v>
      </c>
      <c r="DK48" s="355">
        <v>1</v>
      </c>
      <c r="DL48" s="355">
        <v>6</v>
      </c>
      <c r="DM48" s="354">
        <v>2</v>
      </c>
      <c r="DN48" s="419">
        <f t="shared" si="655"/>
        <v>2</v>
      </c>
      <c r="DO48" s="354"/>
      <c r="DP48" s="478">
        <v>4</v>
      </c>
      <c r="DQ48" s="354"/>
      <c r="DR48" s="354"/>
      <c r="DS48" s="355">
        <v>5</v>
      </c>
      <c r="DT48" s="355" t="s">
        <v>85</v>
      </c>
      <c r="DU48" s="355" t="s">
        <v>701</v>
      </c>
      <c r="DV48" s="355">
        <v>3</v>
      </c>
      <c r="DW48" s="355">
        <v>14</v>
      </c>
      <c r="DX48" s="354">
        <v>3</v>
      </c>
      <c r="DY48" s="419">
        <f t="shared" si="656"/>
        <v>1</v>
      </c>
      <c r="DZ48" s="354">
        <v>4</v>
      </c>
      <c r="EA48" s="355" t="s">
        <v>34</v>
      </c>
      <c r="EB48" s="355" t="s">
        <v>86</v>
      </c>
      <c r="EC48" s="355">
        <v>8</v>
      </c>
      <c r="ED48" s="355" t="s">
        <v>85</v>
      </c>
      <c r="EE48" s="355" t="s">
        <v>694</v>
      </c>
      <c r="EF48" s="355">
        <v>3</v>
      </c>
      <c r="EG48" s="355">
        <v>24</v>
      </c>
      <c r="EH48" s="354">
        <v>2</v>
      </c>
      <c r="EI48" s="419">
        <f t="shared" si="657"/>
        <v>2</v>
      </c>
      <c r="EJ48" s="354">
        <v>4</v>
      </c>
      <c r="EK48" s="355" t="s">
        <v>786</v>
      </c>
      <c r="EL48" s="355" t="s">
        <v>95</v>
      </c>
      <c r="EM48" s="355">
        <v>7</v>
      </c>
      <c r="EN48" s="355" t="s">
        <v>85</v>
      </c>
      <c r="EO48" s="355" t="s">
        <v>726</v>
      </c>
      <c r="EP48" s="355">
        <v>2</v>
      </c>
      <c r="EQ48" s="355">
        <v>8</v>
      </c>
      <c r="ER48" s="354">
        <v>2</v>
      </c>
      <c r="ES48" s="419">
        <f t="shared" si="658"/>
        <v>2</v>
      </c>
      <c r="ET48" s="354">
        <v>5</v>
      </c>
      <c r="EU48" s="355" t="s">
        <v>36</v>
      </c>
      <c r="EV48" s="355" t="s">
        <v>95</v>
      </c>
      <c r="EW48" s="355">
        <v>6</v>
      </c>
      <c r="EX48" s="355" t="s">
        <v>91</v>
      </c>
      <c r="EY48" s="355" t="s">
        <v>687</v>
      </c>
      <c r="EZ48" s="355">
        <v>1</v>
      </c>
      <c r="FA48" s="355">
        <v>10</v>
      </c>
      <c r="FB48" s="354">
        <v>2</v>
      </c>
      <c r="FC48" s="419">
        <f t="shared" si="659"/>
        <v>3</v>
      </c>
      <c r="FD48" s="354">
        <v>7</v>
      </c>
      <c r="FE48" s="355" t="s">
        <v>34</v>
      </c>
      <c r="FF48" s="355" t="s">
        <v>103</v>
      </c>
      <c r="FG48" s="355">
        <v>6</v>
      </c>
      <c r="FH48" s="355" t="s">
        <v>85</v>
      </c>
      <c r="FI48" s="355" t="s">
        <v>687</v>
      </c>
      <c r="FJ48" s="355">
        <v>1</v>
      </c>
      <c r="FK48" s="355">
        <v>18</v>
      </c>
      <c r="FL48" s="354">
        <v>2</v>
      </c>
      <c r="FM48" s="419">
        <f t="shared" si="660"/>
        <v>5</v>
      </c>
      <c r="FN48" s="354">
        <v>6</v>
      </c>
      <c r="FO48" s="355" t="s">
        <v>34</v>
      </c>
      <c r="FP48" s="355" t="s">
        <v>93</v>
      </c>
      <c r="FQ48" s="355">
        <v>6</v>
      </c>
      <c r="FR48" s="355" t="s">
        <v>86</v>
      </c>
      <c r="FS48" s="355" t="s">
        <v>813</v>
      </c>
      <c r="FT48" s="355">
        <v>2</v>
      </c>
      <c r="FU48" s="355">
        <v>8</v>
      </c>
      <c r="FV48" s="354">
        <v>2</v>
      </c>
      <c r="FW48" s="419">
        <f t="shared" si="661"/>
        <v>4</v>
      </c>
      <c r="FX48" s="354">
        <v>5</v>
      </c>
      <c r="FY48" s="355" t="s">
        <v>34</v>
      </c>
      <c r="FZ48" s="355" t="s">
        <v>63</v>
      </c>
      <c r="GA48" s="355" t="s">
        <v>226</v>
      </c>
      <c r="GB48" s="355" t="s">
        <v>85</v>
      </c>
      <c r="GC48" s="355" t="s">
        <v>713</v>
      </c>
      <c r="GD48" s="355">
        <v>2</v>
      </c>
      <c r="GE48" s="355">
        <v>14</v>
      </c>
      <c r="GF48" s="354">
        <v>2</v>
      </c>
      <c r="GG48" s="419">
        <f t="shared" si="662"/>
        <v>3</v>
      </c>
      <c r="GH48" s="354">
        <v>3</v>
      </c>
      <c r="GI48" s="354"/>
      <c r="GJ48" s="354"/>
      <c r="GK48" s="355">
        <v>8</v>
      </c>
      <c r="GL48" s="355" t="s">
        <v>85</v>
      </c>
      <c r="GM48" s="355" t="s">
        <v>687</v>
      </c>
      <c r="GN48" s="355">
        <v>1</v>
      </c>
      <c r="GO48" s="355">
        <v>12</v>
      </c>
      <c r="GP48" s="354">
        <v>2</v>
      </c>
      <c r="GQ48" s="419">
        <f t="shared" si="663"/>
        <v>1</v>
      </c>
      <c r="GR48" s="354">
        <v>5</v>
      </c>
      <c r="GS48" s="358" t="s">
        <v>34</v>
      </c>
      <c r="GT48" s="358" t="s">
        <v>63</v>
      </c>
      <c r="GU48" s="358">
        <v>0</v>
      </c>
      <c r="GV48" s="358" t="s">
        <v>85</v>
      </c>
      <c r="GW48" s="358" t="s">
        <v>814</v>
      </c>
      <c r="GX48" s="358">
        <v>2</v>
      </c>
      <c r="GY48" s="358">
        <v>6</v>
      </c>
      <c r="GZ48" s="359">
        <v>2</v>
      </c>
      <c r="HA48" s="421">
        <f t="shared" si="665"/>
        <v>3</v>
      </c>
      <c r="HB48" s="359"/>
      <c r="HC48" s="269"/>
      <c r="HD48" s="269"/>
      <c r="HE48" s="269"/>
      <c r="HF48" s="269"/>
      <c r="HG48" s="269"/>
      <c r="HH48" s="269"/>
      <c r="HI48" s="269"/>
      <c r="HJ48" s="269"/>
      <c r="HK48" s="295">
        <f t="shared" si="33"/>
        <v>9</v>
      </c>
      <c r="HL48" s="295">
        <f t="shared" si="642"/>
        <v>0</v>
      </c>
      <c r="HM48" s="295">
        <f t="shared" si="643"/>
        <v>0</v>
      </c>
      <c r="HN48" s="297">
        <f t="shared" si="644"/>
        <v>0</v>
      </c>
      <c r="HO48" s="295">
        <f t="shared" si="645"/>
        <v>1</v>
      </c>
      <c r="HP48" s="295">
        <f t="shared" si="646"/>
        <v>0</v>
      </c>
      <c r="HQ48" s="295">
        <f t="shared" si="647"/>
        <v>1</v>
      </c>
      <c r="HR48" s="269" t="s">
        <v>379</v>
      </c>
      <c r="HS48" s="269" t="s">
        <v>380</v>
      </c>
      <c r="HT48" s="269"/>
      <c r="HU48" s="269"/>
      <c r="HV48" s="269"/>
      <c r="HW48" s="269"/>
      <c r="HX48" s="269"/>
      <c r="HY48" s="269"/>
      <c r="HZ48" s="269"/>
      <c r="IA48" s="269"/>
      <c r="IB48" s="269"/>
      <c r="IC48" s="269"/>
      <c r="ID48" s="269"/>
      <c r="IE48" s="269"/>
      <c r="IT48" s="299"/>
    </row>
    <row r="49" spans="7:254" ht="15" customHeight="1">
      <c r="G49" s="175">
        <f t="shared" si="23"/>
        <v>7</v>
      </c>
      <c r="H49" s="175">
        <f t="shared" si="24"/>
        <v>9</v>
      </c>
      <c r="I49" s="128">
        <v>166</v>
      </c>
      <c r="J49" s="502">
        <f t="shared" si="634"/>
        <v>45143</v>
      </c>
      <c r="K49" s="126">
        <v>45143</v>
      </c>
      <c r="L49" s="41" t="s">
        <v>835</v>
      </c>
      <c r="M49" s="76">
        <v>1</v>
      </c>
      <c r="N49" s="42">
        <v>0</v>
      </c>
      <c r="O49" s="207">
        <f t="shared" si="635"/>
        <v>1</v>
      </c>
      <c r="P49" s="176">
        <f t="shared" si="636"/>
        <v>81</v>
      </c>
      <c r="Q49" s="185">
        <f t="shared" si="637"/>
        <v>42</v>
      </c>
      <c r="R49" s="178">
        <f t="shared" si="638"/>
        <v>39</v>
      </c>
      <c r="S49" s="519">
        <f t="shared" si="639"/>
        <v>2</v>
      </c>
      <c r="T49" s="43">
        <v>1</v>
      </c>
      <c r="U49" s="43">
        <v>0</v>
      </c>
      <c r="V49" s="43">
        <v>0</v>
      </c>
      <c r="W49" s="43">
        <v>2</v>
      </c>
      <c r="X49" s="186">
        <f t="shared" si="640"/>
        <v>3</v>
      </c>
      <c r="Y49" s="43">
        <v>1</v>
      </c>
      <c r="Z49" s="189">
        <f t="shared" si="641"/>
        <v>4</v>
      </c>
      <c r="AA49" s="44">
        <v>1</v>
      </c>
      <c r="AB49" s="463"/>
      <c r="AC49" s="354">
        <v>6</v>
      </c>
      <c r="AD49" s="355" t="s">
        <v>36</v>
      </c>
      <c r="AE49" s="355" t="s">
        <v>103</v>
      </c>
      <c r="AF49" s="355">
        <v>0</v>
      </c>
      <c r="AG49" s="355" t="s">
        <v>63</v>
      </c>
      <c r="AH49" s="355" t="s">
        <v>708</v>
      </c>
      <c r="AI49" s="355">
        <v>1</v>
      </c>
      <c r="AJ49" s="355">
        <v>8</v>
      </c>
      <c r="AK49" s="354">
        <v>2</v>
      </c>
      <c r="AL49" s="419">
        <f t="shared" si="648"/>
        <v>4</v>
      </c>
      <c r="AM49" s="354">
        <v>5</v>
      </c>
      <c r="AN49" s="355" t="s">
        <v>34</v>
      </c>
      <c r="AO49" s="355" t="s">
        <v>93</v>
      </c>
      <c r="AP49" s="355">
        <v>4</v>
      </c>
      <c r="AQ49" s="355" t="s">
        <v>85</v>
      </c>
      <c r="AR49" s="355" t="s">
        <v>783</v>
      </c>
      <c r="AS49" s="355">
        <v>2</v>
      </c>
      <c r="AT49" s="355">
        <v>10</v>
      </c>
      <c r="AU49" s="354">
        <v>3</v>
      </c>
      <c r="AV49" s="419">
        <f t="shared" si="649"/>
        <v>2</v>
      </c>
      <c r="AW49" s="354">
        <v>5</v>
      </c>
      <c r="AX49" s="355" t="s">
        <v>36</v>
      </c>
      <c r="AY49" s="355" t="s">
        <v>86</v>
      </c>
      <c r="AZ49" s="355">
        <v>9</v>
      </c>
      <c r="BA49" s="355" t="s">
        <v>91</v>
      </c>
      <c r="BB49" s="355" t="s">
        <v>713</v>
      </c>
      <c r="BC49" s="355">
        <v>2</v>
      </c>
      <c r="BD49" s="355">
        <v>1</v>
      </c>
      <c r="BE49" s="354">
        <v>1</v>
      </c>
      <c r="BF49" s="419">
        <f t="shared" si="650"/>
        <v>4</v>
      </c>
      <c r="BG49" s="354">
        <v>4</v>
      </c>
      <c r="BH49" s="354"/>
      <c r="BI49" s="354"/>
      <c r="BJ49" s="355">
        <v>5</v>
      </c>
      <c r="BK49" s="355" t="s">
        <v>85</v>
      </c>
      <c r="BL49" s="355" t="s">
        <v>693</v>
      </c>
      <c r="BM49" s="355">
        <v>2</v>
      </c>
      <c r="BN49" s="355">
        <v>15</v>
      </c>
      <c r="BO49" s="354">
        <v>3</v>
      </c>
      <c r="BP49" s="419">
        <f t="shared" si="651"/>
        <v>1</v>
      </c>
      <c r="BQ49" s="354">
        <v>6</v>
      </c>
      <c r="BR49" s="355" t="s">
        <v>271</v>
      </c>
      <c r="BS49" s="355" t="s">
        <v>86</v>
      </c>
      <c r="BT49" s="355">
        <v>6</v>
      </c>
      <c r="BU49" s="355" t="s">
        <v>91</v>
      </c>
      <c r="BV49" s="382" t="s">
        <v>808</v>
      </c>
      <c r="BW49" s="355">
        <v>2</v>
      </c>
      <c r="BX49" s="355">
        <v>1</v>
      </c>
      <c r="BY49" s="354">
        <v>2</v>
      </c>
      <c r="BZ49" s="419">
        <f t="shared" si="652"/>
        <v>4</v>
      </c>
      <c r="CA49" s="356">
        <v>4</v>
      </c>
      <c r="CB49" s="355" t="s">
        <v>36</v>
      </c>
      <c r="CC49" s="355" t="s">
        <v>93</v>
      </c>
      <c r="CD49" s="355" t="s">
        <v>317</v>
      </c>
      <c r="CE49" s="355" t="s">
        <v>85</v>
      </c>
      <c r="CF49" s="355" t="s">
        <v>810</v>
      </c>
      <c r="CG49" s="355">
        <v>1</v>
      </c>
      <c r="CH49" s="355">
        <v>6</v>
      </c>
      <c r="CI49" s="354">
        <v>2</v>
      </c>
      <c r="CJ49" s="419">
        <f t="shared" si="653"/>
        <v>2</v>
      </c>
      <c r="CK49" s="354">
        <v>3</v>
      </c>
      <c r="CL49" s="354"/>
      <c r="CM49" s="354"/>
      <c r="CN49" s="355" t="s">
        <v>226</v>
      </c>
      <c r="CO49" s="355" t="s">
        <v>85</v>
      </c>
      <c r="CP49" s="355" t="s">
        <v>713</v>
      </c>
      <c r="CQ49" s="355">
        <v>4</v>
      </c>
      <c r="CR49" s="355">
        <v>10</v>
      </c>
      <c r="CS49" s="354">
        <v>2</v>
      </c>
      <c r="CT49" s="419">
        <f t="shared" si="654"/>
        <v>1</v>
      </c>
      <c r="CU49" s="354">
        <v>5</v>
      </c>
      <c r="CV49" s="355" t="s">
        <v>34</v>
      </c>
      <c r="CW49" s="355" t="s">
        <v>93</v>
      </c>
      <c r="CX49" s="355">
        <v>0</v>
      </c>
      <c r="CY49" s="355" t="s">
        <v>85</v>
      </c>
      <c r="CZ49" s="355" t="s">
        <v>697</v>
      </c>
      <c r="DA49" s="355">
        <v>1</v>
      </c>
      <c r="DB49" s="355">
        <v>7</v>
      </c>
      <c r="DC49" s="354">
        <v>2</v>
      </c>
      <c r="DD49" s="419">
        <f t="shared" si="664"/>
        <v>3</v>
      </c>
      <c r="DE49" s="354">
        <v>4</v>
      </c>
      <c r="DF49" s="355" t="s">
        <v>34</v>
      </c>
      <c r="DG49" s="355" t="s">
        <v>86</v>
      </c>
      <c r="DH49" s="355" t="s">
        <v>226</v>
      </c>
      <c r="DI49" s="355" t="s">
        <v>85</v>
      </c>
      <c r="DJ49" s="355" t="s">
        <v>713</v>
      </c>
      <c r="DK49" s="355">
        <v>2</v>
      </c>
      <c r="DL49" s="355">
        <v>7</v>
      </c>
      <c r="DM49" s="354">
        <v>2</v>
      </c>
      <c r="DN49" s="419">
        <f t="shared" si="655"/>
        <v>2</v>
      </c>
      <c r="DO49" s="354"/>
      <c r="DP49" s="354">
        <v>5</v>
      </c>
      <c r="DQ49" s="354"/>
      <c r="DR49" s="354"/>
      <c r="DS49" s="355">
        <v>5</v>
      </c>
      <c r="DT49" s="355" t="s">
        <v>98</v>
      </c>
      <c r="DU49" s="355" t="s">
        <v>808</v>
      </c>
      <c r="DV49" s="355">
        <v>4</v>
      </c>
      <c r="DW49" s="355">
        <v>1</v>
      </c>
      <c r="DX49" s="354">
        <v>1</v>
      </c>
      <c r="DY49" s="419">
        <f t="shared" si="656"/>
        <v>4</v>
      </c>
      <c r="DZ49" s="354">
        <v>4</v>
      </c>
      <c r="EA49" s="355" t="s">
        <v>34</v>
      </c>
      <c r="EB49" s="355" t="s">
        <v>121</v>
      </c>
      <c r="EC49" s="355">
        <v>9</v>
      </c>
      <c r="ED49" s="355" t="s">
        <v>85</v>
      </c>
      <c r="EE49" s="355" t="s">
        <v>781</v>
      </c>
      <c r="EF49" s="355">
        <v>3</v>
      </c>
      <c r="EG49" s="355">
        <v>7</v>
      </c>
      <c r="EH49" s="354">
        <v>2</v>
      </c>
      <c r="EI49" s="419">
        <f t="shared" si="657"/>
        <v>2</v>
      </c>
      <c r="EJ49" s="354">
        <v>4</v>
      </c>
      <c r="EK49" s="355" t="s">
        <v>786</v>
      </c>
      <c r="EL49" s="355" t="s">
        <v>92</v>
      </c>
      <c r="EM49" s="355">
        <v>9</v>
      </c>
      <c r="EN49" s="355" t="s">
        <v>63</v>
      </c>
      <c r="EO49" s="355" t="s">
        <v>713</v>
      </c>
      <c r="EP49" s="355">
        <v>4</v>
      </c>
      <c r="EQ49" s="355">
        <v>1</v>
      </c>
      <c r="ER49" s="354">
        <v>1</v>
      </c>
      <c r="ES49" s="419">
        <f t="shared" si="658"/>
        <v>3</v>
      </c>
      <c r="ET49" s="354">
        <v>4</v>
      </c>
      <c r="EU49" s="355" t="s">
        <v>36</v>
      </c>
      <c r="EV49" s="355" t="s">
        <v>93</v>
      </c>
      <c r="EW49" s="355">
        <v>7</v>
      </c>
      <c r="EX49" s="355" t="s">
        <v>92</v>
      </c>
      <c r="EY49" s="355" t="s">
        <v>702</v>
      </c>
      <c r="EZ49" s="355">
        <v>3</v>
      </c>
      <c r="FA49" s="355">
        <v>2</v>
      </c>
      <c r="FB49" s="354">
        <v>1</v>
      </c>
      <c r="FC49" s="419">
        <f t="shared" si="659"/>
        <v>3</v>
      </c>
      <c r="FD49" s="354">
        <v>5</v>
      </c>
      <c r="FE49" s="355" t="s">
        <v>34</v>
      </c>
      <c r="FF49" s="355" t="s">
        <v>93</v>
      </c>
      <c r="FG49" s="355">
        <v>9</v>
      </c>
      <c r="FH49" s="355" t="s">
        <v>95</v>
      </c>
      <c r="FI49" s="355" t="s">
        <v>809</v>
      </c>
      <c r="FJ49" s="355">
        <v>2</v>
      </c>
      <c r="FK49" s="355">
        <v>2</v>
      </c>
      <c r="FL49" s="354">
        <v>1</v>
      </c>
      <c r="FM49" s="419">
        <f t="shared" si="660"/>
        <v>4</v>
      </c>
      <c r="FN49" s="354">
        <v>4</v>
      </c>
      <c r="FO49" s="355" t="s">
        <v>34</v>
      </c>
      <c r="FP49" s="355" t="s">
        <v>93</v>
      </c>
      <c r="FQ49" s="355">
        <v>6</v>
      </c>
      <c r="FR49" s="355" t="s">
        <v>86</v>
      </c>
      <c r="FS49" s="355" t="s">
        <v>696</v>
      </c>
      <c r="FT49" s="355">
        <v>4</v>
      </c>
      <c r="FU49" s="355">
        <v>1</v>
      </c>
      <c r="FV49" s="354">
        <v>1</v>
      </c>
      <c r="FW49" s="419">
        <f t="shared" si="661"/>
        <v>3</v>
      </c>
      <c r="FX49" s="354">
        <v>4</v>
      </c>
      <c r="FY49" s="355" t="s">
        <v>34</v>
      </c>
      <c r="FZ49" s="355" t="s">
        <v>93</v>
      </c>
      <c r="GA49" s="355">
        <v>4</v>
      </c>
      <c r="GB49" s="355" t="s">
        <v>85</v>
      </c>
      <c r="GC49" s="355" t="s">
        <v>705</v>
      </c>
      <c r="GD49" s="355">
        <v>3</v>
      </c>
      <c r="GE49" s="355">
        <v>10</v>
      </c>
      <c r="GF49" s="354">
        <v>2</v>
      </c>
      <c r="GG49" s="419">
        <f t="shared" si="662"/>
        <v>2</v>
      </c>
      <c r="GH49" s="354">
        <v>4</v>
      </c>
      <c r="GI49" s="354"/>
      <c r="GJ49" s="354"/>
      <c r="GK49" s="355">
        <v>8</v>
      </c>
      <c r="GL49" s="355" t="s">
        <v>85</v>
      </c>
      <c r="GM49" s="355" t="s">
        <v>811</v>
      </c>
      <c r="GN49" s="355">
        <v>1</v>
      </c>
      <c r="GO49" s="355">
        <v>15</v>
      </c>
      <c r="GP49" s="354">
        <v>3</v>
      </c>
      <c r="GQ49" s="419">
        <f t="shared" si="663"/>
        <v>1</v>
      </c>
      <c r="GR49" s="354">
        <v>5</v>
      </c>
      <c r="GS49" s="358" t="s">
        <v>34</v>
      </c>
      <c r="GT49" s="358" t="s">
        <v>86</v>
      </c>
      <c r="GU49" s="358" t="s">
        <v>226</v>
      </c>
      <c r="GV49" s="358" t="s">
        <v>92</v>
      </c>
      <c r="GW49" s="358" t="s">
        <v>716</v>
      </c>
      <c r="GX49" s="358">
        <v>3</v>
      </c>
      <c r="GY49" s="358">
        <v>1</v>
      </c>
      <c r="GZ49" s="359">
        <v>1</v>
      </c>
      <c r="HA49" s="421">
        <f t="shared" si="665"/>
        <v>4</v>
      </c>
      <c r="HB49" s="359"/>
      <c r="HC49" s="269"/>
      <c r="HD49" s="269"/>
      <c r="HE49" s="269"/>
      <c r="HF49" s="269"/>
      <c r="HG49" s="269"/>
      <c r="HH49" s="269"/>
      <c r="HI49" s="269"/>
      <c r="HJ49" s="269"/>
      <c r="HK49" s="295">
        <f t="shared" si="33"/>
        <v>9</v>
      </c>
      <c r="HL49" s="295">
        <f t="shared" si="642"/>
        <v>0</v>
      </c>
      <c r="HM49" s="295">
        <f t="shared" si="643"/>
        <v>0</v>
      </c>
      <c r="HN49" s="297">
        <f t="shared" si="644"/>
        <v>0</v>
      </c>
      <c r="HO49" s="295">
        <f t="shared" si="645"/>
        <v>0</v>
      </c>
      <c r="HP49" s="295">
        <f t="shared" si="646"/>
        <v>0</v>
      </c>
      <c r="HQ49" s="295">
        <f t="shared" si="647"/>
        <v>0</v>
      </c>
      <c r="HR49" s="269" t="s">
        <v>346</v>
      </c>
      <c r="HS49" s="269" t="s">
        <v>348</v>
      </c>
      <c r="HT49" s="269"/>
      <c r="HU49" s="269"/>
      <c r="HV49" s="269"/>
      <c r="HW49" s="269"/>
      <c r="HX49" s="269"/>
      <c r="HY49" s="269"/>
      <c r="HZ49" s="269"/>
      <c r="IA49" s="269"/>
      <c r="IB49" s="269"/>
      <c r="IC49" s="269"/>
      <c r="ID49" s="269"/>
      <c r="IE49" s="269"/>
      <c r="IT49" s="299"/>
    </row>
    <row r="50" spans="7:254" ht="15" customHeight="1">
      <c r="G50" s="175">
        <f t="shared" si="23"/>
        <v>9</v>
      </c>
      <c r="H50" s="175">
        <f t="shared" si="24"/>
        <v>12</v>
      </c>
      <c r="I50" s="128">
        <v>165</v>
      </c>
      <c r="J50" s="502">
        <f t="shared" si="634"/>
        <v>45136</v>
      </c>
      <c r="K50" s="126">
        <v>45136</v>
      </c>
      <c r="L50" s="417" t="s">
        <v>807</v>
      </c>
      <c r="M50" s="76">
        <v>0</v>
      </c>
      <c r="N50" s="42">
        <v>1</v>
      </c>
      <c r="O50" s="207">
        <f t="shared" si="635"/>
        <v>1</v>
      </c>
      <c r="P50" s="176">
        <f t="shared" si="636"/>
        <v>81</v>
      </c>
      <c r="Q50" s="177">
        <f t="shared" si="637"/>
        <v>41</v>
      </c>
      <c r="R50" s="178">
        <f t="shared" si="638"/>
        <v>40</v>
      </c>
      <c r="S50" s="519">
        <f t="shared" si="639"/>
        <v>6</v>
      </c>
      <c r="T50" s="43">
        <v>0</v>
      </c>
      <c r="U50" s="43">
        <v>0</v>
      </c>
      <c r="V50" s="43">
        <v>0</v>
      </c>
      <c r="W50" s="43">
        <v>0</v>
      </c>
      <c r="X50" s="186">
        <f t="shared" si="640"/>
        <v>0</v>
      </c>
      <c r="Y50" s="43">
        <v>2</v>
      </c>
      <c r="Z50" s="189">
        <f t="shared" si="641"/>
        <v>2</v>
      </c>
      <c r="AA50" s="44">
        <v>1</v>
      </c>
      <c r="AB50" s="142"/>
      <c r="AC50" s="418">
        <v>4</v>
      </c>
      <c r="AD50" s="419" t="s">
        <v>36</v>
      </c>
      <c r="AE50" s="419" t="s">
        <v>93</v>
      </c>
      <c r="AF50" s="419">
        <v>9</v>
      </c>
      <c r="AG50" s="419" t="s">
        <v>63</v>
      </c>
      <c r="AH50" s="419" t="s">
        <v>713</v>
      </c>
      <c r="AI50" s="419">
        <v>1</v>
      </c>
      <c r="AJ50" s="419">
        <v>1</v>
      </c>
      <c r="AK50" s="418">
        <v>1</v>
      </c>
      <c r="AL50" s="419">
        <f t="shared" si="648"/>
        <v>3</v>
      </c>
      <c r="AM50" s="418">
        <v>5</v>
      </c>
      <c r="AN50" s="419" t="s">
        <v>34</v>
      </c>
      <c r="AO50" s="419" t="s">
        <v>93</v>
      </c>
      <c r="AP50" s="419">
        <v>0</v>
      </c>
      <c r="AQ50" s="419" t="s">
        <v>63</v>
      </c>
      <c r="AR50" s="419" t="s">
        <v>799</v>
      </c>
      <c r="AS50" s="419">
        <v>4</v>
      </c>
      <c r="AT50" s="419">
        <v>8</v>
      </c>
      <c r="AU50" s="418">
        <v>2</v>
      </c>
      <c r="AV50" s="419">
        <f t="shared" si="649"/>
        <v>3</v>
      </c>
      <c r="AW50" s="418">
        <v>5</v>
      </c>
      <c r="AX50" s="419" t="s">
        <v>36</v>
      </c>
      <c r="AY50" s="419" t="s">
        <v>86</v>
      </c>
      <c r="AZ50" s="419">
        <v>9</v>
      </c>
      <c r="BA50" s="419" t="s">
        <v>85</v>
      </c>
      <c r="BB50" s="419" t="s">
        <v>758</v>
      </c>
      <c r="BC50" s="419">
        <v>3</v>
      </c>
      <c r="BD50" s="419">
        <v>12</v>
      </c>
      <c r="BE50" s="418">
        <v>3</v>
      </c>
      <c r="BF50" s="419">
        <f t="shared" si="650"/>
        <v>2</v>
      </c>
      <c r="BG50" s="418">
        <v>3</v>
      </c>
      <c r="BH50" s="418"/>
      <c r="BI50" s="418"/>
      <c r="BJ50" s="419">
        <v>5</v>
      </c>
      <c r="BK50" s="419" t="s">
        <v>85</v>
      </c>
      <c r="BL50" s="419" t="s">
        <v>693</v>
      </c>
      <c r="BM50" s="419">
        <v>1</v>
      </c>
      <c r="BN50" s="419">
        <v>10</v>
      </c>
      <c r="BO50" s="418">
        <v>2</v>
      </c>
      <c r="BP50" s="419">
        <f t="shared" si="651"/>
        <v>1</v>
      </c>
      <c r="BQ50" s="418">
        <v>5</v>
      </c>
      <c r="BR50" s="355" t="s">
        <v>271</v>
      </c>
      <c r="BS50" s="419" t="s">
        <v>86</v>
      </c>
      <c r="BT50" s="419">
        <v>8</v>
      </c>
      <c r="BU50" s="419" t="s">
        <v>91</v>
      </c>
      <c r="BV50" s="419" t="s">
        <v>750</v>
      </c>
      <c r="BW50" s="419">
        <v>4</v>
      </c>
      <c r="BX50" s="419">
        <v>11</v>
      </c>
      <c r="BY50" s="418">
        <v>2</v>
      </c>
      <c r="BZ50" s="419">
        <f t="shared" si="652"/>
        <v>3</v>
      </c>
      <c r="CA50" s="418">
        <v>5</v>
      </c>
      <c r="CB50" s="419" t="s">
        <v>36</v>
      </c>
      <c r="CC50" s="419" t="s">
        <v>93</v>
      </c>
      <c r="CD50" s="419">
        <v>4</v>
      </c>
      <c r="CE50" s="419" t="s">
        <v>85</v>
      </c>
      <c r="CF50" s="419" t="s">
        <v>704</v>
      </c>
      <c r="CG50" s="419">
        <v>1</v>
      </c>
      <c r="CH50" s="419">
        <v>17</v>
      </c>
      <c r="CI50" s="418">
        <v>2</v>
      </c>
      <c r="CJ50" s="419">
        <f t="shared" si="653"/>
        <v>3</v>
      </c>
      <c r="CK50" s="418">
        <v>3</v>
      </c>
      <c r="CL50" s="418"/>
      <c r="CM50" s="418"/>
      <c r="CN50" s="419">
        <v>0</v>
      </c>
      <c r="CO50" s="419" t="s">
        <v>85</v>
      </c>
      <c r="CP50" s="419" t="s">
        <v>708</v>
      </c>
      <c r="CQ50" s="419">
        <v>3</v>
      </c>
      <c r="CR50" s="419">
        <v>10</v>
      </c>
      <c r="CS50" s="418">
        <v>2</v>
      </c>
      <c r="CT50" s="419">
        <f t="shared" si="654"/>
        <v>1</v>
      </c>
      <c r="CU50" s="418">
        <v>6</v>
      </c>
      <c r="CV50" s="419" t="s">
        <v>34</v>
      </c>
      <c r="CW50" s="419" t="s">
        <v>93</v>
      </c>
      <c r="CX50" s="419">
        <v>9</v>
      </c>
      <c r="CY50" s="419" t="s">
        <v>92</v>
      </c>
      <c r="CZ50" s="419" t="s">
        <v>709</v>
      </c>
      <c r="DA50" s="419">
        <v>3</v>
      </c>
      <c r="DB50" s="419">
        <v>1</v>
      </c>
      <c r="DC50" s="418">
        <v>1</v>
      </c>
      <c r="DD50" s="419">
        <f t="shared" si="664"/>
        <v>5</v>
      </c>
      <c r="DE50" s="480">
        <v>5</v>
      </c>
      <c r="DF50" s="419" t="s">
        <v>34</v>
      </c>
      <c r="DG50" s="419" t="s">
        <v>86</v>
      </c>
      <c r="DH50" s="419">
        <v>6</v>
      </c>
      <c r="DI50" s="419" t="s">
        <v>85</v>
      </c>
      <c r="DJ50" s="419" t="s">
        <v>805</v>
      </c>
      <c r="DK50" s="419">
        <v>3</v>
      </c>
      <c r="DL50" s="419">
        <v>18</v>
      </c>
      <c r="DM50" s="418">
        <v>2</v>
      </c>
      <c r="DN50" s="419">
        <f t="shared" si="655"/>
        <v>3</v>
      </c>
      <c r="DO50" s="418"/>
      <c r="DP50" s="418">
        <v>4</v>
      </c>
      <c r="DQ50" s="418"/>
      <c r="DR50" s="418"/>
      <c r="DS50" s="419">
        <v>5</v>
      </c>
      <c r="DT50" s="419" t="s">
        <v>85</v>
      </c>
      <c r="DU50" s="419" t="s">
        <v>742</v>
      </c>
      <c r="DV50" s="419">
        <v>3</v>
      </c>
      <c r="DW50" s="419">
        <v>17</v>
      </c>
      <c r="DX50" s="418">
        <v>3</v>
      </c>
      <c r="DY50" s="419">
        <f t="shared" si="656"/>
        <v>1</v>
      </c>
      <c r="DZ50" s="418">
        <v>5</v>
      </c>
      <c r="EA50" s="419" t="s">
        <v>34</v>
      </c>
      <c r="EB50" s="419" t="s">
        <v>121</v>
      </c>
      <c r="EC50" s="419">
        <v>0</v>
      </c>
      <c r="ED50" s="419" t="s">
        <v>85</v>
      </c>
      <c r="EE50" s="419" t="s">
        <v>802</v>
      </c>
      <c r="EF50" s="419">
        <v>1</v>
      </c>
      <c r="EG50" s="419">
        <v>9</v>
      </c>
      <c r="EH50" s="418">
        <v>3</v>
      </c>
      <c r="EI50" s="419">
        <f t="shared" si="657"/>
        <v>2</v>
      </c>
      <c r="EJ50" s="418">
        <v>5</v>
      </c>
      <c r="EK50" s="419" t="s">
        <v>786</v>
      </c>
      <c r="EL50" s="419" t="s">
        <v>93</v>
      </c>
      <c r="EM50" s="419">
        <v>8</v>
      </c>
      <c r="EN50" s="419" t="s">
        <v>86</v>
      </c>
      <c r="EO50" s="419" t="s">
        <v>803</v>
      </c>
      <c r="EP50" s="419">
        <v>4</v>
      </c>
      <c r="EQ50" s="419">
        <v>1</v>
      </c>
      <c r="ER50" s="418">
        <v>1</v>
      </c>
      <c r="ES50" s="419">
        <f t="shared" si="658"/>
        <v>4</v>
      </c>
      <c r="ET50" s="418">
        <v>4</v>
      </c>
      <c r="EU50" s="355" t="s">
        <v>36</v>
      </c>
      <c r="EV50" s="419" t="s">
        <v>93</v>
      </c>
      <c r="EW50" s="419">
        <v>7</v>
      </c>
      <c r="EX50" s="419" t="s">
        <v>85</v>
      </c>
      <c r="EY50" s="419" t="s">
        <v>687</v>
      </c>
      <c r="EZ50" s="419">
        <v>1</v>
      </c>
      <c r="FA50" s="419">
        <v>3</v>
      </c>
      <c r="FB50" s="418">
        <v>2</v>
      </c>
      <c r="FC50" s="419">
        <f t="shared" si="659"/>
        <v>2</v>
      </c>
      <c r="FD50" s="441">
        <v>4</v>
      </c>
      <c r="FE50" s="419" t="s">
        <v>34</v>
      </c>
      <c r="FF50" s="419" t="s">
        <v>93</v>
      </c>
      <c r="FG50" s="419">
        <v>8</v>
      </c>
      <c r="FH50" s="419" t="s">
        <v>85</v>
      </c>
      <c r="FI50" s="419" t="s">
        <v>722</v>
      </c>
      <c r="FJ50" s="419">
        <v>3</v>
      </c>
      <c r="FK50" s="419">
        <v>1</v>
      </c>
      <c r="FL50" s="418">
        <v>1</v>
      </c>
      <c r="FM50" s="419">
        <f t="shared" si="660"/>
        <v>3</v>
      </c>
      <c r="FN50" s="418">
        <v>5</v>
      </c>
      <c r="FO50" s="419" t="s">
        <v>34</v>
      </c>
      <c r="FP50" s="419" t="s">
        <v>93</v>
      </c>
      <c r="FQ50" s="419">
        <v>8</v>
      </c>
      <c r="FR50" s="419" t="s">
        <v>85</v>
      </c>
      <c r="FS50" s="419" t="s">
        <v>761</v>
      </c>
      <c r="FT50" s="419">
        <v>4</v>
      </c>
      <c r="FU50" s="419">
        <v>16</v>
      </c>
      <c r="FV50" s="418">
        <v>3</v>
      </c>
      <c r="FW50" s="419">
        <f t="shared" si="661"/>
        <v>2</v>
      </c>
      <c r="FX50" s="418">
        <v>4</v>
      </c>
      <c r="FY50" s="419" t="s">
        <v>34</v>
      </c>
      <c r="FZ50" s="419" t="s">
        <v>93</v>
      </c>
      <c r="GA50" s="419">
        <v>0</v>
      </c>
      <c r="GB50" s="419" t="s">
        <v>85</v>
      </c>
      <c r="GC50" s="419" t="s">
        <v>804</v>
      </c>
      <c r="GD50" s="419">
        <v>3</v>
      </c>
      <c r="GE50" s="419">
        <v>12</v>
      </c>
      <c r="GF50" s="418">
        <v>2</v>
      </c>
      <c r="GG50" s="419">
        <f t="shared" si="662"/>
        <v>2</v>
      </c>
      <c r="GH50" s="418">
        <v>3</v>
      </c>
      <c r="GI50" s="418"/>
      <c r="GJ50" s="418"/>
      <c r="GK50" s="419">
        <v>8</v>
      </c>
      <c r="GL50" s="419" t="s">
        <v>85</v>
      </c>
      <c r="GM50" s="419" t="s">
        <v>801</v>
      </c>
      <c r="GN50" s="419">
        <v>1</v>
      </c>
      <c r="GO50" s="419">
        <v>15</v>
      </c>
      <c r="GP50" s="418">
        <v>2</v>
      </c>
      <c r="GQ50" s="419">
        <f t="shared" si="663"/>
        <v>1</v>
      </c>
      <c r="GR50" s="418">
        <v>6</v>
      </c>
      <c r="GS50" s="421" t="s">
        <v>34</v>
      </c>
      <c r="GT50" s="421" t="s">
        <v>86</v>
      </c>
      <c r="GU50" s="421" t="s">
        <v>317</v>
      </c>
      <c r="GV50" s="421" t="s">
        <v>91</v>
      </c>
      <c r="GW50" s="421" t="s">
        <v>806</v>
      </c>
      <c r="GX50" s="421">
        <v>3</v>
      </c>
      <c r="GY50" s="421">
        <v>15</v>
      </c>
      <c r="GZ50" s="422">
        <v>2</v>
      </c>
      <c r="HA50" s="421">
        <f t="shared" si="665"/>
        <v>4</v>
      </c>
      <c r="HB50" s="422"/>
      <c r="HC50" s="269"/>
      <c r="HD50" s="269"/>
      <c r="HE50" s="269"/>
      <c r="HF50" s="269"/>
      <c r="HG50" s="269"/>
      <c r="HH50" s="269"/>
      <c r="HI50" s="269"/>
      <c r="HJ50" s="269"/>
      <c r="HK50" s="295">
        <f t="shared" si="33"/>
        <v>9</v>
      </c>
      <c r="HL50" s="295">
        <f t="shared" si="642"/>
        <v>0</v>
      </c>
      <c r="HM50" s="295">
        <f t="shared" si="643"/>
        <v>0</v>
      </c>
      <c r="HN50" s="297">
        <f t="shared" si="644"/>
        <v>0</v>
      </c>
      <c r="HO50" s="295">
        <f t="shared" si="645"/>
        <v>0</v>
      </c>
      <c r="HP50" s="295">
        <f t="shared" si="646"/>
        <v>0</v>
      </c>
      <c r="HQ50" s="295">
        <f t="shared" si="647"/>
        <v>0</v>
      </c>
      <c r="HR50" s="269" t="s">
        <v>346</v>
      </c>
      <c r="HS50" s="269" t="s">
        <v>348</v>
      </c>
      <c r="HT50" s="269"/>
      <c r="HU50" s="269"/>
      <c r="HV50" s="269"/>
      <c r="HW50" s="269"/>
      <c r="HX50" s="269"/>
      <c r="HY50" s="269"/>
      <c r="HZ50" s="269"/>
      <c r="IA50" s="269"/>
      <c r="IB50" s="269"/>
      <c r="IC50" s="269"/>
      <c r="ID50" s="269"/>
      <c r="IE50" s="269"/>
      <c r="IT50" s="299"/>
    </row>
    <row r="51" spans="7:254" ht="15" customHeight="1">
      <c r="G51" s="175">
        <f t="shared" si="23"/>
        <v>10</v>
      </c>
      <c r="H51" s="175">
        <f t="shared" si="24"/>
        <v>12</v>
      </c>
      <c r="I51" s="128">
        <v>164</v>
      </c>
      <c r="J51" s="503">
        <f t="shared" si="634"/>
        <v>45129</v>
      </c>
      <c r="K51" s="85">
        <v>45129</v>
      </c>
      <c r="L51" s="5" t="s">
        <v>794</v>
      </c>
      <c r="M51" s="74">
        <v>0</v>
      </c>
      <c r="N51" s="28">
        <v>0</v>
      </c>
      <c r="O51" s="207">
        <f t="shared" si="635"/>
        <v>0</v>
      </c>
      <c r="P51" s="179">
        <f t="shared" si="636"/>
        <v>78</v>
      </c>
      <c r="Q51" s="180">
        <f t="shared" si="637"/>
        <v>39</v>
      </c>
      <c r="R51" s="181">
        <f t="shared" si="638"/>
        <v>39</v>
      </c>
      <c r="S51" s="519">
        <f t="shared" si="639"/>
        <v>5</v>
      </c>
      <c r="T51" s="27">
        <v>0</v>
      </c>
      <c r="U51" s="27">
        <v>0</v>
      </c>
      <c r="V51" s="27">
        <v>0</v>
      </c>
      <c r="W51" s="27">
        <v>1</v>
      </c>
      <c r="X51" s="186">
        <f t="shared" si="640"/>
        <v>1</v>
      </c>
      <c r="Y51" s="27">
        <v>1</v>
      </c>
      <c r="Z51" s="190">
        <f t="shared" si="641"/>
        <v>2</v>
      </c>
      <c r="AA51" s="18">
        <v>1</v>
      </c>
      <c r="AB51" s="374"/>
      <c r="AC51" s="356">
        <v>3</v>
      </c>
      <c r="AD51" s="355" t="s">
        <v>36</v>
      </c>
      <c r="AE51" s="355" t="s">
        <v>93</v>
      </c>
      <c r="AF51" s="355">
        <v>8</v>
      </c>
      <c r="AG51" s="355" t="s">
        <v>85</v>
      </c>
      <c r="AH51" s="355" t="s">
        <v>738</v>
      </c>
      <c r="AI51" s="355">
        <v>1</v>
      </c>
      <c r="AJ51" s="355">
        <v>3</v>
      </c>
      <c r="AK51" s="354">
        <v>1</v>
      </c>
      <c r="AL51" s="419">
        <f t="shared" si="648"/>
        <v>2</v>
      </c>
      <c r="AM51" s="354">
        <v>4</v>
      </c>
      <c r="AN51" s="355" t="s">
        <v>34</v>
      </c>
      <c r="AO51" s="355" t="s">
        <v>93</v>
      </c>
      <c r="AP51" s="355" t="s">
        <v>226</v>
      </c>
      <c r="AQ51" s="355" t="s">
        <v>85</v>
      </c>
      <c r="AR51" s="355" t="s">
        <v>796</v>
      </c>
      <c r="AS51" s="355">
        <v>4</v>
      </c>
      <c r="AT51" s="355">
        <v>8</v>
      </c>
      <c r="AU51" s="354">
        <v>2</v>
      </c>
      <c r="AV51" s="419">
        <f t="shared" si="649"/>
        <v>2</v>
      </c>
      <c r="AW51" s="478">
        <v>5</v>
      </c>
      <c r="AX51" s="355" t="s">
        <v>36</v>
      </c>
      <c r="AY51" s="355" t="s">
        <v>93</v>
      </c>
      <c r="AZ51" s="355">
        <v>9</v>
      </c>
      <c r="BA51" s="355" t="s">
        <v>91</v>
      </c>
      <c r="BB51" s="355" t="s">
        <v>713</v>
      </c>
      <c r="BC51" s="355">
        <v>3</v>
      </c>
      <c r="BD51" s="355">
        <v>9</v>
      </c>
      <c r="BE51" s="354">
        <v>2</v>
      </c>
      <c r="BF51" s="419">
        <f t="shared" si="650"/>
        <v>3</v>
      </c>
      <c r="BG51" s="478">
        <v>4</v>
      </c>
      <c r="BH51" s="354"/>
      <c r="BI51" s="354"/>
      <c r="BJ51" s="355">
        <v>6</v>
      </c>
      <c r="BK51" s="355" t="s">
        <v>85</v>
      </c>
      <c r="BL51" s="355" t="s">
        <v>693</v>
      </c>
      <c r="BM51" s="355">
        <v>1</v>
      </c>
      <c r="BN51" s="355">
        <v>8</v>
      </c>
      <c r="BO51" s="354">
        <v>3</v>
      </c>
      <c r="BP51" s="419">
        <f t="shared" si="651"/>
        <v>1</v>
      </c>
      <c r="BQ51" s="354">
        <v>6</v>
      </c>
      <c r="BR51" s="355" t="s">
        <v>271</v>
      </c>
      <c r="BS51" s="355" t="s">
        <v>91</v>
      </c>
      <c r="BT51" s="355">
        <v>4</v>
      </c>
      <c r="BU51" s="355" t="s">
        <v>91</v>
      </c>
      <c r="BV51" s="355" t="s">
        <v>798</v>
      </c>
      <c r="BW51" s="355">
        <v>4</v>
      </c>
      <c r="BX51" s="355">
        <v>2</v>
      </c>
      <c r="BY51" s="354">
        <v>2</v>
      </c>
      <c r="BZ51" s="419">
        <f t="shared" si="652"/>
        <v>4</v>
      </c>
      <c r="CA51" s="354">
        <v>5</v>
      </c>
      <c r="CB51" s="355" t="s">
        <v>36</v>
      </c>
      <c r="CC51" s="355" t="s">
        <v>93</v>
      </c>
      <c r="CD51" s="355">
        <v>0</v>
      </c>
      <c r="CE51" s="355" t="s">
        <v>95</v>
      </c>
      <c r="CF51" s="355" t="s">
        <v>743</v>
      </c>
      <c r="CG51" s="355">
        <v>1</v>
      </c>
      <c r="CH51" s="355">
        <v>5</v>
      </c>
      <c r="CI51" s="354">
        <v>1</v>
      </c>
      <c r="CJ51" s="419">
        <f t="shared" si="653"/>
        <v>4</v>
      </c>
      <c r="CK51" s="354">
        <v>3</v>
      </c>
      <c r="CL51" s="354"/>
      <c r="CM51" s="354"/>
      <c r="CN51" s="355" t="s">
        <v>226</v>
      </c>
      <c r="CO51" s="355" t="s">
        <v>85</v>
      </c>
      <c r="CP51" s="355" t="s">
        <v>713</v>
      </c>
      <c r="CQ51" s="355">
        <v>5</v>
      </c>
      <c r="CR51" s="355">
        <v>5</v>
      </c>
      <c r="CS51" s="354">
        <v>2</v>
      </c>
      <c r="CT51" s="419">
        <f t="shared" si="654"/>
        <v>1</v>
      </c>
      <c r="CU51" s="354">
        <v>5</v>
      </c>
      <c r="CV51" s="355" t="s">
        <v>34</v>
      </c>
      <c r="CW51" s="355" t="s">
        <v>63</v>
      </c>
      <c r="CX51" s="355">
        <v>6</v>
      </c>
      <c r="CY51" s="355" t="s">
        <v>95</v>
      </c>
      <c r="CZ51" s="355" t="s">
        <v>800</v>
      </c>
      <c r="DA51" s="355">
        <v>2</v>
      </c>
      <c r="DB51" s="355">
        <v>1</v>
      </c>
      <c r="DC51" s="354">
        <v>1</v>
      </c>
      <c r="DD51" s="419">
        <f t="shared" si="664"/>
        <v>4</v>
      </c>
      <c r="DE51" s="354">
        <v>4</v>
      </c>
      <c r="DF51" s="355" t="s">
        <v>34</v>
      </c>
      <c r="DG51" s="355" t="s">
        <v>93</v>
      </c>
      <c r="DH51" s="355" t="s">
        <v>226</v>
      </c>
      <c r="DI51" s="355" t="s">
        <v>85</v>
      </c>
      <c r="DJ51" s="355" t="s">
        <v>713</v>
      </c>
      <c r="DK51" s="355">
        <v>1</v>
      </c>
      <c r="DL51" s="355">
        <v>5</v>
      </c>
      <c r="DM51" s="354">
        <v>2</v>
      </c>
      <c r="DN51" s="419">
        <f t="shared" si="655"/>
        <v>2</v>
      </c>
      <c r="DO51" s="354"/>
      <c r="DP51" s="478">
        <v>4</v>
      </c>
      <c r="DQ51" s="354"/>
      <c r="DR51" s="354"/>
      <c r="DS51" s="355">
        <v>5</v>
      </c>
      <c r="DT51" s="355" t="s">
        <v>86</v>
      </c>
      <c r="DU51" s="355" t="s">
        <v>795</v>
      </c>
      <c r="DV51" s="355">
        <v>3</v>
      </c>
      <c r="DW51" s="355">
        <v>8</v>
      </c>
      <c r="DX51" s="354">
        <v>2</v>
      </c>
      <c r="DY51" s="419">
        <f t="shared" si="656"/>
        <v>2</v>
      </c>
      <c r="DZ51" s="354">
        <v>4</v>
      </c>
      <c r="EA51" s="355" t="s">
        <v>34</v>
      </c>
      <c r="EB51" s="355" t="s">
        <v>93</v>
      </c>
      <c r="EC51" s="355" t="s">
        <v>226</v>
      </c>
      <c r="ED51" s="355" t="s">
        <v>85</v>
      </c>
      <c r="EE51" s="355" t="s">
        <v>797</v>
      </c>
      <c r="EF51" s="355">
        <v>3</v>
      </c>
      <c r="EG51" s="355">
        <v>6</v>
      </c>
      <c r="EH51" s="354">
        <v>2</v>
      </c>
      <c r="EI51" s="419">
        <f t="shared" si="657"/>
        <v>2</v>
      </c>
      <c r="EJ51" s="354">
        <v>4</v>
      </c>
      <c r="EK51" s="355" t="s">
        <v>786</v>
      </c>
      <c r="EL51" s="355" t="s">
        <v>63</v>
      </c>
      <c r="EM51" s="355">
        <v>9</v>
      </c>
      <c r="EN51" s="355" t="s">
        <v>85</v>
      </c>
      <c r="EO51" s="355" t="s">
        <v>732</v>
      </c>
      <c r="EP51" s="355">
        <v>4</v>
      </c>
      <c r="EQ51" s="355">
        <v>5</v>
      </c>
      <c r="ER51" s="354">
        <v>2</v>
      </c>
      <c r="ES51" s="419">
        <f t="shared" si="658"/>
        <v>2</v>
      </c>
      <c r="ET51" s="354">
        <v>4</v>
      </c>
      <c r="EU51" s="355" t="s">
        <v>36</v>
      </c>
      <c r="EV51" s="355" t="s">
        <v>95</v>
      </c>
      <c r="EW51" s="355">
        <v>7</v>
      </c>
      <c r="EX51" s="355" t="s">
        <v>85</v>
      </c>
      <c r="EY51" s="355" t="s">
        <v>790</v>
      </c>
      <c r="EZ51" s="355">
        <v>2</v>
      </c>
      <c r="FA51" s="355">
        <v>4</v>
      </c>
      <c r="FB51" s="354">
        <v>2</v>
      </c>
      <c r="FC51" s="419">
        <f t="shared" si="659"/>
        <v>2</v>
      </c>
      <c r="FD51" s="354">
        <v>5</v>
      </c>
      <c r="FE51" s="355" t="s">
        <v>34</v>
      </c>
      <c r="FF51" s="355" t="s">
        <v>93</v>
      </c>
      <c r="FG51" s="355">
        <v>8</v>
      </c>
      <c r="FH51" s="355" t="s">
        <v>92</v>
      </c>
      <c r="FI51" s="355" t="s">
        <v>725</v>
      </c>
      <c r="FJ51" s="355">
        <v>3</v>
      </c>
      <c r="FK51" s="355">
        <v>1</v>
      </c>
      <c r="FL51" s="354">
        <v>1</v>
      </c>
      <c r="FM51" s="419">
        <f t="shared" si="660"/>
        <v>4</v>
      </c>
      <c r="FN51" s="354">
        <v>4</v>
      </c>
      <c r="FO51" s="355" t="s">
        <v>34</v>
      </c>
      <c r="FP51" s="355" t="s">
        <v>93</v>
      </c>
      <c r="FQ51" s="355" t="s">
        <v>226</v>
      </c>
      <c r="FR51" s="355" t="s">
        <v>85</v>
      </c>
      <c r="FS51" s="355" t="s">
        <v>743</v>
      </c>
      <c r="FT51" s="355">
        <v>3</v>
      </c>
      <c r="FU51" s="355">
        <v>8</v>
      </c>
      <c r="FV51" s="354">
        <v>2</v>
      </c>
      <c r="FW51" s="419">
        <f t="shared" si="661"/>
        <v>2</v>
      </c>
      <c r="FX51" s="354">
        <v>4</v>
      </c>
      <c r="FY51" s="355" t="s">
        <v>34</v>
      </c>
      <c r="FZ51" s="355" t="s">
        <v>93</v>
      </c>
      <c r="GA51" s="355">
        <v>0</v>
      </c>
      <c r="GB51" s="355" t="s">
        <v>85</v>
      </c>
      <c r="GC51" s="355" t="s">
        <v>799</v>
      </c>
      <c r="GD51" s="355">
        <v>3</v>
      </c>
      <c r="GE51" s="355">
        <v>3</v>
      </c>
      <c r="GF51" s="354">
        <v>2</v>
      </c>
      <c r="GG51" s="419">
        <f t="shared" si="662"/>
        <v>2</v>
      </c>
      <c r="GH51" s="478">
        <v>4</v>
      </c>
      <c r="GI51" s="354"/>
      <c r="GJ51" s="354"/>
      <c r="GK51" s="355">
        <v>7</v>
      </c>
      <c r="GL51" s="355" t="s">
        <v>85</v>
      </c>
      <c r="GM51" s="355" t="s">
        <v>801</v>
      </c>
      <c r="GN51" s="355">
        <v>2</v>
      </c>
      <c r="GO51" s="355">
        <v>14</v>
      </c>
      <c r="GP51" s="354">
        <v>3</v>
      </c>
      <c r="GQ51" s="419">
        <f t="shared" si="663"/>
        <v>1</v>
      </c>
      <c r="GR51" s="478">
        <v>6</v>
      </c>
      <c r="GS51" s="358" t="s">
        <v>34</v>
      </c>
      <c r="GT51" s="358" t="s">
        <v>93</v>
      </c>
      <c r="GU51" s="358">
        <v>0</v>
      </c>
      <c r="GV51" s="358" t="s">
        <v>85</v>
      </c>
      <c r="GW51" s="358" t="s">
        <v>802</v>
      </c>
      <c r="GX51" s="358">
        <v>2</v>
      </c>
      <c r="GY51" s="358">
        <v>3</v>
      </c>
      <c r="GZ51" s="359">
        <v>3</v>
      </c>
      <c r="HA51" s="421">
        <f t="shared" si="665"/>
        <v>3</v>
      </c>
      <c r="HB51" s="359"/>
      <c r="HC51" s="269"/>
      <c r="HD51" s="269"/>
      <c r="HE51" s="269"/>
      <c r="HF51" s="269"/>
      <c r="HG51" s="269"/>
      <c r="HH51" s="269"/>
      <c r="HI51" s="269"/>
      <c r="HJ51" s="269"/>
      <c r="HK51" s="295">
        <f t="shared" si="33"/>
        <v>9</v>
      </c>
      <c r="HL51" s="295">
        <f t="shared" si="642"/>
        <v>0</v>
      </c>
      <c r="HM51" s="295">
        <f t="shared" si="643"/>
        <v>0</v>
      </c>
      <c r="HN51" s="297">
        <f t="shared" si="644"/>
        <v>0</v>
      </c>
      <c r="HO51" s="295">
        <f t="shared" si="645"/>
        <v>0</v>
      </c>
      <c r="HP51" s="295">
        <f t="shared" si="646"/>
        <v>0</v>
      </c>
      <c r="HQ51" s="295">
        <f t="shared" si="647"/>
        <v>0</v>
      </c>
      <c r="HR51" s="269" t="s">
        <v>379</v>
      </c>
      <c r="HS51" s="269" t="s">
        <v>380</v>
      </c>
      <c r="HT51" s="269"/>
      <c r="HU51" s="269"/>
      <c r="HV51" s="269"/>
      <c r="HW51" s="269"/>
      <c r="HX51" s="269"/>
      <c r="HY51" s="269"/>
      <c r="HZ51" s="269"/>
      <c r="IA51" s="269"/>
      <c r="IB51" s="269"/>
      <c r="IC51" s="269"/>
      <c r="ID51" s="269"/>
      <c r="IE51" s="269"/>
      <c r="IT51" s="299"/>
    </row>
    <row r="52" spans="7:254" ht="15" customHeight="1">
      <c r="G52" s="175">
        <f t="shared" si="23"/>
        <v>6</v>
      </c>
      <c r="H52" s="175">
        <f t="shared" si="24"/>
        <v>10</v>
      </c>
      <c r="I52" s="128">
        <v>163</v>
      </c>
      <c r="J52" s="502">
        <f t="shared" si="634"/>
        <v>45122</v>
      </c>
      <c r="K52" s="126">
        <v>45122</v>
      </c>
      <c r="L52" s="41" t="s">
        <v>793</v>
      </c>
      <c r="M52" s="76">
        <v>3</v>
      </c>
      <c r="N52" s="42">
        <v>1</v>
      </c>
      <c r="O52" s="207">
        <f t="shared" si="635"/>
        <v>4</v>
      </c>
      <c r="P52" s="176">
        <f t="shared" si="636"/>
        <v>92</v>
      </c>
      <c r="Q52" s="185">
        <f t="shared" si="637"/>
        <v>45</v>
      </c>
      <c r="R52" s="178">
        <f t="shared" si="638"/>
        <v>47</v>
      </c>
      <c r="S52" s="519">
        <f t="shared" si="639"/>
        <v>6</v>
      </c>
      <c r="T52" s="43">
        <v>2</v>
      </c>
      <c r="U52" s="43">
        <v>1</v>
      </c>
      <c r="V52" s="43">
        <v>2</v>
      </c>
      <c r="W52" s="43">
        <v>0</v>
      </c>
      <c r="X52" s="186">
        <f t="shared" si="640"/>
        <v>5</v>
      </c>
      <c r="Y52" s="43">
        <v>0</v>
      </c>
      <c r="Z52" s="189">
        <f t="shared" si="641"/>
        <v>5</v>
      </c>
      <c r="AA52" s="44">
        <v>0</v>
      </c>
      <c r="AB52" s="463"/>
      <c r="AC52" s="354">
        <v>4</v>
      </c>
      <c r="AD52" s="355" t="s">
        <v>36</v>
      </c>
      <c r="AE52" s="355" t="s">
        <v>93</v>
      </c>
      <c r="AF52" s="355">
        <v>9</v>
      </c>
      <c r="AG52" s="355" t="s">
        <v>85</v>
      </c>
      <c r="AH52" s="355" t="s">
        <v>716</v>
      </c>
      <c r="AI52" s="355">
        <v>3</v>
      </c>
      <c r="AJ52" s="355">
        <v>8</v>
      </c>
      <c r="AK52" s="354">
        <v>2</v>
      </c>
      <c r="AL52" s="419">
        <f t="shared" si="648"/>
        <v>2</v>
      </c>
      <c r="AM52" s="354">
        <v>5</v>
      </c>
      <c r="AN52" s="355" t="s">
        <v>34</v>
      </c>
      <c r="AO52" s="355" t="s">
        <v>86</v>
      </c>
      <c r="AP52" s="355">
        <v>9</v>
      </c>
      <c r="AQ52" s="355" t="s">
        <v>86</v>
      </c>
      <c r="AR52" s="355" t="s">
        <v>713</v>
      </c>
      <c r="AS52" s="355">
        <v>4</v>
      </c>
      <c r="AT52" s="355">
        <v>2</v>
      </c>
      <c r="AU52" s="354">
        <v>2</v>
      </c>
      <c r="AV52" s="419">
        <f t="shared" si="649"/>
        <v>3</v>
      </c>
      <c r="AW52" s="354">
        <v>4</v>
      </c>
      <c r="AX52" s="355" t="s">
        <v>36</v>
      </c>
      <c r="AY52" s="355" t="s">
        <v>92</v>
      </c>
      <c r="AZ52" s="355" t="s">
        <v>226</v>
      </c>
      <c r="BA52" s="355" t="s">
        <v>91</v>
      </c>
      <c r="BB52" s="355" t="s">
        <v>721</v>
      </c>
      <c r="BC52" s="355">
        <v>3</v>
      </c>
      <c r="BD52" s="355">
        <v>12</v>
      </c>
      <c r="BE52" s="354">
        <v>2</v>
      </c>
      <c r="BF52" s="419">
        <f t="shared" si="650"/>
        <v>2</v>
      </c>
      <c r="BG52" s="354">
        <v>4</v>
      </c>
      <c r="BH52" s="354"/>
      <c r="BI52" s="354"/>
      <c r="BJ52" s="355">
        <v>6</v>
      </c>
      <c r="BK52" s="355" t="s">
        <v>85</v>
      </c>
      <c r="BL52" s="355" t="s">
        <v>701</v>
      </c>
      <c r="BM52" s="355">
        <v>2</v>
      </c>
      <c r="BN52" s="355">
        <v>14</v>
      </c>
      <c r="BO52" s="354">
        <v>3</v>
      </c>
      <c r="BP52" s="419">
        <f t="shared" si="651"/>
        <v>1</v>
      </c>
      <c r="BQ52" s="354">
        <v>6</v>
      </c>
      <c r="BR52" s="355" t="s">
        <v>34</v>
      </c>
      <c r="BS52" s="355" t="s">
        <v>86</v>
      </c>
      <c r="BT52" s="355">
        <v>4</v>
      </c>
      <c r="BU52" s="355" t="s">
        <v>85</v>
      </c>
      <c r="BV52" s="382" t="s">
        <v>788</v>
      </c>
      <c r="BW52" s="355">
        <v>4</v>
      </c>
      <c r="BX52" s="355">
        <v>2</v>
      </c>
      <c r="BY52" s="354">
        <v>1</v>
      </c>
      <c r="BZ52" s="419">
        <f t="shared" si="652"/>
        <v>5</v>
      </c>
      <c r="CA52" s="354">
        <v>5</v>
      </c>
      <c r="CB52" s="355" t="s">
        <v>36</v>
      </c>
      <c r="CC52" s="355" t="s">
        <v>93</v>
      </c>
      <c r="CD52" s="355">
        <v>0</v>
      </c>
      <c r="CE52" s="355" t="s">
        <v>85</v>
      </c>
      <c r="CF52" s="355" t="s">
        <v>711</v>
      </c>
      <c r="CG52" s="355">
        <v>3</v>
      </c>
      <c r="CH52" s="355">
        <v>2</v>
      </c>
      <c r="CI52" s="354">
        <v>1</v>
      </c>
      <c r="CJ52" s="419">
        <f t="shared" si="653"/>
        <v>4</v>
      </c>
      <c r="CK52" s="354">
        <v>4</v>
      </c>
      <c r="CL52" s="354"/>
      <c r="CM52" s="354"/>
      <c r="CN52" s="355">
        <v>9</v>
      </c>
      <c r="CO52" s="355" t="s">
        <v>86</v>
      </c>
      <c r="CP52" s="355" t="s">
        <v>716</v>
      </c>
      <c r="CQ52" s="355">
        <v>5</v>
      </c>
      <c r="CR52" s="355">
        <v>2</v>
      </c>
      <c r="CS52" s="354">
        <v>1</v>
      </c>
      <c r="CT52" s="419">
        <f t="shared" si="654"/>
        <v>3</v>
      </c>
      <c r="CU52" s="354">
        <v>6</v>
      </c>
      <c r="CV52" s="355" t="s">
        <v>34</v>
      </c>
      <c r="CW52" s="355" t="s">
        <v>63</v>
      </c>
      <c r="CX52" s="355">
        <v>7</v>
      </c>
      <c r="CY52" s="355" t="s">
        <v>95</v>
      </c>
      <c r="CZ52" s="355" t="s">
        <v>790</v>
      </c>
      <c r="DA52" s="355">
        <v>1</v>
      </c>
      <c r="DB52" s="355">
        <v>3</v>
      </c>
      <c r="DC52" s="354">
        <v>2</v>
      </c>
      <c r="DD52" s="419">
        <f t="shared" si="664"/>
        <v>4</v>
      </c>
      <c r="DE52" s="354">
        <v>7</v>
      </c>
      <c r="DF52" s="355" t="s">
        <v>34</v>
      </c>
      <c r="DG52" s="355" t="s">
        <v>103</v>
      </c>
      <c r="DH52" s="355">
        <v>9</v>
      </c>
      <c r="DI52" s="355" t="s">
        <v>98</v>
      </c>
      <c r="DJ52" s="355" t="s">
        <v>791</v>
      </c>
      <c r="DK52" s="355">
        <v>1</v>
      </c>
      <c r="DL52" s="355">
        <v>9</v>
      </c>
      <c r="DM52" s="354">
        <v>3</v>
      </c>
      <c r="DN52" s="419">
        <f t="shared" si="655"/>
        <v>4</v>
      </c>
      <c r="DO52" s="354"/>
      <c r="DP52" s="354">
        <v>4</v>
      </c>
      <c r="DQ52" s="354"/>
      <c r="DR52" s="354"/>
      <c r="DS52" s="355">
        <v>5</v>
      </c>
      <c r="DT52" s="355" t="s">
        <v>63</v>
      </c>
      <c r="DU52" s="355" t="s">
        <v>742</v>
      </c>
      <c r="DV52" s="355">
        <v>1</v>
      </c>
      <c r="DW52" s="355">
        <v>2</v>
      </c>
      <c r="DX52" s="354">
        <v>2</v>
      </c>
      <c r="DY52" s="419">
        <f t="shared" si="656"/>
        <v>2</v>
      </c>
      <c r="DZ52" s="354">
        <v>4</v>
      </c>
      <c r="EA52" s="355" t="s">
        <v>34</v>
      </c>
      <c r="EB52" s="355" t="s">
        <v>93</v>
      </c>
      <c r="EC52" s="355">
        <v>0</v>
      </c>
      <c r="ED52" s="355" t="s">
        <v>85</v>
      </c>
      <c r="EE52" s="355" t="s">
        <v>756</v>
      </c>
      <c r="EF52" s="355">
        <v>1</v>
      </c>
      <c r="EG52" s="355">
        <v>12</v>
      </c>
      <c r="EH52" s="354">
        <v>2</v>
      </c>
      <c r="EI52" s="419">
        <f t="shared" si="657"/>
        <v>2</v>
      </c>
      <c r="EJ52" s="354">
        <v>4</v>
      </c>
      <c r="EK52" s="355" t="s">
        <v>786</v>
      </c>
      <c r="EL52" s="355" t="s">
        <v>63</v>
      </c>
      <c r="EM52" s="355">
        <v>0</v>
      </c>
      <c r="EN52" s="355" t="s">
        <v>85</v>
      </c>
      <c r="EO52" s="355" t="s">
        <v>713</v>
      </c>
      <c r="EP52" s="355">
        <v>3</v>
      </c>
      <c r="EQ52" s="355">
        <v>8</v>
      </c>
      <c r="ER52" s="354">
        <v>2</v>
      </c>
      <c r="ES52" s="419">
        <f t="shared" si="658"/>
        <v>2</v>
      </c>
      <c r="ET52" s="354">
        <v>7</v>
      </c>
      <c r="EU52" s="355" t="s">
        <v>36</v>
      </c>
      <c r="EV52" s="355" t="s">
        <v>95</v>
      </c>
      <c r="EW52" s="355">
        <v>6</v>
      </c>
      <c r="EX52" s="355" t="s">
        <v>91</v>
      </c>
      <c r="EY52" s="355" t="s">
        <v>787</v>
      </c>
      <c r="EZ52" s="355">
        <v>2</v>
      </c>
      <c r="FA52" s="355">
        <v>3</v>
      </c>
      <c r="FB52" s="354">
        <v>2</v>
      </c>
      <c r="FC52" s="419">
        <f t="shared" si="659"/>
        <v>5</v>
      </c>
      <c r="FD52" s="354">
        <v>8</v>
      </c>
      <c r="FE52" s="355" t="s">
        <v>34</v>
      </c>
      <c r="FF52" s="355" t="s">
        <v>93</v>
      </c>
      <c r="FG52" s="355">
        <v>7</v>
      </c>
      <c r="FH52" s="355" t="s">
        <v>96</v>
      </c>
      <c r="FI52" s="355" t="s">
        <v>702</v>
      </c>
      <c r="FJ52" s="355">
        <v>1</v>
      </c>
      <c r="FK52" s="355">
        <v>1.5</v>
      </c>
      <c r="FL52" s="354">
        <v>1</v>
      </c>
      <c r="FM52" s="419">
        <f t="shared" si="660"/>
        <v>7</v>
      </c>
      <c r="FN52" s="354">
        <v>4</v>
      </c>
      <c r="FO52" s="355" t="s">
        <v>34</v>
      </c>
      <c r="FP52" s="355" t="s">
        <v>93</v>
      </c>
      <c r="FQ52" s="355">
        <v>0</v>
      </c>
      <c r="FR52" s="355" t="s">
        <v>85</v>
      </c>
      <c r="FS52" s="355" t="s">
        <v>767</v>
      </c>
      <c r="FT52" s="355">
        <v>4</v>
      </c>
      <c r="FU52" s="355">
        <v>4</v>
      </c>
      <c r="FV52" s="354">
        <v>2</v>
      </c>
      <c r="FW52" s="419">
        <f t="shared" si="661"/>
        <v>2</v>
      </c>
      <c r="FX52" s="354">
        <v>4</v>
      </c>
      <c r="FY52" s="355" t="s">
        <v>34</v>
      </c>
      <c r="FZ52" s="355" t="s">
        <v>93</v>
      </c>
      <c r="GA52" s="355">
        <v>0</v>
      </c>
      <c r="GB52" s="355" t="s">
        <v>85</v>
      </c>
      <c r="GC52" s="355" t="s">
        <v>789</v>
      </c>
      <c r="GD52" s="355">
        <v>3</v>
      </c>
      <c r="GE52" s="355">
        <v>11</v>
      </c>
      <c r="GF52" s="354">
        <v>2</v>
      </c>
      <c r="GG52" s="419">
        <f t="shared" si="662"/>
        <v>2</v>
      </c>
      <c r="GH52" s="354">
        <v>4</v>
      </c>
      <c r="GI52" s="354"/>
      <c r="GJ52" s="354"/>
      <c r="GK52" s="355">
        <v>8</v>
      </c>
      <c r="GL52" s="355" t="s">
        <v>85</v>
      </c>
      <c r="GM52" s="355" t="s">
        <v>739</v>
      </c>
      <c r="GN52" s="355">
        <v>1</v>
      </c>
      <c r="GO52" s="355">
        <v>26</v>
      </c>
      <c r="GP52" s="354">
        <v>3</v>
      </c>
      <c r="GQ52" s="419">
        <f t="shared" si="663"/>
        <v>1</v>
      </c>
      <c r="GR52" s="354">
        <v>8</v>
      </c>
      <c r="GS52" s="358" t="s">
        <v>34</v>
      </c>
      <c r="GT52" s="358" t="s">
        <v>63</v>
      </c>
      <c r="GU52" s="358" t="s">
        <v>226</v>
      </c>
      <c r="GV52" s="358" t="s">
        <v>85</v>
      </c>
      <c r="GW52" s="358" t="s">
        <v>792</v>
      </c>
      <c r="GX52" s="358">
        <v>1</v>
      </c>
      <c r="GY52" s="358">
        <v>15</v>
      </c>
      <c r="GZ52" s="359">
        <v>3</v>
      </c>
      <c r="HA52" s="421">
        <f t="shared" si="665"/>
        <v>5</v>
      </c>
      <c r="HB52" s="359"/>
      <c r="HC52" s="269"/>
      <c r="HD52" s="269"/>
      <c r="HE52" s="269"/>
      <c r="HF52" s="269"/>
      <c r="HG52" s="269"/>
      <c r="HH52" s="269"/>
      <c r="HI52" s="269"/>
      <c r="HJ52" s="269"/>
      <c r="HK52" s="295">
        <f t="shared" si="33"/>
        <v>10</v>
      </c>
      <c r="HL52" s="295">
        <f t="shared" si="642"/>
        <v>0</v>
      </c>
      <c r="HM52" s="295">
        <f t="shared" si="643"/>
        <v>1</v>
      </c>
      <c r="HN52" s="297">
        <f t="shared" si="644"/>
        <v>0</v>
      </c>
      <c r="HO52" s="295">
        <f t="shared" si="645"/>
        <v>0</v>
      </c>
      <c r="HP52" s="295">
        <f t="shared" si="646"/>
        <v>0</v>
      </c>
      <c r="HQ52" s="295">
        <f t="shared" si="647"/>
        <v>1</v>
      </c>
      <c r="HR52" s="269" t="s">
        <v>346</v>
      </c>
      <c r="HS52" s="269" t="s">
        <v>348</v>
      </c>
      <c r="HT52" s="269"/>
      <c r="HU52" s="269"/>
      <c r="HV52" s="269"/>
      <c r="HW52" s="269"/>
      <c r="HX52" s="269"/>
      <c r="HY52" s="269"/>
      <c r="HZ52" s="269"/>
      <c r="IA52" s="269"/>
      <c r="IB52" s="269"/>
      <c r="IC52" s="269"/>
      <c r="ID52" s="269"/>
      <c r="IE52" s="269"/>
      <c r="IT52" s="299"/>
    </row>
    <row r="53" spans="7:254" ht="15" customHeight="1">
      <c r="G53" s="175">
        <f t="shared" si="23"/>
        <v>8</v>
      </c>
      <c r="H53" s="175">
        <f t="shared" si="24"/>
        <v>4</v>
      </c>
      <c r="I53" s="128">
        <v>162</v>
      </c>
      <c r="J53" s="502">
        <f t="shared" si="634"/>
        <v>45115</v>
      </c>
      <c r="K53" s="126">
        <v>45115</v>
      </c>
      <c r="L53" s="417" t="s">
        <v>838</v>
      </c>
      <c r="M53" s="76">
        <v>3</v>
      </c>
      <c r="N53" s="42">
        <v>1</v>
      </c>
      <c r="O53" s="207">
        <f t="shared" si="635"/>
        <v>4</v>
      </c>
      <c r="P53" s="176">
        <f t="shared" si="636"/>
        <v>92</v>
      </c>
      <c r="Q53" s="177">
        <f t="shared" si="637"/>
        <v>51</v>
      </c>
      <c r="R53" s="178">
        <f t="shared" si="638"/>
        <v>41</v>
      </c>
      <c r="S53" s="519">
        <f t="shared" si="639"/>
        <v>0</v>
      </c>
      <c r="T53" s="43">
        <v>3</v>
      </c>
      <c r="U53" s="43">
        <v>0</v>
      </c>
      <c r="V53" s="43">
        <v>1</v>
      </c>
      <c r="W53" s="43">
        <v>2</v>
      </c>
      <c r="X53" s="186">
        <f t="shared" si="640"/>
        <v>6</v>
      </c>
      <c r="Y53" s="43">
        <v>0</v>
      </c>
      <c r="Z53" s="189">
        <f t="shared" si="641"/>
        <v>6</v>
      </c>
      <c r="AA53" s="44">
        <v>0</v>
      </c>
      <c r="AB53" s="142"/>
      <c r="AC53" s="418">
        <v>5</v>
      </c>
      <c r="AD53" s="419" t="s">
        <v>36</v>
      </c>
      <c r="AE53" s="419" t="s">
        <v>93</v>
      </c>
      <c r="AF53" s="419">
        <v>8</v>
      </c>
      <c r="AG53" s="419" t="s">
        <v>86</v>
      </c>
      <c r="AH53" s="419" t="s">
        <v>702</v>
      </c>
      <c r="AI53" s="419">
        <v>2</v>
      </c>
      <c r="AJ53" s="419">
        <v>3</v>
      </c>
      <c r="AK53" s="418">
        <v>2</v>
      </c>
      <c r="AL53" s="419">
        <f t="shared" si="648"/>
        <v>3</v>
      </c>
      <c r="AM53" s="418">
        <v>4</v>
      </c>
      <c r="AN53" s="419" t="s">
        <v>34</v>
      </c>
      <c r="AO53" s="419" t="s">
        <v>93</v>
      </c>
      <c r="AP53" s="419">
        <v>4</v>
      </c>
      <c r="AQ53" s="419" t="s">
        <v>86</v>
      </c>
      <c r="AR53" s="419" t="s">
        <v>783</v>
      </c>
      <c r="AS53" s="419">
        <v>3</v>
      </c>
      <c r="AT53" s="419">
        <v>2</v>
      </c>
      <c r="AU53" s="418">
        <v>1</v>
      </c>
      <c r="AV53" s="419">
        <f t="shared" si="649"/>
        <v>3</v>
      </c>
      <c r="AW53" s="418">
        <v>8</v>
      </c>
      <c r="AX53" s="419" t="s">
        <v>36</v>
      </c>
      <c r="AY53" s="419" t="s">
        <v>96</v>
      </c>
      <c r="AZ53" s="419" t="s">
        <v>226</v>
      </c>
      <c r="BA53" s="419" t="s">
        <v>91</v>
      </c>
      <c r="BB53" s="419" t="s">
        <v>738</v>
      </c>
      <c r="BC53" s="419">
        <v>2</v>
      </c>
      <c r="BD53" s="419">
        <v>4</v>
      </c>
      <c r="BE53" s="418">
        <v>2</v>
      </c>
      <c r="BF53" s="419">
        <f t="shared" si="650"/>
        <v>6</v>
      </c>
      <c r="BG53" s="418">
        <v>5</v>
      </c>
      <c r="BH53" s="418"/>
      <c r="BI53" s="418"/>
      <c r="BJ53" s="419">
        <v>6</v>
      </c>
      <c r="BK53" s="419" t="s">
        <v>91</v>
      </c>
      <c r="BL53" s="419" t="s">
        <v>693</v>
      </c>
      <c r="BM53" s="419">
        <v>1</v>
      </c>
      <c r="BN53" s="419">
        <v>13</v>
      </c>
      <c r="BO53" s="418">
        <v>3</v>
      </c>
      <c r="BP53" s="419">
        <f t="shared" si="651"/>
        <v>2</v>
      </c>
      <c r="BQ53" s="418">
        <v>7</v>
      </c>
      <c r="BR53" s="355" t="s">
        <v>36</v>
      </c>
      <c r="BS53" s="419" t="s">
        <v>103</v>
      </c>
      <c r="BT53" s="419" t="s">
        <v>226</v>
      </c>
      <c r="BU53" s="419" t="s">
        <v>98</v>
      </c>
      <c r="BV53" s="419" t="s">
        <v>780</v>
      </c>
      <c r="BW53" s="419">
        <v>2</v>
      </c>
      <c r="BX53" s="419">
        <v>4</v>
      </c>
      <c r="BY53" s="418">
        <v>2</v>
      </c>
      <c r="BZ53" s="419">
        <f t="shared" si="652"/>
        <v>5</v>
      </c>
      <c r="CA53" s="418">
        <v>5</v>
      </c>
      <c r="CB53" s="419" t="s">
        <v>34</v>
      </c>
      <c r="CC53" s="419" t="s">
        <v>93</v>
      </c>
      <c r="CD53" s="419">
        <v>4</v>
      </c>
      <c r="CE53" s="419" t="s">
        <v>85</v>
      </c>
      <c r="CF53" s="419" t="s">
        <v>719</v>
      </c>
      <c r="CG53" s="419">
        <v>2</v>
      </c>
      <c r="CH53" s="419">
        <v>14</v>
      </c>
      <c r="CI53" s="418">
        <v>2</v>
      </c>
      <c r="CJ53" s="419">
        <f t="shared" si="653"/>
        <v>3</v>
      </c>
      <c r="CK53" s="418">
        <v>3</v>
      </c>
      <c r="CL53" s="418"/>
      <c r="CM53" s="418"/>
      <c r="CN53" s="419">
        <v>9</v>
      </c>
      <c r="CO53" s="419" t="s">
        <v>85</v>
      </c>
      <c r="CP53" s="419" t="s">
        <v>721</v>
      </c>
      <c r="CQ53" s="419">
        <v>4</v>
      </c>
      <c r="CR53" s="419">
        <v>5</v>
      </c>
      <c r="CS53" s="418">
        <v>2</v>
      </c>
      <c r="CT53" s="419">
        <f t="shared" si="654"/>
        <v>1</v>
      </c>
      <c r="CU53" s="418">
        <v>7</v>
      </c>
      <c r="CV53" s="419" t="s">
        <v>34</v>
      </c>
      <c r="CW53" s="419" t="s">
        <v>93</v>
      </c>
      <c r="CX53" s="419">
        <v>9</v>
      </c>
      <c r="CY53" s="419" t="s">
        <v>95</v>
      </c>
      <c r="CZ53" s="419" t="s">
        <v>716</v>
      </c>
      <c r="DA53" s="419">
        <v>2</v>
      </c>
      <c r="DB53" s="419">
        <v>5</v>
      </c>
      <c r="DC53" s="418">
        <v>2</v>
      </c>
      <c r="DD53" s="419">
        <f t="shared" si="664"/>
        <v>5</v>
      </c>
      <c r="DE53" s="418">
        <v>7</v>
      </c>
      <c r="DF53" s="419" t="s">
        <v>34</v>
      </c>
      <c r="DG53" s="419" t="s">
        <v>86</v>
      </c>
      <c r="DH53" s="419">
        <v>8</v>
      </c>
      <c r="DI53" s="419" t="s">
        <v>98</v>
      </c>
      <c r="DJ53" s="419" t="s">
        <v>785</v>
      </c>
      <c r="DK53" s="419">
        <v>3</v>
      </c>
      <c r="DL53" s="419">
        <v>1</v>
      </c>
      <c r="DM53" s="418">
        <v>1</v>
      </c>
      <c r="DN53" s="419">
        <f t="shared" si="655"/>
        <v>6</v>
      </c>
      <c r="DO53" s="418"/>
      <c r="DP53" s="418">
        <v>3</v>
      </c>
      <c r="DQ53" s="418"/>
      <c r="DR53" s="418"/>
      <c r="DS53" s="419">
        <v>5</v>
      </c>
      <c r="DT53" s="419" t="s">
        <v>95</v>
      </c>
      <c r="DU53" s="419" t="s">
        <v>701</v>
      </c>
      <c r="DV53" s="419">
        <v>3</v>
      </c>
      <c r="DW53" s="419">
        <v>11</v>
      </c>
      <c r="DX53" s="418">
        <v>1</v>
      </c>
      <c r="DY53" s="419">
        <f t="shared" si="656"/>
        <v>2</v>
      </c>
      <c r="DZ53" s="418">
        <v>5</v>
      </c>
      <c r="EA53" s="419" t="s">
        <v>34</v>
      </c>
      <c r="EB53" s="419" t="s">
        <v>93</v>
      </c>
      <c r="EC53" s="419">
        <v>9</v>
      </c>
      <c r="ED53" s="419" t="s">
        <v>92</v>
      </c>
      <c r="EE53" s="419" t="s">
        <v>758</v>
      </c>
      <c r="EF53" s="419">
        <v>3</v>
      </c>
      <c r="EG53" s="419">
        <v>3</v>
      </c>
      <c r="EH53" s="418">
        <v>2</v>
      </c>
      <c r="EI53" s="419">
        <f t="shared" si="657"/>
        <v>3</v>
      </c>
      <c r="EJ53" s="418">
        <v>4</v>
      </c>
      <c r="EK53" s="419" t="s">
        <v>317</v>
      </c>
      <c r="EL53" s="419" t="s">
        <v>63</v>
      </c>
      <c r="EM53" s="419">
        <v>7</v>
      </c>
      <c r="EN53" s="419" t="s">
        <v>63</v>
      </c>
      <c r="EO53" s="419" t="s">
        <v>784</v>
      </c>
      <c r="EP53" s="419">
        <v>4</v>
      </c>
      <c r="EQ53" s="419">
        <v>1</v>
      </c>
      <c r="ER53" s="418">
        <v>1</v>
      </c>
      <c r="ES53" s="419">
        <f t="shared" si="658"/>
        <v>3</v>
      </c>
      <c r="ET53" s="418">
        <v>5</v>
      </c>
      <c r="EU53" s="355" t="s">
        <v>36</v>
      </c>
      <c r="EV53" s="419" t="s">
        <v>95</v>
      </c>
      <c r="EW53" s="419" t="s">
        <v>271</v>
      </c>
      <c r="EX53" s="419" t="s">
        <v>91</v>
      </c>
      <c r="EY53" s="419" t="s">
        <v>742</v>
      </c>
      <c r="EZ53" s="419">
        <v>3</v>
      </c>
      <c r="FA53" s="419">
        <v>1</v>
      </c>
      <c r="FB53" s="418">
        <v>1</v>
      </c>
      <c r="FC53" s="419">
        <f t="shared" si="659"/>
        <v>4</v>
      </c>
      <c r="FD53" s="418">
        <v>5</v>
      </c>
      <c r="FE53" s="419" t="s">
        <v>34</v>
      </c>
      <c r="FF53" s="419" t="s">
        <v>93</v>
      </c>
      <c r="FG53" s="419">
        <v>7</v>
      </c>
      <c r="FH53" s="419" t="s">
        <v>92</v>
      </c>
      <c r="FI53" s="419" t="s">
        <v>765</v>
      </c>
      <c r="FJ53" s="419">
        <v>1</v>
      </c>
      <c r="FK53" s="419">
        <v>2</v>
      </c>
      <c r="FL53" s="418">
        <v>1</v>
      </c>
      <c r="FM53" s="419">
        <f t="shared" si="660"/>
        <v>4</v>
      </c>
      <c r="FN53" s="418">
        <v>4</v>
      </c>
      <c r="FO53" s="419" t="s">
        <v>34</v>
      </c>
      <c r="FP53" s="419" t="s">
        <v>93</v>
      </c>
      <c r="FQ53" s="419">
        <v>8</v>
      </c>
      <c r="FR53" s="419" t="s">
        <v>85</v>
      </c>
      <c r="FS53" s="419" t="s">
        <v>702</v>
      </c>
      <c r="FT53" s="419">
        <v>4</v>
      </c>
      <c r="FU53" s="419">
        <v>8</v>
      </c>
      <c r="FV53" s="418">
        <v>2</v>
      </c>
      <c r="FW53" s="419">
        <f t="shared" si="661"/>
        <v>2</v>
      </c>
      <c r="FX53" s="418">
        <v>4</v>
      </c>
      <c r="FY53" s="419" t="s">
        <v>34</v>
      </c>
      <c r="FZ53" s="419" t="s">
        <v>93</v>
      </c>
      <c r="GA53" s="419">
        <v>4</v>
      </c>
      <c r="GB53" s="419" t="s">
        <v>85</v>
      </c>
      <c r="GC53" s="419" t="s">
        <v>783</v>
      </c>
      <c r="GD53" s="419">
        <v>1</v>
      </c>
      <c r="GE53" s="419">
        <v>8</v>
      </c>
      <c r="GF53" s="418">
        <v>2</v>
      </c>
      <c r="GG53" s="419">
        <f t="shared" si="662"/>
        <v>2</v>
      </c>
      <c r="GH53" s="418">
        <v>5</v>
      </c>
      <c r="GI53" s="418"/>
      <c r="GJ53" s="418"/>
      <c r="GK53" s="419">
        <v>6</v>
      </c>
      <c r="GL53" s="419" t="s">
        <v>96</v>
      </c>
      <c r="GM53" s="419" t="s">
        <v>742</v>
      </c>
      <c r="GN53" s="419">
        <v>3</v>
      </c>
      <c r="GO53" s="419">
        <v>3</v>
      </c>
      <c r="GP53" s="418">
        <v>1</v>
      </c>
      <c r="GQ53" s="419">
        <f t="shared" si="663"/>
        <v>4</v>
      </c>
      <c r="GR53" s="418">
        <v>6</v>
      </c>
      <c r="GS53" s="421" t="s">
        <v>34</v>
      </c>
      <c r="GT53" s="421" t="s">
        <v>63</v>
      </c>
      <c r="GU53" s="421">
        <v>9</v>
      </c>
      <c r="GV53" s="421" t="s">
        <v>92</v>
      </c>
      <c r="GW53" s="421" t="s">
        <v>716</v>
      </c>
      <c r="GX53" s="421">
        <v>3</v>
      </c>
      <c r="GY53" s="421">
        <v>5</v>
      </c>
      <c r="GZ53" s="422">
        <v>2</v>
      </c>
      <c r="HA53" s="421">
        <f t="shared" si="665"/>
        <v>4</v>
      </c>
      <c r="HB53" s="422"/>
      <c r="HC53" s="269"/>
      <c r="HD53" s="269"/>
      <c r="HE53" s="269"/>
      <c r="HF53" s="269"/>
      <c r="HG53" s="269"/>
      <c r="HH53" s="269"/>
      <c r="HI53" s="269"/>
      <c r="HJ53" s="269"/>
      <c r="HK53" s="295">
        <f t="shared" si="33"/>
        <v>9</v>
      </c>
      <c r="HL53" s="295">
        <f t="shared" si="642"/>
        <v>0</v>
      </c>
      <c r="HM53" s="295">
        <f t="shared" si="643"/>
        <v>0</v>
      </c>
      <c r="HN53" s="297">
        <f t="shared" si="644"/>
        <v>0</v>
      </c>
      <c r="HO53" s="295">
        <f t="shared" si="645"/>
        <v>0</v>
      </c>
      <c r="HP53" s="295">
        <f t="shared" si="646"/>
        <v>0</v>
      </c>
      <c r="HQ53" s="295">
        <f t="shared" si="647"/>
        <v>0</v>
      </c>
      <c r="HR53" s="269" t="s">
        <v>346</v>
      </c>
      <c r="HS53" s="269" t="s">
        <v>348</v>
      </c>
      <c r="HT53" s="269"/>
      <c r="HU53" s="269"/>
      <c r="HV53" s="269"/>
      <c r="HW53" s="269"/>
      <c r="HX53" s="269"/>
      <c r="HY53" s="269"/>
      <c r="HZ53" s="269"/>
      <c r="IA53" s="269"/>
      <c r="IB53" s="269"/>
      <c r="IC53" s="269"/>
      <c r="ID53" s="269"/>
      <c r="IE53" s="269"/>
      <c r="IT53" s="299"/>
    </row>
    <row r="54" spans="7:254" ht="15" customHeight="1">
      <c r="G54" s="175">
        <f t="shared" si="23"/>
        <v>8</v>
      </c>
      <c r="H54" s="175">
        <f t="shared" si="24"/>
        <v>12</v>
      </c>
      <c r="I54" s="128">
        <v>161</v>
      </c>
      <c r="J54" s="503">
        <f t="shared" si="634"/>
        <v>45101</v>
      </c>
      <c r="K54" s="85">
        <v>45101</v>
      </c>
      <c r="L54" s="5" t="s">
        <v>778</v>
      </c>
      <c r="M54" s="74">
        <v>0</v>
      </c>
      <c r="N54" s="28">
        <v>1</v>
      </c>
      <c r="O54" s="207">
        <f t="shared" si="635"/>
        <v>1</v>
      </c>
      <c r="P54" s="179">
        <f t="shared" si="636"/>
        <v>85</v>
      </c>
      <c r="Q54" s="180">
        <f t="shared" si="637"/>
        <v>43</v>
      </c>
      <c r="R54" s="181">
        <f t="shared" si="638"/>
        <v>42</v>
      </c>
      <c r="S54" s="519">
        <f t="shared" si="639"/>
        <v>6</v>
      </c>
      <c r="T54" s="27">
        <v>0</v>
      </c>
      <c r="U54" s="27">
        <v>0</v>
      </c>
      <c r="V54" s="27">
        <v>2</v>
      </c>
      <c r="W54" s="27">
        <v>0</v>
      </c>
      <c r="X54" s="186">
        <f t="shared" si="640"/>
        <v>2</v>
      </c>
      <c r="Y54" s="27">
        <v>2</v>
      </c>
      <c r="Z54" s="190">
        <f t="shared" si="641"/>
        <v>4</v>
      </c>
      <c r="AA54" s="18">
        <v>0</v>
      </c>
      <c r="AB54" s="374"/>
      <c r="AC54" s="354">
        <v>5</v>
      </c>
      <c r="AD54" s="355" t="s">
        <v>36</v>
      </c>
      <c r="AE54" s="355" t="s">
        <v>91</v>
      </c>
      <c r="AF54" s="355">
        <v>4</v>
      </c>
      <c r="AG54" s="355" t="s">
        <v>91</v>
      </c>
      <c r="AH54" s="355" t="s">
        <v>704</v>
      </c>
      <c r="AI54" s="355">
        <v>2</v>
      </c>
      <c r="AJ54" s="355">
        <v>1.5</v>
      </c>
      <c r="AK54" s="354">
        <v>1</v>
      </c>
      <c r="AL54" s="419">
        <f t="shared" si="648"/>
        <v>4</v>
      </c>
      <c r="AM54" s="354">
        <v>4</v>
      </c>
      <c r="AN54" s="355" t="s">
        <v>34</v>
      </c>
      <c r="AO54" s="355" t="s">
        <v>93</v>
      </c>
      <c r="AP54" s="355">
        <v>0</v>
      </c>
      <c r="AQ54" s="355" t="s">
        <v>85</v>
      </c>
      <c r="AR54" s="355" t="s">
        <v>736</v>
      </c>
      <c r="AS54" s="355">
        <v>4</v>
      </c>
      <c r="AT54" s="355">
        <v>13</v>
      </c>
      <c r="AU54" s="354">
        <v>2</v>
      </c>
      <c r="AV54" s="419">
        <f t="shared" si="649"/>
        <v>2</v>
      </c>
      <c r="AW54" s="354">
        <v>4</v>
      </c>
      <c r="AX54" s="355" t="s">
        <v>36</v>
      </c>
      <c r="AY54" s="355" t="s">
        <v>93</v>
      </c>
      <c r="AZ54" s="355">
        <v>0</v>
      </c>
      <c r="BA54" s="355" t="s">
        <v>85</v>
      </c>
      <c r="BB54" s="355" t="s">
        <v>711</v>
      </c>
      <c r="BC54" s="355">
        <v>2</v>
      </c>
      <c r="BD54" s="355">
        <v>15</v>
      </c>
      <c r="BE54" s="354">
        <v>2</v>
      </c>
      <c r="BF54" s="419">
        <f t="shared" si="650"/>
        <v>2</v>
      </c>
      <c r="BG54" s="354">
        <v>6</v>
      </c>
      <c r="BH54" s="354"/>
      <c r="BI54" s="354"/>
      <c r="BJ54" s="355">
        <v>6</v>
      </c>
      <c r="BK54" s="355" t="s">
        <v>98</v>
      </c>
      <c r="BL54" s="355" t="s">
        <v>779</v>
      </c>
      <c r="BM54" s="355">
        <v>3</v>
      </c>
      <c r="BN54" s="355">
        <v>2</v>
      </c>
      <c r="BO54" s="354">
        <v>2</v>
      </c>
      <c r="BP54" s="419">
        <f t="shared" si="651"/>
        <v>4</v>
      </c>
      <c r="BQ54" s="354">
        <v>5</v>
      </c>
      <c r="BR54" s="355" t="s">
        <v>128</v>
      </c>
      <c r="BS54" s="355" t="s">
        <v>93</v>
      </c>
      <c r="BT54" s="355" t="s">
        <v>226</v>
      </c>
      <c r="BU54" s="355" t="s">
        <v>85</v>
      </c>
      <c r="BV54" s="355" t="s">
        <v>780</v>
      </c>
      <c r="BW54" s="355">
        <v>1</v>
      </c>
      <c r="BX54" s="355">
        <v>7</v>
      </c>
      <c r="BY54" s="354">
        <v>2</v>
      </c>
      <c r="BZ54" s="419">
        <f t="shared" si="652"/>
        <v>3</v>
      </c>
      <c r="CA54" s="354">
        <v>5</v>
      </c>
      <c r="CB54" s="355" t="s">
        <v>36</v>
      </c>
      <c r="CC54" s="355" t="s">
        <v>93</v>
      </c>
      <c r="CD54" s="355">
        <v>9</v>
      </c>
      <c r="CE54" s="355" t="s">
        <v>85</v>
      </c>
      <c r="CF54" s="355" t="s">
        <v>781</v>
      </c>
      <c r="CG54" s="355">
        <v>1</v>
      </c>
      <c r="CH54" s="355">
        <v>15</v>
      </c>
      <c r="CI54" s="354">
        <v>2</v>
      </c>
      <c r="CJ54" s="419">
        <f t="shared" si="653"/>
        <v>3</v>
      </c>
      <c r="CK54" s="357">
        <v>4</v>
      </c>
      <c r="CL54" s="354"/>
      <c r="CM54" s="354"/>
      <c r="CN54" s="355">
        <v>4</v>
      </c>
      <c r="CO54" s="355" t="s">
        <v>85</v>
      </c>
      <c r="CP54" s="355" t="s">
        <v>775</v>
      </c>
      <c r="CQ54" s="355">
        <v>1</v>
      </c>
      <c r="CR54" s="355">
        <v>7</v>
      </c>
      <c r="CS54" s="354">
        <v>3</v>
      </c>
      <c r="CT54" s="419">
        <f t="shared" si="654"/>
        <v>1</v>
      </c>
      <c r="CU54" s="354">
        <v>6</v>
      </c>
      <c r="CV54" s="355" t="s">
        <v>34</v>
      </c>
      <c r="CW54" s="355" t="s">
        <v>63</v>
      </c>
      <c r="CX54" s="355">
        <v>6</v>
      </c>
      <c r="CY54" s="355" t="s">
        <v>85</v>
      </c>
      <c r="CZ54" s="355" t="s">
        <v>742</v>
      </c>
      <c r="DA54" s="355">
        <v>2</v>
      </c>
      <c r="DB54" s="355">
        <v>11</v>
      </c>
      <c r="DC54" s="354">
        <v>2</v>
      </c>
      <c r="DD54" s="419">
        <f t="shared" si="664"/>
        <v>4</v>
      </c>
      <c r="DE54" s="354">
        <v>4</v>
      </c>
      <c r="DF54" s="355" t="s">
        <v>34</v>
      </c>
      <c r="DG54" s="355" t="s">
        <v>93</v>
      </c>
      <c r="DH54" s="355" t="s">
        <v>226</v>
      </c>
      <c r="DI54" s="355" t="s">
        <v>85</v>
      </c>
      <c r="DJ54" s="355" t="s">
        <v>743</v>
      </c>
      <c r="DK54" s="355">
        <v>2</v>
      </c>
      <c r="DL54" s="355">
        <v>7</v>
      </c>
      <c r="DM54" s="354">
        <v>2</v>
      </c>
      <c r="DN54" s="419">
        <f t="shared" si="655"/>
        <v>2</v>
      </c>
      <c r="DO54" s="354"/>
      <c r="DP54" s="354">
        <v>3</v>
      </c>
      <c r="DQ54" s="354"/>
      <c r="DR54" s="354"/>
      <c r="DS54" s="355" t="s">
        <v>29</v>
      </c>
      <c r="DT54" s="355" t="s">
        <v>91</v>
      </c>
      <c r="DU54" s="355" t="s">
        <v>746</v>
      </c>
      <c r="DV54" s="355">
        <v>1</v>
      </c>
      <c r="DW54" s="355">
        <v>1</v>
      </c>
      <c r="DX54" s="354">
        <v>1</v>
      </c>
      <c r="DY54" s="419">
        <f t="shared" si="656"/>
        <v>2</v>
      </c>
      <c r="DZ54" s="354">
        <v>4</v>
      </c>
      <c r="EA54" s="355" t="s">
        <v>34</v>
      </c>
      <c r="EB54" s="355" t="s">
        <v>93</v>
      </c>
      <c r="EC54" s="355" t="s">
        <v>29</v>
      </c>
      <c r="ED54" s="355" t="s">
        <v>85</v>
      </c>
      <c r="EE54" s="355" t="s">
        <v>696</v>
      </c>
      <c r="EF54" s="355">
        <v>3</v>
      </c>
      <c r="EG54" s="355">
        <v>16</v>
      </c>
      <c r="EH54" s="354">
        <v>2</v>
      </c>
      <c r="EI54" s="419">
        <f t="shared" si="657"/>
        <v>2</v>
      </c>
      <c r="EJ54" s="354">
        <v>5</v>
      </c>
      <c r="EK54" s="355" t="s">
        <v>34</v>
      </c>
      <c r="EL54" s="355" t="s">
        <v>63</v>
      </c>
      <c r="EM54" s="355" t="s">
        <v>226</v>
      </c>
      <c r="EN54" s="355" t="s">
        <v>85</v>
      </c>
      <c r="EO54" s="355" t="s">
        <v>713</v>
      </c>
      <c r="EP54" s="355">
        <v>3</v>
      </c>
      <c r="EQ54" s="355">
        <v>5</v>
      </c>
      <c r="ER54" s="354">
        <v>2</v>
      </c>
      <c r="ES54" s="419">
        <f t="shared" si="658"/>
        <v>3</v>
      </c>
      <c r="ET54" s="354">
        <v>5</v>
      </c>
      <c r="EU54" s="355" t="s">
        <v>36</v>
      </c>
      <c r="EV54" s="355" t="s">
        <v>95</v>
      </c>
      <c r="EW54" s="355" t="s">
        <v>271</v>
      </c>
      <c r="EX54" s="355" t="s">
        <v>85</v>
      </c>
      <c r="EY54" s="355" t="s">
        <v>742</v>
      </c>
      <c r="EZ54" s="355">
        <v>3</v>
      </c>
      <c r="FA54" s="355">
        <v>23</v>
      </c>
      <c r="FB54" s="354">
        <v>3</v>
      </c>
      <c r="FC54" s="419">
        <f t="shared" si="659"/>
        <v>2</v>
      </c>
      <c r="FD54" s="354">
        <v>5</v>
      </c>
      <c r="FE54" s="355" t="s">
        <v>34</v>
      </c>
      <c r="FF54" s="355" t="s">
        <v>93</v>
      </c>
      <c r="FG54" s="355">
        <v>6</v>
      </c>
      <c r="FH54" s="355" t="s">
        <v>94</v>
      </c>
      <c r="FI54" s="355" t="s">
        <v>742</v>
      </c>
      <c r="FJ54" s="355">
        <v>3</v>
      </c>
      <c r="FK54" s="355">
        <v>1</v>
      </c>
      <c r="FL54" s="354">
        <v>1</v>
      </c>
      <c r="FM54" s="419">
        <f t="shared" si="660"/>
        <v>4</v>
      </c>
      <c r="FN54" s="354">
        <v>5</v>
      </c>
      <c r="FO54" s="355" t="s">
        <v>34</v>
      </c>
      <c r="FP54" s="355" t="s">
        <v>86</v>
      </c>
      <c r="FQ54" s="355">
        <v>7</v>
      </c>
      <c r="FR54" s="355" t="s">
        <v>91</v>
      </c>
      <c r="FS54" s="355" t="s">
        <v>687</v>
      </c>
      <c r="FT54" s="355">
        <v>3</v>
      </c>
      <c r="FU54" s="355">
        <v>2</v>
      </c>
      <c r="FV54" s="354">
        <v>2</v>
      </c>
      <c r="FW54" s="419">
        <f t="shared" si="661"/>
        <v>3</v>
      </c>
      <c r="FX54" s="354">
        <v>6</v>
      </c>
      <c r="FY54" s="355" t="s">
        <v>34</v>
      </c>
      <c r="FZ54" s="355" t="s">
        <v>63</v>
      </c>
      <c r="GA54" s="355">
        <v>4</v>
      </c>
      <c r="GB54" s="355" t="s">
        <v>91</v>
      </c>
      <c r="GC54" s="355" t="s">
        <v>782</v>
      </c>
      <c r="GD54" s="355">
        <v>3</v>
      </c>
      <c r="GE54" s="355">
        <v>3</v>
      </c>
      <c r="GF54" s="354">
        <v>2</v>
      </c>
      <c r="GG54" s="419">
        <f t="shared" si="662"/>
        <v>4</v>
      </c>
      <c r="GH54" s="354">
        <v>3</v>
      </c>
      <c r="GI54" s="354"/>
      <c r="GJ54" s="354"/>
      <c r="GK54" s="355">
        <v>7</v>
      </c>
      <c r="GL54" s="355" t="s">
        <v>85</v>
      </c>
      <c r="GM54" s="355" t="s">
        <v>696</v>
      </c>
      <c r="GN54" s="355">
        <v>1</v>
      </c>
      <c r="GO54" s="355">
        <v>5</v>
      </c>
      <c r="GP54" s="354">
        <v>2</v>
      </c>
      <c r="GQ54" s="419">
        <f t="shared" si="663"/>
        <v>1</v>
      </c>
      <c r="GR54" s="357">
        <v>6</v>
      </c>
      <c r="GS54" s="358" t="s">
        <v>34</v>
      </c>
      <c r="GT54" s="358" t="s">
        <v>93</v>
      </c>
      <c r="GU54" s="358" t="s">
        <v>226</v>
      </c>
      <c r="GV54" s="358" t="s">
        <v>85</v>
      </c>
      <c r="GW54" s="358" t="s">
        <v>713</v>
      </c>
      <c r="GX54" s="358">
        <v>3</v>
      </c>
      <c r="GY54" s="358">
        <v>12</v>
      </c>
      <c r="GZ54" s="359">
        <v>3</v>
      </c>
      <c r="HA54" s="421">
        <f t="shared" si="665"/>
        <v>3</v>
      </c>
      <c r="HB54" s="359"/>
      <c r="HC54" s="269"/>
      <c r="HD54" s="269"/>
      <c r="HE54" s="269"/>
      <c r="HF54" s="269"/>
      <c r="HG54" s="269"/>
      <c r="HH54" s="269"/>
      <c r="HI54" s="269"/>
      <c r="HJ54" s="269"/>
      <c r="HK54" s="295">
        <f t="shared" si="33"/>
        <v>9</v>
      </c>
      <c r="HL54" s="295">
        <f t="shared" si="642"/>
        <v>0</v>
      </c>
      <c r="HM54" s="295">
        <f t="shared" si="643"/>
        <v>0</v>
      </c>
      <c r="HN54" s="297">
        <f t="shared" si="644"/>
        <v>0</v>
      </c>
      <c r="HO54" s="295">
        <f t="shared" si="645"/>
        <v>0</v>
      </c>
      <c r="HP54" s="295">
        <f t="shared" si="646"/>
        <v>0</v>
      </c>
      <c r="HQ54" s="295">
        <f t="shared" si="647"/>
        <v>0</v>
      </c>
      <c r="HR54" s="269" t="s">
        <v>379</v>
      </c>
      <c r="HS54" s="269" t="s">
        <v>380</v>
      </c>
      <c r="HT54" s="269"/>
      <c r="HU54" s="269"/>
      <c r="HV54" s="269"/>
      <c r="HW54" s="269"/>
      <c r="HX54" s="269"/>
      <c r="HY54" s="269"/>
      <c r="HZ54" s="269"/>
      <c r="IA54" s="269"/>
      <c r="IB54" s="269"/>
      <c r="IC54" s="269"/>
      <c r="ID54" s="269"/>
      <c r="IE54" s="269"/>
      <c r="IT54" s="299"/>
    </row>
    <row r="55" spans="7:254" ht="15" customHeight="1">
      <c r="G55" s="175">
        <f t="shared" si="23"/>
        <v>9</v>
      </c>
      <c r="H55" s="175">
        <f t="shared" si="24"/>
        <v>13</v>
      </c>
      <c r="I55" s="128">
        <v>160</v>
      </c>
      <c r="J55" s="502">
        <f t="shared" si="634"/>
        <v>45100</v>
      </c>
      <c r="K55" s="126">
        <v>45100</v>
      </c>
      <c r="L55" s="41" t="s">
        <v>776</v>
      </c>
      <c r="M55" s="76">
        <v>2</v>
      </c>
      <c r="N55" s="42">
        <v>0</v>
      </c>
      <c r="O55" s="207">
        <f t="shared" si="635"/>
        <v>2</v>
      </c>
      <c r="P55" s="176">
        <f t="shared" si="636"/>
        <v>84</v>
      </c>
      <c r="Q55" s="185">
        <f t="shared" si="637"/>
        <v>41</v>
      </c>
      <c r="R55" s="178">
        <f t="shared" si="638"/>
        <v>43</v>
      </c>
      <c r="S55" s="519">
        <f t="shared" si="639"/>
        <v>7</v>
      </c>
      <c r="T55" s="43">
        <v>2</v>
      </c>
      <c r="U55" s="43">
        <v>0</v>
      </c>
      <c r="V55" s="43">
        <v>0</v>
      </c>
      <c r="W55" s="43">
        <v>0</v>
      </c>
      <c r="X55" s="186">
        <f t="shared" si="640"/>
        <v>2</v>
      </c>
      <c r="Y55" s="43">
        <v>1</v>
      </c>
      <c r="Z55" s="189">
        <f t="shared" si="641"/>
        <v>3</v>
      </c>
      <c r="AA55" s="44">
        <v>0</v>
      </c>
      <c r="AB55" s="463"/>
      <c r="AC55" s="354">
        <v>4</v>
      </c>
      <c r="AD55" s="355" t="s">
        <v>36</v>
      </c>
      <c r="AE55" s="355" t="s">
        <v>93</v>
      </c>
      <c r="AF55" s="355">
        <v>9</v>
      </c>
      <c r="AG55" s="355" t="s">
        <v>91</v>
      </c>
      <c r="AH55" s="355" t="s">
        <v>694</v>
      </c>
      <c r="AI55" s="355">
        <v>2</v>
      </c>
      <c r="AJ55" s="355">
        <v>1.5</v>
      </c>
      <c r="AK55" s="354">
        <v>1</v>
      </c>
      <c r="AL55" s="419">
        <f t="shared" si="648"/>
        <v>3</v>
      </c>
      <c r="AM55" s="357">
        <v>5</v>
      </c>
      <c r="AN55" s="355" t="s">
        <v>34</v>
      </c>
      <c r="AO55" s="355" t="s">
        <v>93</v>
      </c>
      <c r="AP55" s="355">
        <v>0</v>
      </c>
      <c r="AQ55" s="355" t="s">
        <v>85</v>
      </c>
      <c r="AR55" s="355" t="s">
        <v>736</v>
      </c>
      <c r="AS55" s="355">
        <v>4</v>
      </c>
      <c r="AT55" s="355">
        <v>13</v>
      </c>
      <c r="AU55" s="354">
        <v>3</v>
      </c>
      <c r="AV55" s="419">
        <f t="shared" si="649"/>
        <v>2</v>
      </c>
      <c r="AW55" s="354">
        <v>4</v>
      </c>
      <c r="AX55" s="355" t="s">
        <v>36</v>
      </c>
      <c r="AY55" s="355" t="s">
        <v>93</v>
      </c>
      <c r="AZ55" s="355">
        <v>0</v>
      </c>
      <c r="BA55" s="355" t="s">
        <v>85</v>
      </c>
      <c r="BB55" s="355" t="s">
        <v>711</v>
      </c>
      <c r="BC55" s="355">
        <v>3</v>
      </c>
      <c r="BD55" s="355">
        <v>18</v>
      </c>
      <c r="BE55" s="354">
        <v>2</v>
      </c>
      <c r="BF55" s="419">
        <f t="shared" si="650"/>
        <v>2</v>
      </c>
      <c r="BG55" s="354">
        <v>4</v>
      </c>
      <c r="BH55" s="354"/>
      <c r="BI55" s="354"/>
      <c r="BJ55" s="355">
        <v>6</v>
      </c>
      <c r="BK55" s="355" t="s">
        <v>98</v>
      </c>
      <c r="BL55" s="355" t="s">
        <v>742</v>
      </c>
      <c r="BM55" s="355">
        <v>2</v>
      </c>
      <c r="BN55" s="355">
        <v>4</v>
      </c>
      <c r="BO55" s="354">
        <v>2</v>
      </c>
      <c r="BP55" s="419">
        <f t="shared" si="651"/>
        <v>2</v>
      </c>
      <c r="BQ55" s="354">
        <v>5</v>
      </c>
      <c r="BR55" s="355" t="s">
        <v>777</v>
      </c>
      <c r="BS55" s="355" t="s">
        <v>93</v>
      </c>
      <c r="BT55" s="355">
        <v>6</v>
      </c>
      <c r="BU55" s="355" t="s">
        <v>85</v>
      </c>
      <c r="BV55" s="382" t="s">
        <v>742</v>
      </c>
      <c r="BW55" s="355">
        <v>2</v>
      </c>
      <c r="BX55" s="355">
        <v>18</v>
      </c>
      <c r="BY55" s="354">
        <v>3</v>
      </c>
      <c r="BZ55" s="419">
        <f t="shared" si="652"/>
        <v>2</v>
      </c>
      <c r="CA55" s="354">
        <v>6</v>
      </c>
      <c r="CB55" s="355" t="s">
        <v>36</v>
      </c>
      <c r="CC55" s="355" t="s">
        <v>93</v>
      </c>
      <c r="CD55" s="355">
        <v>8</v>
      </c>
      <c r="CE55" s="355" t="s">
        <v>85</v>
      </c>
      <c r="CF55" s="355" t="s">
        <v>738</v>
      </c>
      <c r="CG55" s="355">
        <v>2</v>
      </c>
      <c r="CH55" s="355">
        <v>15</v>
      </c>
      <c r="CI55" s="354">
        <v>3</v>
      </c>
      <c r="CJ55" s="419">
        <f t="shared" si="653"/>
        <v>3</v>
      </c>
      <c r="CK55" s="354">
        <v>3</v>
      </c>
      <c r="CL55" s="354"/>
      <c r="CM55" s="354"/>
      <c r="CN55" s="355">
        <v>4</v>
      </c>
      <c r="CO55" s="355" t="s">
        <v>85</v>
      </c>
      <c r="CP55" s="355" t="s">
        <v>775</v>
      </c>
      <c r="CQ55" s="355">
        <v>2</v>
      </c>
      <c r="CR55" s="355">
        <v>13</v>
      </c>
      <c r="CS55" s="354">
        <v>2</v>
      </c>
      <c r="CT55" s="419">
        <f t="shared" si="654"/>
        <v>1</v>
      </c>
      <c r="CU55" s="354">
        <v>6</v>
      </c>
      <c r="CV55" s="355" t="s">
        <v>34</v>
      </c>
      <c r="CW55" s="355" t="s">
        <v>93</v>
      </c>
      <c r="CX55" s="355" t="s">
        <v>226</v>
      </c>
      <c r="CY55" s="355" t="s">
        <v>85</v>
      </c>
      <c r="CZ55" s="355" t="s">
        <v>713</v>
      </c>
      <c r="DA55" s="355">
        <v>3</v>
      </c>
      <c r="DB55" s="355">
        <v>15</v>
      </c>
      <c r="DC55" s="354">
        <v>2</v>
      </c>
      <c r="DD55" s="419">
        <f t="shared" si="664"/>
        <v>4</v>
      </c>
      <c r="DE55" s="354">
        <v>4</v>
      </c>
      <c r="DF55" s="355" t="s">
        <v>34</v>
      </c>
      <c r="DG55" s="355" t="s">
        <v>63</v>
      </c>
      <c r="DH55" s="355">
        <v>7</v>
      </c>
      <c r="DI55" s="355" t="s">
        <v>85</v>
      </c>
      <c r="DJ55" s="355" t="s">
        <v>765</v>
      </c>
      <c r="DK55" s="355">
        <v>3</v>
      </c>
      <c r="DL55" s="355">
        <v>14</v>
      </c>
      <c r="DM55" s="354">
        <v>2</v>
      </c>
      <c r="DN55" s="419">
        <f t="shared" si="655"/>
        <v>2</v>
      </c>
      <c r="DO55" s="354"/>
      <c r="DP55" s="354">
        <v>4</v>
      </c>
      <c r="DQ55" s="354"/>
      <c r="DR55" s="354"/>
      <c r="DS55" s="355" t="s">
        <v>29</v>
      </c>
      <c r="DT55" s="355" t="s">
        <v>85</v>
      </c>
      <c r="DU55" s="355" t="s">
        <v>696</v>
      </c>
      <c r="DV55" s="355">
        <v>1</v>
      </c>
      <c r="DW55" s="355">
        <v>7</v>
      </c>
      <c r="DX55" s="354">
        <v>3</v>
      </c>
      <c r="DY55" s="419">
        <f t="shared" si="656"/>
        <v>1</v>
      </c>
      <c r="DZ55" s="354">
        <v>4</v>
      </c>
      <c r="EA55" s="355" t="s">
        <v>34</v>
      </c>
      <c r="EB55" s="355" t="s">
        <v>93</v>
      </c>
      <c r="EC55" s="355">
        <v>9</v>
      </c>
      <c r="ED55" s="355" t="s">
        <v>85</v>
      </c>
      <c r="EE55" s="355" t="s">
        <v>713</v>
      </c>
      <c r="EF55" s="355">
        <v>1</v>
      </c>
      <c r="EG55" s="355">
        <v>4</v>
      </c>
      <c r="EH55" s="354">
        <v>2</v>
      </c>
      <c r="EI55" s="419">
        <f t="shared" si="657"/>
        <v>2</v>
      </c>
      <c r="EJ55" s="354">
        <v>6</v>
      </c>
      <c r="EK55" s="355" t="s">
        <v>34</v>
      </c>
      <c r="EL55" s="355" t="s">
        <v>96</v>
      </c>
      <c r="EM55" s="355">
        <v>0</v>
      </c>
      <c r="EN55" s="355" t="s">
        <v>98</v>
      </c>
      <c r="EO55" s="355" t="s">
        <v>764</v>
      </c>
      <c r="EP55" s="355">
        <v>2</v>
      </c>
      <c r="EQ55" s="355">
        <v>1</v>
      </c>
      <c r="ER55" s="354">
        <v>1</v>
      </c>
      <c r="ES55" s="419">
        <f t="shared" si="658"/>
        <v>5</v>
      </c>
      <c r="ET55" s="354">
        <v>4</v>
      </c>
      <c r="EU55" s="355" t="s">
        <v>36</v>
      </c>
      <c r="EV55" s="355" t="s">
        <v>93</v>
      </c>
      <c r="EW55" s="355">
        <v>7</v>
      </c>
      <c r="EX55" s="355" t="s">
        <v>85</v>
      </c>
      <c r="EY55" s="355" t="s">
        <v>739</v>
      </c>
      <c r="EZ55" s="355">
        <v>1</v>
      </c>
      <c r="FA55" s="355">
        <v>5</v>
      </c>
      <c r="FB55" s="354">
        <v>2</v>
      </c>
      <c r="FC55" s="419">
        <f t="shared" si="659"/>
        <v>2</v>
      </c>
      <c r="FD55" s="354">
        <v>5</v>
      </c>
      <c r="FE55" s="355" t="s">
        <v>34</v>
      </c>
      <c r="FF55" s="355" t="s">
        <v>93</v>
      </c>
      <c r="FG55" s="355" t="s">
        <v>272</v>
      </c>
      <c r="FH55" s="355" t="s">
        <v>85</v>
      </c>
      <c r="FI55" s="355" t="s">
        <v>742</v>
      </c>
      <c r="FJ55" s="355">
        <v>3</v>
      </c>
      <c r="FK55" s="355">
        <v>16</v>
      </c>
      <c r="FL55" s="354">
        <v>2</v>
      </c>
      <c r="FM55" s="419">
        <f t="shared" si="660"/>
        <v>3</v>
      </c>
      <c r="FN55" s="354">
        <v>5</v>
      </c>
      <c r="FO55" s="355" t="s">
        <v>34</v>
      </c>
      <c r="FP55" s="355" t="s">
        <v>86</v>
      </c>
      <c r="FQ55" s="355">
        <v>7</v>
      </c>
      <c r="FR55" s="355" t="s">
        <v>94</v>
      </c>
      <c r="FS55" s="355" t="s">
        <v>765</v>
      </c>
      <c r="FT55" s="355">
        <v>2</v>
      </c>
      <c r="FU55" s="355">
        <v>4</v>
      </c>
      <c r="FV55" s="354">
        <v>1</v>
      </c>
      <c r="FW55" s="419">
        <f t="shared" si="661"/>
        <v>4</v>
      </c>
      <c r="FX55" s="354">
        <v>4</v>
      </c>
      <c r="FY55" s="355" t="s">
        <v>34</v>
      </c>
      <c r="FZ55" s="355" t="s">
        <v>63</v>
      </c>
      <c r="GA55" s="355" t="s">
        <v>226</v>
      </c>
      <c r="GB55" s="355" t="s">
        <v>85</v>
      </c>
      <c r="GC55" s="355" t="s">
        <v>713</v>
      </c>
      <c r="GD55" s="355">
        <v>3</v>
      </c>
      <c r="GE55" s="355">
        <v>13</v>
      </c>
      <c r="GF55" s="354">
        <v>2</v>
      </c>
      <c r="GG55" s="419">
        <f t="shared" si="662"/>
        <v>2</v>
      </c>
      <c r="GH55" s="354">
        <v>3</v>
      </c>
      <c r="GI55" s="354"/>
      <c r="GJ55" s="354"/>
      <c r="GK55" s="355">
        <v>8</v>
      </c>
      <c r="GL55" s="355" t="s">
        <v>85</v>
      </c>
      <c r="GM55" s="355" t="s">
        <v>696</v>
      </c>
      <c r="GN55" s="355">
        <v>1</v>
      </c>
      <c r="GO55" s="355">
        <v>6</v>
      </c>
      <c r="GP55" s="354">
        <v>2</v>
      </c>
      <c r="GQ55" s="419">
        <f t="shared" si="663"/>
        <v>1</v>
      </c>
      <c r="GR55" s="354">
        <v>8</v>
      </c>
      <c r="GS55" s="358" t="s">
        <v>34</v>
      </c>
      <c r="GT55" s="358" t="s">
        <v>96</v>
      </c>
      <c r="GU55" s="358" t="s">
        <v>774</v>
      </c>
      <c r="GV55" s="358" t="s">
        <v>95</v>
      </c>
      <c r="GW55" s="358" t="s">
        <v>742</v>
      </c>
      <c r="GX55" s="358">
        <v>3</v>
      </c>
      <c r="GY55" s="358">
        <v>2</v>
      </c>
      <c r="GZ55" s="359">
        <v>2</v>
      </c>
      <c r="HA55" s="421">
        <f t="shared" si="665"/>
        <v>6</v>
      </c>
      <c r="HB55" s="359"/>
      <c r="HC55" s="269"/>
      <c r="HD55" s="269"/>
      <c r="HE55" s="269"/>
      <c r="HF55" s="269"/>
      <c r="HG55" s="269"/>
      <c r="HH55" s="269"/>
      <c r="HI55" s="269"/>
      <c r="HJ55" s="269"/>
      <c r="HK55" s="295">
        <f t="shared" si="33"/>
        <v>9</v>
      </c>
      <c r="HL55" s="295">
        <f t="shared" si="642"/>
        <v>0</v>
      </c>
      <c r="HM55" s="295">
        <f t="shared" si="643"/>
        <v>0</v>
      </c>
      <c r="HN55" s="297">
        <f t="shared" si="644"/>
        <v>1</v>
      </c>
      <c r="HO55" s="295">
        <f t="shared" si="645"/>
        <v>0</v>
      </c>
      <c r="HP55" s="295">
        <f t="shared" si="646"/>
        <v>1</v>
      </c>
      <c r="HQ55" s="295">
        <f t="shared" si="647"/>
        <v>2</v>
      </c>
      <c r="HR55" s="269" t="s">
        <v>346</v>
      </c>
      <c r="HS55" s="269" t="s">
        <v>348</v>
      </c>
      <c r="HT55" s="269"/>
      <c r="HU55" s="269"/>
      <c r="HV55" s="269"/>
      <c r="HW55" s="269"/>
      <c r="HX55" s="269"/>
      <c r="HY55" s="269"/>
      <c r="HZ55" s="269"/>
      <c r="IA55" s="269"/>
      <c r="IB55" s="269"/>
      <c r="IC55" s="269"/>
      <c r="ID55" s="269"/>
      <c r="IE55" s="269"/>
      <c r="IT55" s="299"/>
    </row>
    <row r="56" spans="7:254" ht="15" customHeight="1">
      <c r="G56" s="175">
        <f t="shared" si="23"/>
        <v>9</v>
      </c>
      <c r="H56" s="175">
        <f t="shared" si="24"/>
        <v>12</v>
      </c>
      <c r="I56" s="128">
        <v>159</v>
      </c>
      <c r="J56" s="502">
        <f t="shared" si="634"/>
        <v>45094</v>
      </c>
      <c r="K56" s="126">
        <v>45094</v>
      </c>
      <c r="L56" s="417" t="s">
        <v>773</v>
      </c>
      <c r="M56" s="76">
        <v>0</v>
      </c>
      <c r="N56" s="42">
        <v>0</v>
      </c>
      <c r="O56" s="207">
        <f t="shared" si="635"/>
        <v>0</v>
      </c>
      <c r="P56" s="176">
        <f t="shared" si="636"/>
        <v>85</v>
      </c>
      <c r="Q56" s="177">
        <f t="shared" si="637"/>
        <v>44</v>
      </c>
      <c r="R56" s="178">
        <f t="shared" si="638"/>
        <v>41</v>
      </c>
      <c r="S56" s="519">
        <f t="shared" si="639"/>
        <v>10</v>
      </c>
      <c r="T56" s="43">
        <v>0</v>
      </c>
      <c r="U56" s="43">
        <v>0</v>
      </c>
      <c r="V56" s="43">
        <v>2</v>
      </c>
      <c r="W56" s="43">
        <v>1</v>
      </c>
      <c r="X56" s="186">
        <f t="shared" si="640"/>
        <v>3</v>
      </c>
      <c r="Y56" s="43">
        <v>3</v>
      </c>
      <c r="Z56" s="189">
        <f t="shared" si="641"/>
        <v>6</v>
      </c>
      <c r="AA56" s="44">
        <v>0</v>
      </c>
      <c r="AB56" s="142"/>
      <c r="AC56" s="418">
        <v>4</v>
      </c>
      <c r="AD56" s="419" t="s">
        <v>36</v>
      </c>
      <c r="AE56" s="419" t="s">
        <v>93</v>
      </c>
      <c r="AF56" s="419">
        <v>8</v>
      </c>
      <c r="AG56" s="419" t="s">
        <v>85</v>
      </c>
      <c r="AH56" s="419" t="s">
        <v>702</v>
      </c>
      <c r="AI56" s="419">
        <v>2</v>
      </c>
      <c r="AJ56" s="419">
        <v>16</v>
      </c>
      <c r="AK56" s="418">
        <v>2</v>
      </c>
      <c r="AL56" s="419">
        <f t="shared" si="648"/>
        <v>2</v>
      </c>
      <c r="AM56" s="420">
        <v>5</v>
      </c>
      <c r="AN56" s="419" t="s">
        <v>34</v>
      </c>
      <c r="AO56" s="419" t="s">
        <v>86</v>
      </c>
      <c r="AP56" s="419">
        <v>4</v>
      </c>
      <c r="AQ56" s="419" t="s">
        <v>85</v>
      </c>
      <c r="AR56" s="419" t="s">
        <v>768</v>
      </c>
      <c r="AS56" s="419">
        <v>3</v>
      </c>
      <c r="AT56" s="419">
        <v>15</v>
      </c>
      <c r="AU56" s="418">
        <v>3</v>
      </c>
      <c r="AV56" s="419">
        <f t="shared" si="649"/>
        <v>2</v>
      </c>
      <c r="AW56" s="418">
        <v>5</v>
      </c>
      <c r="AX56" s="419" t="s">
        <v>36</v>
      </c>
      <c r="AY56" s="419" t="s">
        <v>95</v>
      </c>
      <c r="AZ56" s="419">
        <v>0</v>
      </c>
      <c r="BA56" s="419" t="s">
        <v>85</v>
      </c>
      <c r="BB56" s="419" t="s">
        <v>767</v>
      </c>
      <c r="BC56" s="419">
        <v>3</v>
      </c>
      <c r="BD56" s="419">
        <v>3</v>
      </c>
      <c r="BE56" s="418">
        <v>2</v>
      </c>
      <c r="BF56" s="419">
        <f t="shared" si="650"/>
        <v>3</v>
      </c>
      <c r="BG56" s="418">
        <v>4</v>
      </c>
      <c r="BH56" s="418"/>
      <c r="BI56" s="418"/>
      <c r="BJ56" s="419">
        <v>6</v>
      </c>
      <c r="BK56" s="419" t="s">
        <v>85</v>
      </c>
      <c r="BL56" s="419" t="s">
        <v>693</v>
      </c>
      <c r="BM56" s="419">
        <v>3</v>
      </c>
      <c r="BN56" s="419">
        <v>19</v>
      </c>
      <c r="BO56" s="418">
        <v>3</v>
      </c>
      <c r="BP56" s="419">
        <f t="shared" si="651"/>
        <v>1</v>
      </c>
      <c r="BQ56" s="418">
        <v>5</v>
      </c>
      <c r="BR56" s="355" t="s">
        <v>777</v>
      </c>
      <c r="BS56" s="419" t="s">
        <v>93</v>
      </c>
      <c r="BT56" s="419">
        <v>9</v>
      </c>
      <c r="BU56" s="419" t="s">
        <v>85</v>
      </c>
      <c r="BV56" s="419" t="s">
        <v>765</v>
      </c>
      <c r="BW56" s="419">
        <v>1</v>
      </c>
      <c r="BX56" s="419">
        <v>16</v>
      </c>
      <c r="BY56" s="418">
        <v>3</v>
      </c>
      <c r="BZ56" s="419">
        <f t="shared" si="652"/>
        <v>2</v>
      </c>
      <c r="CA56" s="420">
        <v>6</v>
      </c>
      <c r="CB56" s="419" t="s">
        <v>36</v>
      </c>
      <c r="CC56" s="419" t="s">
        <v>93</v>
      </c>
      <c r="CD56" s="419">
        <v>0</v>
      </c>
      <c r="CE56" s="419" t="s">
        <v>85</v>
      </c>
      <c r="CF56" s="419" t="s">
        <v>770</v>
      </c>
      <c r="CG56" s="419">
        <v>2</v>
      </c>
      <c r="CH56" s="419">
        <v>8</v>
      </c>
      <c r="CI56" s="418">
        <v>3</v>
      </c>
      <c r="CJ56" s="419">
        <f t="shared" si="653"/>
        <v>3</v>
      </c>
      <c r="CK56" s="420">
        <v>4</v>
      </c>
      <c r="CL56" s="418"/>
      <c r="CM56" s="418"/>
      <c r="CN56" s="419">
        <v>0</v>
      </c>
      <c r="CO56" s="419" t="s">
        <v>91</v>
      </c>
      <c r="CP56" s="419" t="s">
        <v>741</v>
      </c>
      <c r="CQ56" s="419">
        <v>3</v>
      </c>
      <c r="CR56" s="419">
        <v>8</v>
      </c>
      <c r="CS56" s="418">
        <v>2</v>
      </c>
      <c r="CT56" s="419">
        <f t="shared" si="654"/>
        <v>2</v>
      </c>
      <c r="CU56" s="418">
        <v>7</v>
      </c>
      <c r="CV56" s="419" t="s">
        <v>34</v>
      </c>
      <c r="CW56" s="419" t="s">
        <v>95</v>
      </c>
      <c r="CX56" s="419" t="s">
        <v>271</v>
      </c>
      <c r="CY56" s="419" t="s">
        <v>92</v>
      </c>
      <c r="CZ56" s="419" t="s">
        <v>771</v>
      </c>
      <c r="DA56" s="419">
        <v>3</v>
      </c>
      <c r="DB56" s="419">
        <v>30</v>
      </c>
      <c r="DC56" s="418">
        <v>3</v>
      </c>
      <c r="DD56" s="419">
        <f t="shared" si="664"/>
        <v>4</v>
      </c>
      <c r="DE56" s="418">
        <v>4</v>
      </c>
      <c r="DF56" s="419" t="s">
        <v>34</v>
      </c>
      <c r="DG56" s="419" t="s">
        <v>93</v>
      </c>
      <c r="DH56" s="419">
        <v>9</v>
      </c>
      <c r="DI56" s="419" t="s">
        <v>85</v>
      </c>
      <c r="DJ56" s="419" t="s">
        <v>713</v>
      </c>
      <c r="DK56" s="419">
        <v>2</v>
      </c>
      <c r="DL56" s="419">
        <v>8</v>
      </c>
      <c r="DM56" s="418">
        <v>2</v>
      </c>
      <c r="DN56" s="419">
        <f t="shared" si="655"/>
        <v>2</v>
      </c>
      <c r="DO56" s="418"/>
      <c r="DP56" s="418">
        <v>5</v>
      </c>
      <c r="DQ56" s="418"/>
      <c r="DR56" s="418"/>
      <c r="DS56" s="419" t="s">
        <v>29</v>
      </c>
      <c r="DT56" s="419" t="s">
        <v>91</v>
      </c>
      <c r="DU56" s="419" t="s">
        <v>696</v>
      </c>
      <c r="DV56" s="419">
        <v>1</v>
      </c>
      <c r="DW56" s="419">
        <v>2</v>
      </c>
      <c r="DX56" s="418">
        <v>2</v>
      </c>
      <c r="DY56" s="419">
        <f t="shared" si="656"/>
        <v>3</v>
      </c>
      <c r="DZ56" s="418">
        <v>4</v>
      </c>
      <c r="EA56" s="419" t="s">
        <v>34</v>
      </c>
      <c r="EB56" s="419" t="s">
        <v>93</v>
      </c>
      <c r="EC56" s="419">
        <v>0</v>
      </c>
      <c r="ED56" s="419" t="s">
        <v>85</v>
      </c>
      <c r="EE56" s="419" t="s">
        <v>703</v>
      </c>
      <c r="EF56" s="419">
        <v>1</v>
      </c>
      <c r="EG56" s="419">
        <v>3</v>
      </c>
      <c r="EH56" s="418">
        <v>2</v>
      </c>
      <c r="EI56" s="419">
        <f t="shared" si="657"/>
        <v>2</v>
      </c>
      <c r="EJ56" s="418">
        <v>4</v>
      </c>
      <c r="EK56" s="419" t="s">
        <v>34</v>
      </c>
      <c r="EL56" s="419" t="s">
        <v>93</v>
      </c>
      <c r="EM56" s="419">
        <v>7</v>
      </c>
      <c r="EN56" s="419" t="s">
        <v>85</v>
      </c>
      <c r="EO56" s="419" t="s">
        <v>696</v>
      </c>
      <c r="EP56" s="419">
        <v>2</v>
      </c>
      <c r="EQ56" s="419">
        <v>3</v>
      </c>
      <c r="ER56" s="418">
        <v>2</v>
      </c>
      <c r="ES56" s="419">
        <f t="shared" si="658"/>
        <v>2</v>
      </c>
      <c r="ET56" s="418">
        <v>6</v>
      </c>
      <c r="EU56" s="355" t="s">
        <v>36</v>
      </c>
      <c r="EV56" s="419" t="s">
        <v>63</v>
      </c>
      <c r="EW56" s="419">
        <v>8</v>
      </c>
      <c r="EX56" s="419" t="s">
        <v>91</v>
      </c>
      <c r="EY56" s="419" t="s">
        <v>726</v>
      </c>
      <c r="EZ56" s="419">
        <v>1</v>
      </c>
      <c r="FA56" s="419">
        <v>6</v>
      </c>
      <c r="FB56" s="418">
        <v>2</v>
      </c>
      <c r="FC56" s="419">
        <f t="shared" si="659"/>
        <v>4</v>
      </c>
      <c r="FD56" s="418">
        <v>5</v>
      </c>
      <c r="FE56" s="419" t="s">
        <v>34</v>
      </c>
      <c r="FF56" s="419" t="s">
        <v>63</v>
      </c>
      <c r="FG56" s="419" t="s">
        <v>272</v>
      </c>
      <c r="FH56" s="419" t="s">
        <v>85</v>
      </c>
      <c r="FI56" s="419" t="s">
        <v>769</v>
      </c>
      <c r="FJ56" s="419">
        <v>2</v>
      </c>
      <c r="FK56" s="419">
        <v>20</v>
      </c>
      <c r="FL56" s="418">
        <v>2</v>
      </c>
      <c r="FM56" s="419">
        <f t="shared" si="660"/>
        <v>3</v>
      </c>
      <c r="FN56" s="418">
        <v>5</v>
      </c>
      <c r="FO56" s="419" t="s">
        <v>34</v>
      </c>
      <c r="FP56" s="419" t="s">
        <v>93</v>
      </c>
      <c r="FQ56" s="419">
        <v>9</v>
      </c>
      <c r="FR56" s="419" t="s">
        <v>91</v>
      </c>
      <c r="FS56" s="419" t="s">
        <v>694</v>
      </c>
      <c r="FT56" s="419">
        <v>3</v>
      </c>
      <c r="FU56" s="419">
        <v>4</v>
      </c>
      <c r="FV56" s="418">
        <v>2</v>
      </c>
      <c r="FW56" s="419">
        <f t="shared" si="661"/>
        <v>3</v>
      </c>
      <c r="FX56" s="418">
        <v>4</v>
      </c>
      <c r="FY56" s="419" t="s">
        <v>34</v>
      </c>
      <c r="FZ56" s="419" t="s">
        <v>93</v>
      </c>
      <c r="GA56" s="419" t="s">
        <v>226</v>
      </c>
      <c r="GB56" s="419" t="s">
        <v>92</v>
      </c>
      <c r="GC56" s="419" t="s">
        <v>713</v>
      </c>
      <c r="GD56" s="419">
        <v>3</v>
      </c>
      <c r="GE56" s="419">
        <v>3</v>
      </c>
      <c r="GF56" s="418">
        <v>1</v>
      </c>
      <c r="GG56" s="419">
        <f t="shared" si="662"/>
        <v>3</v>
      </c>
      <c r="GH56" s="418">
        <v>3</v>
      </c>
      <c r="GI56" s="418"/>
      <c r="GJ56" s="418"/>
      <c r="GK56" s="419">
        <v>8</v>
      </c>
      <c r="GL56" s="419" t="s">
        <v>85</v>
      </c>
      <c r="GM56" s="419" t="s">
        <v>746</v>
      </c>
      <c r="GN56" s="419">
        <v>1</v>
      </c>
      <c r="GO56" s="419">
        <v>13</v>
      </c>
      <c r="GP56" s="418">
        <v>2</v>
      </c>
      <c r="GQ56" s="419">
        <f t="shared" si="663"/>
        <v>1</v>
      </c>
      <c r="GR56" s="418">
        <v>5</v>
      </c>
      <c r="GS56" s="421" t="s">
        <v>34</v>
      </c>
      <c r="GT56" s="421" t="s">
        <v>93</v>
      </c>
      <c r="GU56" s="421" t="s">
        <v>226</v>
      </c>
      <c r="GV56" s="421" t="s">
        <v>85</v>
      </c>
      <c r="GW56" s="421" t="s">
        <v>772</v>
      </c>
      <c r="GX56" s="421">
        <v>1</v>
      </c>
      <c r="GY56" s="421">
        <v>9</v>
      </c>
      <c r="GZ56" s="422">
        <v>2</v>
      </c>
      <c r="HA56" s="421">
        <f t="shared" si="665"/>
        <v>3</v>
      </c>
      <c r="HB56" s="422"/>
      <c r="HC56" s="269"/>
      <c r="HD56" s="269"/>
      <c r="HE56" s="269"/>
      <c r="HF56" s="269"/>
      <c r="HG56" s="269"/>
      <c r="HH56" s="269"/>
      <c r="HI56" s="269"/>
      <c r="HJ56" s="269"/>
      <c r="HK56" s="295">
        <f t="shared" si="33"/>
        <v>9</v>
      </c>
      <c r="HL56" s="295">
        <f t="shared" si="642"/>
        <v>0</v>
      </c>
      <c r="HM56" s="295">
        <f t="shared" si="643"/>
        <v>0</v>
      </c>
      <c r="HN56" s="297">
        <f t="shared" si="644"/>
        <v>0</v>
      </c>
      <c r="HO56" s="295">
        <f t="shared" si="645"/>
        <v>0</v>
      </c>
      <c r="HP56" s="295">
        <f t="shared" si="646"/>
        <v>0</v>
      </c>
      <c r="HQ56" s="295">
        <f t="shared" si="647"/>
        <v>0</v>
      </c>
      <c r="HR56" s="269" t="s">
        <v>346</v>
      </c>
      <c r="HS56" s="269" t="s">
        <v>348</v>
      </c>
      <c r="HT56" s="269"/>
      <c r="HU56" s="269"/>
      <c r="HV56" s="269"/>
      <c r="HW56" s="269"/>
      <c r="HX56" s="269"/>
      <c r="HY56" s="269"/>
      <c r="HZ56" s="269"/>
      <c r="IA56" s="269"/>
      <c r="IB56" s="269"/>
      <c r="IC56" s="269"/>
      <c r="ID56" s="269"/>
      <c r="IE56" s="269"/>
      <c r="IT56" s="299"/>
    </row>
    <row r="57" spans="7:254" ht="15" customHeight="1">
      <c r="G57" s="175">
        <f t="shared" si="23"/>
        <v>11</v>
      </c>
      <c r="H57" s="175">
        <f t="shared" si="24"/>
        <v>15</v>
      </c>
      <c r="I57" s="128">
        <v>158</v>
      </c>
      <c r="J57" s="503">
        <f t="shared" si="634"/>
        <v>45087</v>
      </c>
      <c r="K57" s="85">
        <v>45087</v>
      </c>
      <c r="L57" s="5" t="s">
        <v>837</v>
      </c>
      <c r="M57" s="74">
        <v>2</v>
      </c>
      <c r="N57" s="28">
        <v>0</v>
      </c>
      <c r="O57" s="207">
        <f t="shared" si="635"/>
        <v>2</v>
      </c>
      <c r="P57" s="179">
        <f t="shared" si="636"/>
        <v>83</v>
      </c>
      <c r="Q57" s="180">
        <f t="shared" si="637"/>
        <v>41</v>
      </c>
      <c r="R57" s="181">
        <f t="shared" si="638"/>
        <v>42</v>
      </c>
      <c r="S57" s="519">
        <f t="shared" si="639"/>
        <v>8</v>
      </c>
      <c r="T57" s="27">
        <v>2</v>
      </c>
      <c r="U57" s="27">
        <v>0</v>
      </c>
      <c r="V57" s="27">
        <v>0</v>
      </c>
      <c r="W57" s="27">
        <v>0</v>
      </c>
      <c r="X57" s="186">
        <f t="shared" si="640"/>
        <v>2</v>
      </c>
      <c r="Y57" s="27">
        <v>1</v>
      </c>
      <c r="Z57" s="190">
        <f t="shared" si="641"/>
        <v>3</v>
      </c>
      <c r="AA57" s="18">
        <v>1</v>
      </c>
      <c r="AB57" s="374"/>
      <c r="AC57" s="354">
        <v>4</v>
      </c>
      <c r="AD57" s="355" t="s">
        <v>36</v>
      </c>
      <c r="AE57" s="355" t="s">
        <v>93</v>
      </c>
      <c r="AF57" s="355" t="s">
        <v>226</v>
      </c>
      <c r="AG57" s="355" t="s">
        <v>85</v>
      </c>
      <c r="AH57" s="355" t="s">
        <v>764</v>
      </c>
      <c r="AI57" s="355">
        <v>2</v>
      </c>
      <c r="AJ57" s="355">
        <v>13</v>
      </c>
      <c r="AK57" s="354">
        <v>2</v>
      </c>
      <c r="AL57" s="419">
        <f t="shared" si="648"/>
        <v>2</v>
      </c>
      <c r="AM57" s="357">
        <v>5</v>
      </c>
      <c r="AN57" s="355" t="s">
        <v>34</v>
      </c>
      <c r="AO57" s="355" t="s">
        <v>93</v>
      </c>
      <c r="AP57" s="355">
        <v>4</v>
      </c>
      <c r="AQ57" s="419" t="s">
        <v>85</v>
      </c>
      <c r="AR57" s="355" t="s">
        <v>704</v>
      </c>
      <c r="AS57" s="355">
        <v>3</v>
      </c>
      <c r="AT57" s="355">
        <v>24</v>
      </c>
      <c r="AU57" s="354">
        <v>3</v>
      </c>
      <c r="AV57" s="419">
        <f t="shared" si="649"/>
        <v>2</v>
      </c>
      <c r="AW57" s="354">
        <v>6</v>
      </c>
      <c r="AX57" s="355" t="s">
        <v>36</v>
      </c>
      <c r="AY57" s="355" t="s">
        <v>96</v>
      </c>
      <c r="AZ57" s="355">
        <v>0</v>
      </c>
      <c r="BA57" s="355" t="s">
        <v>85</v>
      </c>
      <c r="BB57" s="355" t="s">
        <v>708</v>
      </c>
      <c r="BC57" s="355">
        <v>2</v>
      </c>
      <c r="BD57" s="355">
        <v>7</v>
      </c>
      <c r="BE57" s="354">
        <v>2</v>
      </c>
      <c r="BF57" s="419">
        <f t="shared" si="650"/>
        <v>4</v>
      </c>
      <c r="BG57" s="354">
        <v>3</v>
      </c>
      <c r="BH57" s="354"/>
      <c r="BI57" s="354"/>
      <c r="BJ57" s="355">
        <v>6</v>
      </c>
      <c r="BK57" s="355" t="s">
        <v>85</v>
      </c>
      <c r="BL57" s="355" t="s">
        <v>693</v>
      </c>
      <c r="BM57" s="355">
        <v>2</v>
      </c>
      <c r="BN57" s="355">
        <v>27</v>
      </c>
      <c r="BO57" s="354">
        <v>2</v>
      </c>
      <c r="BP57" s="419">
        <f t="shared" si="651"/>
        <v>1</v>
      </c>
      <c r="BQ57" s="354">
        <v>5</v>
      </c>
      <c r="BR57" s="355" t="s">
        <v>777</v>
      </c>
      <c r="BS57" s="355" t="s">
        <v>93</v>
      </c>
      <c r="BT57" s="355">
        <v>9</v>
      </c>
      <c r="BU57" s="355" t="s">
        <v>98</v>
      </c>
      <c r="BV57" s="355" t="s">
        <v>739</v>
      </c>
      <c r="BW57" s="355">
        <v>2</v>
      </c>
      <c r="BX57" s="355">
        <v>20</v>
      </c>
      <c r="BY57" s="354">
        <v>3</v>
      </c>
      <c r="BZ57" s="419">
        <f t="shared" si="652"/>
        <v>2</v>
      </c>
      <c r="CA57" s="354">
        <v>5</v>
      </c>
      <c r="CB57" s="355" t="s">
        <v>36</v>
      </c>
      <c r="CC57" s="355" t="s">
        <v>93</v>
      </c>
      <c r="CD57" s="355">
        <v>4</v>
      </c>
      <c r="CE57" s="355" t="s">
        <v>85</v>
      </c>
      <c r="CF57" s="355" t="s">
        <v>766</v>
      </c>
      <c r="CG57" s="355">
        <v>2</v>
      </c>
      <c r="CH57" s="355">
        <v>5</v>
      </c>
      <c r="CI57" s="354">
        <v>2</v>
      </c>
      <c r="CJ57" s="419">
        <f t="shared" si="653"/>
        <v>3</v>
      </c>
      <c r="CK57" s="354">
        <v>3</v>
      </c>
      <c r="CL57" s="354"/>
      <c r="CM57" s="354"/>
      <c r="CN57" s="355" t="s">
        <v>226</v>
      </c>
      <c r="CO57" s="355" t="s">
        <v>85</v>
      </c>
      <c r="CP57" s="355" t="s">
        <v>713</v>
      </c>
      <c r="CQ57" s="355">
        <v>3</v>
      </c>
      <c r="CR57" s="355">
        <v>14</v>
      </c>
      <c r="CS57" s="354">
        <v>2</v>
      </c>
      <c r="CT57" s="419">
        <f t="shared" si="654"/>
        <v>1</v>
      </c>
      <c r="CU57" s="354">
        <v>5</v>
      </c>
      <c r="CV57" s="355" t="s">
        <v>34</v>
      </c>
      <c r="CW57" s="355" t="s">
        <v>93</v>
      </c>
      <c r="CX57" s="355">
        <v>0</v>
      </c>
      <c r="CY57" s="355" t="s">
        <v>85</v>
      </c>
      <c r="CZ57" s="355" t="s">
        <v>767</v>
      </c>
      <c r="DA57" s="355">
        <v>3</v>
      </c>
      <c r="DB57" s="355">
        <v>5</v>
      </c>
      <c r="DC57" s="354">
        <v>2</v>
      </c>
      <c r="DD57" s="419">
        <f t="shared" si="664"/>
        <v>3</v>
      </c>
      <c r="DE57" s="478">
        <v>5</v>
      </c>
      <c r="DF57" s="355" t="s">
        <v>34</v>
      </c>
      <c r="DG57" s="355" t="s">
        <v>93</v>
      </c>
      <c r="DH57" s="355">
        <v>9</v>
      </c>
      <c r="DI57" s="355" t="s">
        <v>86</v>
      </c>
      <c r="DJ57" s="355" t="s">
        <v>709</v>
      </c>
      <c r="DK57" s="355">
        <v>3</v>
      </c>
      <c r="DL57" s="355">
        <v>5</v>
      </c>
      <c r="DM57" s="354">
        <v>2</v>
      </c>
      <c r="DN57" s="419">
        <f t="shared" si="655"/>
        <v>3</v>
      </c>
      <c r="DO57" s="354"/>
      <c r="DP57" s="354">
        <v>3</v>
      </c>
      <c r="DQ57" s="354"/>
      <c r="DR57" s="354"/>
      <c r="DS57" s="355" t="s">
        <v>29</v>
      </c>
      <c r="DT57" s="355" t="s">
        <v>85</v>
      </c>
      <c r="DU57" s="355" t="s">
        <v>755</v>
      </c>
      <c r="DV57" s="355">
        <v>3</v>
      </c>
      <c r="DW57" s="355">
        <v>16</v>
      </c>
      <c r="DX57" s="354">
        <v>2</v>
      </c>
      <c r="DY57" s="419">
        <f t="shared" si="656"/>
        <v>1</v>
      </c>
      <c r="DZ57" s="354">
        <v>4</v>
      </c>
      <c r="EA57" s="355" t="s">
        <v>34</v>
      </c>
      <c r="EB57" s="355" t="s">
        <v>93</v>
      </c>
      <c r="EC57" s="355">
        <v>9</v>
      </c>
      <c r="ED57" s="355" t="s">
        <v>85</v>
      </c>
      <c r="EE57" s="355" t="s">
        <v>713</v>
      </c>
      <c r="EF57" s="355">
        <v>3</v>
      </c>
      <c r="EG57" s="355">
        <v>2</v>
      </c>
      <c r="EH57" s="354">
        <v>2</v>
      </c>
      <c r="EI57" s="419">
        <f t="shared" si="657"/>
        <v>2</v>
      </c>
      <c r="EJ57" s="354">
        <v>6</v>
      </c>
      <c r="EK57" s="355" t="s">
        <v>34</v>
      </c>
      <c r="EL57" s="355" t="s">
        <v>96</v>
      </c>
      <c r="EM57" s="355" t="s">
        <v>226</v>
      </c>
      <c r="EN57" s="355" t="s">
        <v>85</v>
      </c>
      <c r="EO57" s="355" t="s">
        <v>713</v>
      </c>
      <c r="EP57" s="355">
        <v>2</v>
      </c>
      <c r="EQ57" s="355">
        <v>8</v>
      </c>
      <c r="ER57" s="354">
        <v>2</v>
      </c>
      <c r="ES57" s="419">
        <f t="shared" si="658"/>
        <v>4</v>
      </c>
      <c r="ET57" s="354">
        <v>5</v>
      </c>
      <c r="EU57" s="355" t="s">
        <v>36</v>
      </c>
      <c r="EV57" s="355" t="s">
        <v>93</v>
      </c>
      <c r="EW57" s="355">
        <v>6</v>
      </c>
      <c r="EX57" s="355" t="s">
        <v>85</v>
      </c>
      <c r="EY57" s="355" t="s">
        <v>726</v>
      </c>
      <c r="EZ57" s="355">
        <v>3</v>
      </c>
      <c r="FA57" s="355">
        <v>10</v>
      </c>
      <c r="FB57" s="354">
        <v>3</v>
      </c>
      <c r="FC57" s="419">
        <f t="shared" si="659"/>
        <v>2</v>
      </c>
      <c r="FD57" s="354">
        <v>6</v>
      </c>
      <c r="FE57" s="355" t="s">
        <v>34</v>
      </c>
      <c r="FF57" s="355" t="s">
        <v>93</v>
      </c>
      <c r="FG57" s="355">
        <v>7</v>
      </c>
      <c r="FH57" s="355" t="s">
        <v>121</v>
      </c>
      <c r="FI57" s="355" t="s">
        <v>765</v>
      </c>
      <c r="FJ57" s="355">
        <v>1</v>
      </c>
      <c r="FK57" s="355">
        <v>8</v>
      </c>
      <c r="FL57" s="354">
        <v>2</v>
      </c>
      <c r="FM57" s="419">
        <f t="shared" si="660"/>
        <v>4</v>
      </c>
      <c r="FN57" s="354">
        <v>5</v>
      </c>
      <c r="FO57" s="355" t="s">
        <v>34</v>
      </c>
      <c r="FP57" s="355" t="s">
        <v>93</v>
      </c>
      <c r="FQ57" s="355">
        <v>7</v>
      </c>
      <c r="FR57" s="355" t="s">
        <v>85</v>
      </c>
      <c r="FS57" s="355" t="s">
        <v>696</v>
      </c>
      <c r="FT57" s="355">
        <v>4</v>
      </c>
      <c r="FU57" s="355">
        <v>27</v>
      </c>
      <c r="FV57" s="354">
        <v>3</v>
      </c>
      <c r="FW57" s="419">
        <f t="shared" si="661"/>
        <v>2</v>
      </c>
      <c r="FX57" s="356">
        <v>3</v>
      </c>
      <c r="FY57" s="355" t="s">
        <v>34</v>
      </c>
      <c r="FZ57" s="355" t="s">
        <v>93</v>
      </c>
      <c r="GA57" s="355">
        <v>4</v>
      </c>
      <c r="GB57" s="355" t="s">
        <v>85</v>
      </c>
      <c r="GC57" s="355" t="s">
        <v>767</v>
      </c>
      <c r="GD57" s="355">
        <v>1</v>
      </c>
      <c r="GE57" s="355">
        <v>7</v>
      </c>
      <c r="GF57" s="354">
        <v>1</v>
      </c>
      <c r="GG57" s="419">
        <f t="shared" si="662"/>
        <v>2</v>
      </c>
      <c r="GH57" s="354">
        <v>4</v>
      </c>
      <c r="GI57" s="354"/>
      <c r="GJ57" s="354"/>
      <c r="GK57" s="355">
        <v>6</v>
      </c>
      <c r="GL57" s="355" t="s">
        <v>85</v>
      </c>
      <c r="GM57" s="355" t="s">
        <v>696</v>
      </c>
      <c r="GN57" s="355">
        <v>3</v>
      </c>
      <c r="GO57" s="355">
        <v>1</v>
      </c>
      <c r="GP57" s="354">
        <v>1</v>
      </c>
      <c r="GQ57" s="419">
        <f t="shared" si="663"/>
        <v>3</v>
      </c>
      <c r="GR57" s="354">
        <v>6</v>
      </c>
      <c r="GS57" s="358" t="s">
        <v>34</v>
      </c>
      <c r="GT57" s="358" t="s">
        <v>98</v>
      </c>
      <c r="GU57" s="358">
        <v>70</v>
      </c>
      <c r="GV57" s="358" t="s">
        <v>85</v>
      </c>
      <c r="GW57" s="358" t="s">
        <v>719</v>
      </c>
      <c r="GX57" s="358">
        <v>3</v>
      </c>
      <c r="GY57" s="358">
        <v>7</v>
      </c>
      <c r="GZ57" s="359">
        <v>2</v>
      </c>
      <c r="HA57" s="421">
        <f t="shared" si="665"/>
        <v>4</v>
      </c>
      <c r="HB57" s="359"/>
      <c r="HC57" s="269"/>
      <c r="HD57" s="269"/>
      <c r="HE57" s="269"/>
      <c r="HF57" s="269"/>
      <c r="HG57" s="269"/>
      <c r="HH57" s="269"/>
      <c r="HI57" s="269"/>
      <c r="HJ57" s="269"/>
      <c r="HK57" s="295">
        <f t="shared" si="33"/>
        <v>9</v>
      </c>
      <c r="HL57" s="295">
        <f t="shared" si="642"/>
        <v>0</v>
      </c>
      <c r="HM57" s="295">
        <f t="shared" si="643"/>
        <v>0</v>
      </c>
      <c r="HN57" s="297">
        <f t="shared" si="644"/>
        <v>1</v>
      </c>
      <c r="HO57" s="295">
        <f t="shared" si="645"/>
        <v>0</v>
      </c>
      <c r="HP57" s="295">
        <f t="shared" si="646"/>
        <v>0</v>
      </c>
      <c r="HQ57" s="295">
        <f t="shared" si="647"/>
        <v>1</v>
      </c>
      <c r="HR57" s="269" t="s">
        <v>379</v>
      </c>
      <c r="HS57" s="269" t="s">
        <v>380</v>
      </c>
      <c r="HT57" s="269"/>
      <c r="HU57" s="269"/>
      <c r="HV57" s="269"/>
      <c r="HW57" s="269"/>
      <c r="HX57" s="269"/>
      <c r="HY57" s="269"/>
      <c r="HZ57" s="269"/>
      <c r="IA57" s="269"/>
      <c r="IB57" s="269"/>
      <c r="IC57" s="269"/>
      <c r="ID57" s="269"/>
      <c r="IE57" s="269"/>
      <c r="IT57" s="299"/>
    </row>
    <row r="58" spans="7:254" ht="15" customHeight="1">
      <c r="G58" s="175">
        <f t="shared" si="23"/>
        <v>12</v>
      </c>
      <c r="H58" s="175">
        <f t="shared" si="24"/>
        <v>11</v>
      </c>
      <c r="I58" s="128">
        <v>157</v>
      </c>
      <c r="J58" s="502">
        <f t="shared" si="634"/>
        <v>45073</v>
      </c>
      <c r="K58" s="126">
        <v>45073</v>
      </c>
      <c r="L58" s="510" t="s">
        <v>854</v>
      </c>
      <c r="M58" s="76">
        <v>4</v>
      </c>
      <c r="N58" s="42">
        <v>0</v>
      </c>
      <c r="O58" s="207">
        <f t="shared" si="635"/>
        <v>4</v>
      </c>
      <c r="P58" s="176">
        <f t="shared" si="636"/>
        <v>92</v>
      </c>
      <c r="Q58" s="185">
        <f t="shared" si="637"/>
        <v>49</v>
      </c>
      <c r="R58" s="178">
        <f t="shared" si="638"/>
        <v>43</v>
      </c>
      <c r="S58" s="519">
        <f t="shared" si="639"/>
        <v>9</v>
      </c>
      <c r="T58" s="43">
        <v>2</v>
      </c>
      <c r="U58" s="43">
        <v>1</v>
      </c>
      <c r="V58" s="43">
        <v>1</v>
      </c>
      <c r="W58" s="43">
        <v>0</v>
      </c>
      <c r="X58" s="186">
        <f t="shared" si="640"/>
        <v>4</v>
      </c>
      <c r="Y58" s="43">
        <v>2</v>
      </c>
      <c r="Z58" s="189">
        <f t="shared" si="641"/>
        <v>6</v>
      </c>
      <c r="AA58" s="44">
        <v>0</v>
      </c>
      <c r="AB58" s="463"/>
      <c r="AC58" s="354">
        <v>6</v>
      </c>
      <c r="AD58" s="355" t="s">
        <v>36</v>
      </c>
      <c r="AE58" s="355" t="s">
        <v>96</v>
      </c>
      <c r="AF58" s="355">
        <v>9</v>
      </c>
      <c r="AG58" s="355" t="s">
        <v>85</v>
      </c>
      <c r="AH58" s="355" t="s">
        <v>709</v>
      </c>
      <c r="AI58" s="355">
        <v>3</v>
      </c>
      <c r="AJ58" s="355">
        <v>10</v>
      </c>
      <c r="AK58" s="354">
        <v>2</v>
      </c>
      <c r="AL58" s="419">
        <f t="shared" si="648"/>
        <v>4</v>
      </c>
      <c r="AM58" s="354">
        <v>5</v>
      </c>
      <c r="AN58" s="355" t="s">
        <v>34</v>
      </c>
      <c r="AO58" s="355" t="s">
        <v>93</v>
      </c>
      <c r="AP58" s="355">
        <v>0</v>
      </c>
      <c r="AQ58" s="355" t="s">
        <v>121</v>
      </c>
      <c r="AR58" s="355" t="s">
        <v>756</v>
      </c>
      <c r="AS58" s="355">
        <v>2</v>
      </c>
      <c r="AT58" s="355">
        <v>5</v>
      </c>
      <c r="AU58" s="354">
        <v>2</v>
      </c>
      <c r="AV58" s="419">
        <f t="shared" si="649"/>
        <v>3</v>
      </c>
      <c r="AW58" s="354">
        <v>5</v>
      </c>
      <c r="AX58" s="355" t="s">
        <v>36</v>
      </c>
      <c r="AY58" s="355" t="s">
        <v>93</v>
      </c>
      <c r="AZ58" s="355" t="s">
        <v>226</v>
      </c>
      <c r="BA58" s="355" t="s">
        <v>85</v>
      </c>
      <c r="BB58" s="355" t="s">
        <v>713</v>
      </c>
      <c r="BC58" s="355">
        <v>3</v>
      </c>
      <c r="BD58" s="355">
        <v>13</v>
      </c>
      <c r="BE58" s="354">
        <v>3</v>
      </c>
      <c r="BF58" s="419">
        <f t="shared" si="650"/>
        <v>2</v>
      </c>
      <c r="BG58" s="354">
        <v>3</v>
      </c>
      <c r="BH58" s="354"/>
      <c r="BI58" s="354"/>
      <c r="BJ58" s="355">
        <v>6</v>
      </c>
      <c r="BK58" s="355" t="s">
        <v>85</v>
      </c>
      <c r="BL58" s="355" t="s">
        <v>757</v>
      </c>
      <c r="BM58" s="355">
        <v>2</v>
      </c>
      <c r="BN58" s="355">
        <v>16</v>
      </c>
      <c r="BO58" s="354">
        <v>2</v>
      </c>
      <c r="BP58" s="419">
        <f t="shared" si="651"/>
        <v>1</v>
      </c>
      <c r="BQ58" s="354">
        <v>5</v>
      </c>
      <c r="BR58" s="355" t="s">
        <v>777</v>
      </c>
      <c r="BS58" s="355" t="s">
        <v>93</v>
      </c>
      <c r="BT58" s="355">
        <v>8</v>
      </c>
      <c r="BU58" s="355" t="s">
        <v>98</v>
      </c>
      <c r="BV58" s="382" t="s">
        <v>750</v>
      </c>
      <c r="BW58" s="355">
        <v>1</v>
      </c>
      <c r="BX58" s="355">
        <v>7</v>
      </c>
      <c r="BY58" s="354">
        <v>2</v>
      </c>
      <c r="BZ58" s="419">
        <f t="shared" si="652"/>
        <v>3</v>
      </c>
      <c r="CA58" s="354">
        <v>10</v>
      </c>
      <c r="CB58" s="355" t="s">
        <v>36</v>
      </c>
      <c r="CC58" s="355" t="s">
        <v>93</v>
      </c>
      <c r="CD58" s="355">
        <v>9</v>
      </c>
      <c r="CE58" s="355" t="s">
        <v>85</v>
      </c>
      <c r="CF58" s="355" t="s">
        <v>760</v>
      </c>
      <c r="CG58" s="355">
        <v>2</v>
      </c>
      <c r="CH58" s="355">
        <v>24</v>
      </c>
      <c r="CI58" s="354">
        <v>3</v>
      </c>
      <c r="CJ58" s="419">
        <f t="shared" si="653"/>
        <v>7</v>
      </c>
      <c r="CK58" s="354">
        <v>4</v>
      </c>
      <c r="CL58" s="354"/>
      <c r="CM58" s="354"/>
      <c r="CN58" s="355">
        <v>0</v>
      </c>
      <c r="CO58" s="355" t="s">
        <v>85</v>
      </c>
      <c r="CP58" s="355" t="s">
        <v>711</v>
      </c>
      <c r="CQ58" s="355">
        <v>5</v>
      </c>
      <c r="CR58" s="355">
        <v>15</v>
      </c>
      <c r="CS58" s="354">
        <v>3</v>
      </c>
      <c r="CT58" s="419">
        <f t="shared" si="654"/>
        <v>1</v>
      </c>
      <c r="CU58" s="354">
        <v>6</v>
      </c>
      <c r="CV58" s="355" t="s">
        <v>34</v>
      </c>
      <c r="CW58" s="355" t="s">
        <v>93</v>
      </c>
      <c r="CX58" s="355">
        <v>0</v>
      </c>
      <c r="CY58" s="355" t="s">
        <v>85</v>
      </c>
      <c r="CZ58" s="355" t="s">
        <v>703</v>
      </c>
      <c r="DA58" s="355">
        <v>2</v>
      </c>
      <c r="DB58" s="355">
        <v>10</v>
      </c>
      <c r="DC58" s="354">
        <v>3</v>
      </c>
      <c r="DD58" s="419">
        <f t="shared" si="664"/>
        <v>3</v>
      </c>
      <c r="DE58" s="478">
        <v>5</v>
      </c>
      <c r="DF58" s="355" t="s">
        <v>34</v>
      </c>
      <c r="DG58" s="355" t="s">
        <v>93</v>
      </c>
      <c r="DH58" s="355" t="s">
        <v>226</v>
      </c>
      <c r="DI58" s="355" t="s">
        <v>63</v>
      </c>
      <c r="DJ58" s="355" t="s">
        <v>713</v>
      </c>
      <c r="DK58" s="355">
        <v>2</v>
      </c>
      <c r="DL58" s="355">
        <v>5</v>
      </c>
      <c r="DM58" s="354">
        <v>2</v>
      </c>
      <c r="DN58" s="419">
        <f t="shared" si="655"/>
        <v>3</v>
      </c>
      <c r="DO58" s="354"/>
      <c r="DP58" s="354">
        <v>5</v>
      </c>
      <c r="DQ58" s="354"/>
      <c r="DR58" s="354"/>
      <c r="DS58" s="355" t="s">
        <v>29</v>
      </c>
      <c r="DT58" s="355" t="s">
        <v>98</v>
      </c>
      <c r="DU58" s="355" t="s">
        <v>755</v>
      </c>
      <c r="DV58" s="355">
        <v>3</v>
      </c>
      <c r="DW58" s="355">
        <v>5</v>
      </c>
      <c r="DX58" s="354">
        <v>2</v>
      </c>
      <c r="DY58" s="419">
        <f t="shared" si="656"/>
        <v>3</v>
      </c>
      <c r="DZ58" s="354">
        <v>4</v>
      </c>
      <c r="EA58" s="355" t="s">
        <v>34</v>
      </c>
      <c r="EB58" s="355" t="s">
        <v>93</v>
      </c>
      <c r="EC58" s="355" t="s">
        <v>226</v>
      </c>
      <c r="ED58" s="355" t="s">
        <v>85</v>
      </c>
      <c r="EE58" s="355" t="s">
        <v>743</v>
      </c>
      <c r="EF58" s="355">
        <v>2</v>
      </c>
      <c r="EG58" s="355">
        <v>3</v>
      </c>
      <c r="EH58" s="354">
        <v>2</v>
      </c>
      <c r="EI58" s="419">
        <f t="shared" si="657"/>
        <v>2</v>
      </c>
      <c r="EJ58" s="354">
        <v>6</v>
      </c>
      <c r="EK58" s="355" t="s">
        <v>34</v>
      </c>
      <c r="EL58" s="355" t="s">
        <v>96</v>
      </c>
      <c r="EM58" s="355" t="s">
        <v>226</v>
      </c>
      <c r="EN58" s="355" t="s">
        <v>85</v>
      </c>
      <c r="EO58" s="355" t="s">
        <v>743</v>
      </c>
      <c r="EP58" s="355">
        <v>3</v>
      </c>
      <c r="EQ58" s="355">
        <v>15</v>
      </c>
      <c r="ER58" s="354">
        <v>2</v>
      </c>
      <c r="ES58" s="419">
        <f t="shared" si="658"/>
        <v>4</v>
      </c>
      <c r="ET58" s="354">
        <v>5</v>
      </c>
      <c r="EU58" s="355" t="s">
        <v>36</v>
      </c>
      <c r="EV58" s="355" t="s">
        <v>93</v>
      </c>
      <c r="EW58" s="355">
        <v>8</v>
      </c>
      <c r="EX58" s="355" t="s">
        <v>121</v>
      </c>
      <c r="EY58" s="355" t="s">
        <v>758</v>
      </c>
      <c r="EZ58" s="355">
        <v>1</v>
      </c>
      <c r="FA58" s="355">
        <v>1</v>
      </c>
      <c r="FB58" s="354">
        <v>1</v>
      </c>
      <c r="FC58" s="419">
        <f t="shared" si="659"/>
        <v>4</v>
      </c>
      <c r="FD58" s="354">
        <v>6</v>
      </c>
      <c r="FE58" s="355" t="s">
        <v>34</v>
      </c>
      <c r="FF58" s="355" t="s">
        <v>93</v>
      </c>
      <c r="FG58" s="355">
        <v>9</v>
      </c>
      <c r="FH58" s="355" t="s">
        <v>98</v>
      </c>
      <c r="FI58" s="355" t="s">
        <v>759</v>
      </c>
      <c r="FJ58" s="355">
        <v>2</v>
      </c>
      <c r="FK58" s="355">
        <v>8</v>
      </c>
      <c r="FL58" s="354">
        <v>2</v>
      </c>
      <c r="FM58" s="419">
        <f t="shared" si="660"/>
        <v>4</v>
      </c>
      <c r="FN58" s="354">
        <v>5</v>
      </c>
      <c r="FO58" s="355" t="s">
        <v>34</v>
      </c>
      <c r="FP58" s="355" t="s">
        <v>93</v>
      </c>
      <c r="FQ58" s="355">
        <v>8</v>
      </c>
      <c r="FR58" s="355" t="s">
        <v>85</v>
      </c>
      <c r="FS58" s="355" t="s">
        <v>761</v>
      </c>
      <c r="FT58" s="355">
        <v>3</v>
      </c>
      <c r="FU58" s="355">
        <v>1.5</v>
      </c>
      <c r="FV58" s="354">
        <v>3</v>
      </c>
      <c r="FW58" s="419">
        <f t="shared" si="661"/>
        <v>2</v>
      </c>
      <c r="FX58" s="354">
        <v>4</v>
      </c>
      <c r="FY58" s="355" t="s">
        <v>34</v>
      </c>
      <c r="FZ58" s="355" t="s">
        <v>93</v>
      </c>
      <c r="GA58" s="355">
        <v>0</v>
      </c>
      <c r="GB58" s="355" t="s">
        <v>94</v>
      </c>
      <c r="GC58" s="355" t="s">
        <v>754</v>
      </c>
      <c r="GD58" s="355">
        <v>3</v>
      </c>
      <c r="GE58" s="355">
        <v>0.5</v>
      </c>
      <c r="GF58" s="354">
        <v>1</v>
      </c>
      <c r="GG58" s="419">
        <f t="shared" si="662"/>
        <v>3</v>
      </c>
      <c r="GH58" s="354">
        <v>3</v>
      </c>
      <c r="GI58" s="354"/>
      <c r="GJ58" s="354"/>
      <c r="GK58" s="355">
        <v>6</v>
      </c>
      <c r="GL58" s="355" t="s">
        <v>85</v>
      </c>
      <c r="GM58" s="355" t="s">
        <v>762</v>
      </c>
      <c r="GN58" s="355">
        <v>3</v>
      </c>
      <c r="GO58" s="355">
        <v>22</v>
      </c>
      <c r="GP58" s="354">
        <v>2</v>
      </c>
      <c r="GQ58" s="419">
        <f t="shared" si="663"/>
        <v>1</v>
      </c>
      <c r="GR58" s="354">
        <v>5</v>
      </c>
      <c r="GS58" s="358" t="s">
        <v>34</v>
      </c>
      <c r="GT58" s="358" t="s">
        <v>93</v>
      </c>
      <c r="GU58" s="358">
        <v>0</v>
      </c>
      <c r="GV58" s="358" t="s">
        <v>85</v>
      </c>
      <c r="GW58" s="358" t="s">
        <v>704</v>
      </c>
      <c r="GX58" s="358">
        <v>3</v>
      </c>
      <c r="GY58" s="358">
        <v>14</v>
      </c>
      <c r="GZ58" s="359">
        <v>2</v>
      </c>
      <c r="HA58" s="421">
        <f t="shared" si="665"/>
        <v>3</v>
      </c>
      <c r="HB58" s="359"/>
      <c r="HC58" s="269"/>
      <c r="HD58" s="269"/>
      <c r="HE58" s="269"/>
      <c r="HF58" s="269"/>
      <c r="HG58" s="269"/>
      <c r="HH58" s="269"/>
      <c r="HI58" s="269"/>
      <c r="HJ58" s="269"/>
      <c r="HK58" s="295">
        <f t="shared" si="33"/>
        <v>9</v>
      </c>
      <c r="HL58" s="295">
        <f t="shared" si="642"/>
        <v>0</v>
      </c>
      <c r="HM58" s="295">
        <f t="shared" si="643"/>
        <v>0</v>
      </c>
      <c r="HN58" s="297">
        <f t="shared" si="644"/>
        <v>1</v>
      </c>
      <c r="HO58" s="295">
        <f t="shared" si="645"/>
        <v>0</v>
      </c>
      <c r="HP58" s="295">
        <f t="shared" si="646"/>
        <v>0</v>
      </c>
      <c r="HQ58" s="295">
        <f t="shared" si="647"/>
        <v>1</v>
      </c>
      <c r="HR58" s="269" t="s">
        <v>346</v>
      </c>
      <c r="HS58" s="269" t="s">
        <v>348</v>
      </c>
      <c r="HT58" s="269"/>
      <c r="HU58" s="269"/>
      <c r="HV58" s="269"/>
      <c r="HW58" s="269"/>
      <c r="HX58" s="269"/>
      <c r="HY58" s="269"/>
      <c r="HZ58" s="269"/>
      <c r="IA58" s="269"/>
      <c r="IB58" s="269"/>
      <c r="IC58" s="269"/>
      <c r="ID58" s="269"/>
      <c r="IE58" s="269"/>
      <c r="IT58" s="299"/>
    </row>
    <row r="59" spans="7:254" ht="15" customHeight="1">
      <c r="G59" s="175">
        <f t="shared" si="23"/>
        <v>5</v>
      </c>
      <c r="H59" s="175">
        <f t="shared" si="24"/>
        <v>11</v>
      </c>
      <c r="I59" s="128">
        <v>156</v>
      </c>
      <c r="J59" s="502">
        <f t="shared" si="634"/>
        <v>45072</v>
      </c>
      <c r="K59" s="126">
        <v>45072</v>
      </c>
      <c r="L59" s="417" t="s">
        <v>753</v>
      </c>
      <c r="M59" s="76">
        <v>1.3333333333333299</v>
      </c>
      <c r="N59" s="42">
        <v>0</v>
      </c>
      <c r="O59" s="207">
        <f t="shared" si="635"/>
        <v>1.3333333333333299</v>
      </c>
      <c r="P59" s="176">
        <f t="shared" si="636"/>
        <v>81</v>
      </c>
      <c r="Q59" s="177">
        <f t="shared" si="637"/>
        <v>38</v>
      </c>
      <c r="R59" s="178">
        <f t="shared" si="638"/>
        <v>43</v>
      </c>
      <c r="S59" s="519">
        <f t="shared" si="639"/>
        <v>5</v>
      </c>
      <c r="T59" s="43">
        <v>1</v>
      </c>
      <c r="U59" s="43">
        <v>0</v>
      </c>
      <c r="V59" s="43">
        <v>0</v>
      </c>
      <c r="W59" s="43">
        <v>1</v>
      </c>
      <c r="X59" s="186">
        <f t="shared" si="640"/>
        <v>2</v>
      </c>
      <c r="Y59" s="43">
        <v>1</v>
      </c>
      <c r="Z59" s="189">
        <f t="shared" si="641"/>
        <v>3</v>
      </c>
      <c r="AA59" s="44">
        <v>3</v>
      </c>
      <c r="AB59" s="142"/>
      <c r="AC59" s="418">
        <v>5</v>
      </c>
      <c r="AD59" s="419" t="s">
        <v>36</v>
      </c>
      <c r="AE59" s="419" t="s">
        <v>95</v>
      </c>
      <c r="AF59" s="419">
        <v>4</v>
      </c>
      <c r="AG59" s="419" t="s">
        <v>91</v>
      </c>
      <c r="AH59" s="419" t="s">
        <v>748</v>
      </c>
      <c r="AI59" s="419">
        <v>1</v>
      </c>
      <c r="AJ59" s="419">
        <v>1.5</v>
      </c>
      <c r="AK59" s="418">
        <v>1</v>
      </c>
      <c r="AL59" s="419">
        <f t="shared" si="648"/>
        <v>4</v>
      </c>
      <c r="AM59" s="418">
        <v>4</v>
      </c>
      <c r="AN59" s="419" t="s">
        <v>34</v>
      </c>
      <c r="AO59" s="419" t="s">
        <v>93</v>
      </c>
      <c r="AP59" s="419" t="s">
        <v>226</v>
      </c>
      <c r="AQ59" s="419" t="s">
        <v>85</v>
      </c>
      <c r="AR59" s="419" t="s">
        <v>736</v>
      </c>
      <c r="AS59" s="419">
        <v>4</v>
      </c>
      <c r="AT59" s="419">
        <v>16</v>
      </c>
      <c r="AU59" s="418">
        <v>2</v>
      </c>
      <c r="AV59" s="419">
        <f t="shared" si="649"/>
        <v>2</v>
      </c>
      <c r="AW59" s="418">
        <v>5</v>
      </c>
      <c r="AX59" s="419" t="s">
        <v>36</v>
      </c>
      <c r="AY59" s="419" t="s">
        <v>93</v>
      </c>
      <c r="AZ59" s="419">
        <v>4</v>
      </c>
      <c r="BA59" s="419" t="s">
        <v>91</v>
      </c>
      <c r="BB59" s="419" t="s">
        <v>704</v>
      </c>
      <c r="BC59" s="419">
        <v>2</v>
      </c>
      <c r="BD59" s="419">
        <v>17</v>
      </c>
      <c r="BE59" s="418">
        <v>2</v>
      </c>
      <c r="BF59" s="419">
        <f t="shared" si="650"/>
        <v>3</v>
      </c>
      <c r="BG59" s="418">
        <v>3</v>
      </c>
      <c r="BH59" s="418"/>
      <c r="BI59" s="418"/>
      <c r="BJ59" s="419">
        <v>6</v>
      </c>
      <c r="BK59" s="419" t="s">
        <v>85</v>
      </c>
      <c r="BL59" s="419" t="s">
        <v>693</v>
      </c>
      <c r="BM59" s="419">
        <v>2</v>
      </c>
      <c r="BN59" s="419">
        <v>12</v>
      </c>
      <c r="BO59" s="418">
        <v>2</v>
      </c>
      <c r="BP59" s="419">
        <f t="shared" si="651"/>
        <v>1</v>
      </c>
      <c r="BQ59" s="418">
        <v>5</v>
      </c>
      <c r="BR59" s="355" t="s">
        <v>777</v>
      </c>
      <c r="BS59" s="419" t="s">
        <v>98</v>
      </c>
      <c r="BT59" s="419">
        <v>8</v>
      </c>
      <c r="BU59" s="419" t="s">
        <v>98</v>
      </c>
      <c r="BV59" s="419" t="s">
        <v>750</v>
      </c>
      <c r="BW59" s="419">
        <v>4</v>
      </c>
      <c r="BX59" s="419">
        <v>3</v>
      </c>
      <c r="BY59" s="418">
        <v>2</v>
      </c>
      <c r="BZ59" s="419">
        <f t="shared" si="652"/>
        <v>3</v>
      </c>
      <c r="CA59" s="418">
        <v>5</v>
      </c>
      <c r="CB59" s="419" t="s">
        <v>36</v>
      </c>
      <c r="CC59" s="419" t="s">
        <v>98</v>
      </c>
      <c r="CD59" s="419">
        <v>6</v>
      </c>
      <c r="CE59" s="419" t="s">
        <v>85</v>
      </c>
      <c r="CF59" s="419" t="s">
        <v>696</v>
      </c>
      <c r="CG59" s="419">
        <v>2</v>
      </c>
      <c r="CH59" s="419">
        <v>7</v>
      </c>
      <c r="CI59" s="418">
        <v>2</v>
      </c>
      <c r="CJ59" s="419">
        <f t="shared" si="653"/>
        <v>3</v>
      </c>
      <c r="CK59" s="418">
        <v>3</v>
      </c>
      <c r="CL59" s="418"/>
      <c r="CM59" s="418"/>
      <c r="CN59" s="419">
        <v>0</v>
      </c>
      <c r="CO59" s="419" t="s">
        <v>85</v>
      </c>
      <c r="CP59" s="419" t="s">
        <v>711</v>
      </c>
      <c r="CQ59" s="419">
        <v>3</v>
      </c>
      <c r="CR59" s="419">
        <v>12</v>
      </c>
      <c r="CS59" s="418">
        <v>2</v>
      </c>
      <c r="CT59" s="419">
        <f t="shared" si="654"/>
        <v>1</v>
      </c>
      <c r="CU59" s="418">
        <v>5</v>
      </c>
      <c r="CV59" s="419" t="s">
        <v>34</v>
      </c>
      <c r="CW59" s="419" t="s">
        <v>95</v>
      </c>
      <c r="CX59" s="419" t="s">
        <v>226</v>
      </c>
      <c r="CY59" s="419" t="s">
        <v>85</v>
      </c>
      <c r="CZ59" s="419" t="s">
        <v>711</v>
      </c>
      <c r="DA59" s="419">
        <v>2</v>
      </c>
      <c r="DB59" s="419">
        <v>4</v>
      </c>
      <c r="DC59" s="418">
        <v>2</v>
      </c>
      <c r="DD59" s="419">
        <f t="shared" si="664"/>
        <v>3</v>
      </c>
      <c r="DE59" s="441">
        <v>3</v>
      </c>
      <c r="DF59" s="419" t="s">
        <v>34</v>
      </c>
      <c r="DG59" s="419" t="s">
        <v>93</v>
      </c>
      <c r="DH59" s="419" t="s">
        <v>226</v>
      </c>
      <c r="DI59" s="419" t="s">
        <v>85</v>
      </c>
      <c r="DJ59" s="419" t="s">
        <v>713</v>
      </c>
      <c r="DK59" s="419">
        <v>1</v>
      </c>
      <c r="DL59" s="419">
        <v>4</v>
      </c>
      <c r="DM59" s="418">
        <v>1</v>
      </c>
      <c r="DN59" s="419">
        <f t="shared" si="655"/>
        <v>2</v>
      </c>
      <c r="DO59" s="418"/>
      <c r="DP59" s="418">
        <v>4</v>
      </c>
      <c r="DQ59" s="418"/>
      <c r="DR59" s="418"/>
      <c r="DS59" s="419" t="s">
        <v>29</v>
      </c>
      <c r="DT59" s="419" t="s">
        <v>85</v>
      </c>
      <c r="DU59" s="419" t="s">
        <v>742</v>
      </c>
      <c r="DV59" s="419">
        <v>1</v>
      </c>
      <c r="DW59" s="419">
        <v>4</v>
      </c>
      <c r="DX59" s="418">
        <v>3</v>
      </c>
      <c r="DY59" s="419">
        <f t="shared" si="656"/>
        <v>1</v>
      </c>
      <c r="DZ59" s="441">
        <v>3</v>
      </c>
      <c r="EA59" s="419" t="s">
        <v>34</v>
      </c>
      <c r="EB59" s="419" t="s">
        <v>93</v>
      </c>
      <c r="EC59" s="419">
        <v>9</v>
      </c>
      <c r="ED59" s="419" t="s">
        <v>85</v>
      </c>
      <c r="EE59" s="419" t="s">
        <v>749</v>
      </c>
      <c r="EF59" s="419">
        <v>3</v>
      </c>
      <c r="EG59" s="419">
        <v>0.5</v>
      </c>
      <c r="EH59" s="418">
        <v>1</v>
      </c>
      <c r="EI59" s="419">
        <f t="shared" si="657"/>
        <v>2</v>
      </c>
      <c r="EJ59" s="418">
        <v>5</v>
      </c>
      <c r="EK59" s="419" t="s">
        <v>34</v>
      </c>
      <c r="EL59" s="419" t="s">
        <v>95</v>
      </c>
      <c r="EM59" s="419">
        <v>7</v>
      </c>
      <c r="EN59" s="419" t="s">
        <v>86</v>
      </c>
      <c r="EO59" s="419" t="s">
        <v>696</v>
      </c>
      <c r="EP59" s="419">
        <v>2</v>
      </c>
      <c r="EQ59" s="419">
        <v>2</v>
      </c>
      <c r="ER59" s="418">
        <v>2</v>
      </c>
      <c r="ES59" s="419">
        <f t="shared" si="658"/>
        <v>3</v>
      </c>
      <c r="ET59" s="418">
        <v>4</v>
      </c>
      <c r="EU59" s="355" t="s">
        <v>36</v>
      </c>
      <c r="EV59" s="419" t="s">
        <v>63</v>
      </c>
      <c r="EW59" s="419">
        <v>6</v>
      </c>
      <c r="EX59" s="419" t="s">
        <v>85</v>
      </c>
      <c r="EY59" s="419" t="s">
        <v>693</v>
      </c>
      <c r="EZ59" s="419">
        <v>3</v>
      </c>
      <c r="FA59" s="419">
        <v>16</v>
      </c>
      <c r="FB59" s="418">
        <v>2</v>
      </c>
      <c r="FC59" s="419">
        <f t="shared" si="659"/>
        <v>2</v>
      </c>
      <c r="FD59" s="418">
        <v>8</v>
      </c>
      <c r="FE59" s="419" t="s">
        <v>34</v>
      </c>
      <c r="FF59" s="419" t="s">
        <v>103</v>
      </c>
      <c r="FG59" s="419">
        <v>8</v>
      </c>
      <c r="FH59" s="419" t="s">
        <v>91</v>
      </c>
      <c r="FI59" s="419" t="s">
        <v>751</v>
      </c>
      <c r="FJ59" s="419">
        <v>3</v>
      </c>
      <c r="FK59" s="419">
        <v>3</v>
      </c>
      <c r="FL59" s="418">
        <v>2</v>
      </c>
      <c r="FM59" s="419">
        <f t="shared" si="660"/>
        <v>6</v>
      </c>
      <c r="FN59" s="418">
        <v>5</v>
      </c>
      <c r="FO59" s="419" t="s">
        <v>34</v>
      </c>
      <c r="FP59" s="419" t="s">
        <v>86</v>
      </c>
      <c r="FQ59" s="419">
        <v>6</v>
      </c>
      <c r="FR59" s="419" t="s">
        <v>63</v>
      </c>
      <c r="FS59" s="419" t="s">
        <v>693</v>
      </c>
      <c r="FT59" s="419">
        <v>5</v>
      </c>
      <c r="FU59" s="419">
        <v>2</v>
      </c>
      <c r="FV59" s="418">
        <v>2</v>
      </c>
      <c r="FW59" s="419">
        <f t="shared" si="661"/>
        <v>3</v>
      </c>
      <c r="FX59" s="441">
        <v>3</v>
      </c>
      <c r="FY59" s="419" t="s">
        <v>34</v>
      </c>
      <c r="FZ59" s="419" t="s">
        <v>93</v>
      </c>
      <c r="GA59" s="419">
        <v>0</v>
      </c>
      <c r="GB59" s="419" t="s">
        <v>85</v>
      </c>
      <c r="GC59" s="419" t="s">
        <v>708</v>
      </c>
      <c r="GD59" s="419">
        <v>3</v>
      </c>
      <c r="GE59" s="419">
        <v>1</v>
      </c>
      <c r="GF59" s="418">
        <v>1</v>
      </c>
      <c r="GG59" s="419">
        <f t="shared" si="662"/>
        <v>2</v>
      </c>
      <c r="GH59" s="418">
        <v>4</v>
      </c>
      <c r="GI59" s="418"/>
      <c r="GJ59" s="418"/>
      <c r="GK59" s="419">
        <v>7</v>
      </c>
      <c r="GL59" s="419" t="s">
        <v>85</v>
      </c>
      <c r="GM59" s="419" t="s">
        <v>696</v>
      </c>
      <c r="GN59" s="419">
        <v>3</v>
      </c>
      <c r="GO59" s="419">
        <v>5</v>
      </c>
      <c r="GP59" s="418">
        <v>3</v>
      </c>
      <c r="GQ59" s="419">
        <f t="shared" si="663"/>
        <v>1</v>
      </c>
      <c r="GR59" s="418">
        <v>7</v>
      </c>
      <c r="GS59" s="421" t="s">
        <v>34</v>
      </c>
      <c r="GT59" s="421" t="s">
        <v>91</v>
      </c>
      <c r="GU59" s="421" t="s">
        <v>317</v>
      </c>
      <c r="GV59" s="421" t="s">
        <v>86</v>
      </c>
      <c r="GW59" s="421" t="s">
        <v>752</v>
      </c>
      <c r="GX59" s="421">
        <v>3</v>
      </c>
      <c r="GY59" s="421">
        <v>4</v>
      </c>
      <c r="GZ59" s="422">
        <v>3</v>
      </c>
      <c r="HA59" s="421">
        <f t="shared" si="665"/>
        <v>4</v>
      </c>
      <c r="HB59" s="422"/>
      <c r="HC59" s="269"/>
      <c r="HD59" s="269"/>
      <c r="HE59" s="269"/>
      <c r="HF59" s="269"/>
      <c r="HG59" s="269"/>
      <c r="HH59" s="269"/>
      <c r="HI59" s="269"/>
      <c r="HJ59" s="269"/>
      <c r="HK59" s="295">
        <f t="shared" si="33"/>
        <v>9</v>
      </c>
      <c r="HL59" s="295">
        <f t="shared" si="642"/>
        <v>0</v>
      </c>
      <c r="HM59" s="295">
        <f t="shared" si="643"/>
        <v>0</v>
      </c>
      <c r="HN59" s="297">
        <f t="shared" si="644"/>
        <v>0</v>
      </c>
      <c r="HO59" s="295">
        <f t="shared" si="645"/>
        <v>1</v>
      </c>
      <c r="HP59" s="295">
        <f t="shared" si="646"/>
        <v>0</v>
      </c>
      <c r="HQ59" s="295">
        <f t="shared" si="647"/>
        <v>1</v>
      </c>
      <c r="HR59" s="269" t="s">
        <v>346</v>
      </c>
      <c r="HS59" s="269" t="s">
        <v>348</v>
      </c>
      <c r="HT59" s="269"/>
      <c r="HU59" s="269"/>
      <c r="HV59" s="269"/>
      <c r="HW59" s="269"/>
      <c r="HX59" s="269"/>
      <c r="HY59" s="269"/>
      <c r="HZ59" s="269"/>
      <c r="IA59" s="269"/>
      <c r="IB59" s="269"/>
      <c r="IC59" s="269"/>
      <c r="ID59" s="269"/>
      <c r="IE59" s="269"/>
      <c r="IT59" s="299"/>
    </row>
    <row r="60" spans="7:254" ht="15" customHeight="1">
      <c r="G60" s="175">
        <f t="shared" si="23"/>
        <v>14</v>
      </c>
      <c r="H60" s="175">
        <f t="shared" si="24"/>
        <v>9</v>
      </c>
      <c r="I60" s="128">
        <v>155</v>
      </c>
      <c r="J60" s="503">
        <f t="shared" si="634"/>
        <v>45066</v>
      </c>
      <c r="K60" s="85">
        <v>45066</v>
      </c>
      <c r="L60" s="5" t="s">
        <v>747</v>
      </c>
      <c r="M60" s="74">
        <v>1</v>
      </c>
      <c r="N60" s="28">
        <v>0</v>
      </c>
      <c r="O60" s="207">
        <f t="shared" si="635"/>
        <v>1</v>
      </c>
      <c r="P60" s="179">
        <f t="shared" si="636"/>
        <v>84</v>
      </c>
      <c r="Q60" s="180">
        <f t="shared" si="637"/>
        <v>45</v>
      </c>
      <c r="R60" s="181">
        <f t="shared" si="638"/>
        <v>39</v>
      </c>
      <c r="S60" s="519">
        <f t="shared" si="639"/>
        <v>2</v>
      </c>
      <c r="T60" s="27">
        <v>1</v>
      </c>
      <c r="U60" s="27">
        <v>0</v>
      </c>
      <c r="V60" s="27">
        <v>2</v>
      </c>
      <c r="W60" s="27">
        <v>0</v>
      </c>
      <c r="X60" s="186">
        <f t="shared" si="640"/>
        <v>3</v>
      </c>
      <c r="Y60" s="27">
        <v>3</v>
      </c>
      <c r="Z60" s="190">
        <f t="shared" si="641"/>
        <v>6</v>
      </c>
      <c r="AA60" s="18">
        <v>3</v>
      </c>
      <c r="AB60" s="374"/>
      <c r="AC60" s="354">
        <v>4</v>
      </c>
      <c r="AD60" s="355" t="s">
        <v>36</v>
      </c>
      <c r="AE60" s="355" t="s">
        <v>93</v>
      </c>
      <c r="AF60" s="355">
        <v>8</v>
      </c>
      <c r="AG60" s="355" t="s">
        <v>85</v>
      </c>
      <c r="AH60" s="355" t="s">
        <v>702</v>
      </c>
      <c r="AI60" s="355">
        <v>1</v>
      </c>
      <c r="AJ60" s="355">
        <v>13</v>
      </c>
      <c r="AK60" s="354">
        <v>2</v>
      </c>
      <c r="AL60" s="419">
        <f t="shared" si="648"/>
        <v>2</v>
      </c>
      <c r="AM60" s="354">
        <v>5</v>
      </c>
      <c r="AN60" s="355" t="s">
        <v>34</v>
      </c>
      <c r="AO60" s="355" t="s">
        <v>93</v>
      </c>
      <c r="AP60" s="355" t="s">
        <v>226</v>
      </c>
      <c r="AQ60" s="355" t="s">
        <v>95</v>
      </c>
      <c r="AR60" s="355" t="s">
        <v>736</v>
      </c>
      <c r="AS60" s="355">
        <v>4</v>
      </c>
      <c r="AT60" s="355">
        <v>1.5</v>
      </c>
      <c r="AU60" s="354">
        <v>2</v>
      </c>
      <c r="AV60" s="419">
        <f t="shared" si="649"/>
        <v>3</v>
      </c>
      <c r="AW60" s="354">
        <v>5</v>
      </c>
      <c r="AX60" s="355" t="s">
        <v>36</v>
      </c>
      <c r="AY60" s="355" t="s">
        <v>93</v>
      </c>
      <c r="AZ60" s="355">
        <v>4</v>
      </c>
      <c r="BA60" s="355" t="s">
        <v>85</v>
      </c>
      <c r="BB60" s="355" t="s">
        <v>704</v>
      </c>
      <c r="BC60" s="355">
        <v>2</v>
      </c>
      <c r="BD60" s="355">
        <v>13</v>
      </c>
      <c r="BE60" s="354">
        <v>3</v>
      </c>
      <c r="BF60" s="419">
        <f t="shared" si="650"/>
        <v>2</v>
      </c>
      <c r="BG60" s="354">
        <v>4</v>
      </c>
      <c r="BH60" s="354"/>
      <c r="BI60" s="354"/>
      <c r="BJ60" s="355">
        <v>6</v>
      </c>
      <c r="BK60" s="355" t="s">
        <v>121</v>
      </c>
      <c r="BL60" s="355" t="s">
        <v>744</v>
      </c>
      <c r="BM60" s="355">
        <v>2</v>
      </c>
      <c r="BN60" s="355">
        <v>1</v>
      </c>
      <c r="BO60" s="354">
        <v>1</v>
      </c>
      <c r="BP60" s="419">
        <f t="shared" si="651"/>
        <v>3</v>
      </c>
      <c r="BQ60" s="354">
        <v>5</v>
      </c>
      <c r="BR60" s="355" t="s">
        <v>777</v>
      </c>
      <c r="BS60" s="355" t="s">
        <v>93</v>
      </c>
      <c r="BT60" s="355">
        <v>9</v>
      </c>
      <c r="BU60" s="355" t="s">
        <v>121</v>
      </c>
      <c r="BV60" s="355" t="s">
        <v>739</v>
      </c>
      <c r="BW60" s="355">
        <v>2</v>
      </c>
      <c r="BX60" s="355">
        <v>2</v>
      </c>
      <c r="BY60" s="354">
        <v>2</v>
      </c>
      <c r="BZ60" s="419">
        <f t="shared" si="652"/>
        <v>3</v>
      </c>
      <c r="CA60" s="354">
        <v>7</v>
      </c>
      <c r="CB60" s="355" t="s">
        <v>36</v>
      </c>
      <c r="CC60" s="355" t="s">
        <v>93</v>
      </c>
      <c r="CD60" s="355">
        <v>8</v>
      </c>
      <c r="CE60" s="355" t="s">
        <v>94</v>
      </c>
      <c r="CF60" s="355" t="s">
        <v>740</v>
      </c>
      <c r="CG60" s="355">
        <v>2</v>
      </c>
      <c r="CH60" s="355">
        <v>7</v>
      </c>
      <c r="CI60" s="354">
        <v>2</v>
      </c>
      <c r="CJ60" s="419">
        <f t="shared" si="653"/>
        <v>5</v>
      </c>
      <c r="CK60" s="354">
        <v>4</v>
      </c>
      <c r="CL60" s="354"/>
      <c r="CM60" s="354"/>
      <c r="CN60" s="355" t="s">
        <v>93</v>
      </c>
      <c r="CO60" s="355" t="s">
        <v>63</v>
      </c>
      <c r="CP60" s="355" t="s">
        <v>741</v>
      </c>
      <c r="CQ60" s="355">
        <v>3</v>
      </c>
      <c r="CR60" s="355">
        <v>4</v>
      </c>
      <c r="CS60" s="354">
        <v>2</v>
      </c>
      <c r="CT60" s="419">
        <f t="shared" si="654"/>
        <v>2</v>
      </c>
      <c r="CU60" s="354">
        <v>5</v>
      </c>
      <c r="CV60" s="355" t="s">
        <v>34</v>
      </c>
      <c r="CW60" s="355" t="s">
        <v>93</v>
      </c>
      <c r="CX60" s="355">
        <v>9</v>
      </c>
      <c r="CY60" s="355" t="s">
        <v>85</v>
      </c>
      <c r="CZ60" s="355" t="s">
        <v>690</v>
      </c>
      <c r="DA60" s="355">
        <v>3</v>
      </c>
      <c r="DB60" s="355">
        <v>3</v>
      </c>
      <c r="DC60" s="354">
        <v>1</v>
      </c>
      <c r="DD60" s="419">
        <f t="shared" si="664"/>
        <v>4</v>
      </c>
      <c r="DE60" s="354">
        <v>6</v>
      </c>
      <c r="DF60" s="355" t="s">
        <v>34</v>
      </c>
      <c r="DG60" s="355" t="s">
        <v>63</v>
      </c>
      <c r="DH60" s="355">
        <v>8</v>
      </c>
      <c r="DI60" s="355" t="s">
        <v>91</v>
      </c>
      <c r="DJ60" s="355" t="s">
        <v>739</v>
      </c>
      <c r="DK60" s="355">
        <v>1</v>
      </c>
      <c r="DL60" s="355">
        <v>6</v>
      </c>
      <c r="DM60" s="354">
        <v>2</v>
      </c>
      <c r="DN60" s="419">
        <f t="shared" si="655"/>
        <v>4</v>
      </c>
      <c r="DO60" s="354"/>
      <c r="DP60" s="354">
        <v>4</v>
      </c>
      <c r="DQ60" s="354"/>
      <c r="DR60" s="354"/>
      <c r="DS60" s="355" t="s">
        <v>29</v>
      </c>
      <c r="DT60" s="355" t="s">
        <v>91</v>
      </c>
      <c r="DU60" s="355" t="s">
        <v>742</v>
      </c>
      <c r="DV60" s="355">
        <v>4</v>
      </c>
      <c r="DW60" s="355">
        <v>7</v>
      </c>
      <c r="DX60" s="354">
        <v>2</v>
      </c>
      <c r="DY60" s="419">
        <f t="shared" si="656"/>
        <v>2</v>
      </c>
      <c r="DZ60" s="354">
        <v>4</v>
      </c>
      <c r="EA60" s="355" t="s">
        <v>34</v>
      </c>
      <c r="EB60" s="355" t="s">
        <v>93</v>
      </c>
      <c r="EC60" s="355" t="s">
        <v>226</v>
      </c>
      <c r="ED60" s="355" t="s">
        <v>91</v>
      </c>
      <c r="EE60" s="355" t="s">
        <v>743</v>
      </c>
      <c r="EF60" s="355">
        <v>1</v>
      </c>
      <c r="EG60" s="355">
        <v>1</v>
      </c>
      <c r="EH60" s="354">
        <v>1</v>
      </c>
      <c r="EI60" s="419">
        <f t="shared" si="657"/>
        <v>3</v>
      </c>
      <c r="EJ60" s="356">
        <v>3</v>
      </c>
      <c r="EK60" s="355" t="s">
        <v>34</v>
      </c>
      <c r="EL60" s="355" t="s">
        <v>121</v>
      </c>
      <c r="EM60" s="355" t="s">
        <v>93</v>
      </c>
      <c r="EN60" s="355" t="s">
        <v>85</v>
      </c>
      <c r="EO60" s="355" t="s">
        <v>729</v>
      </c>
      <c r="EP60" s="355">
        <v>3</v>
      </c>
      <c r="EQ60" s="355">
        <v>12</v>
      </c>
      <c r="ER60" s="354">
        <v>1</v>
      </c>
      <c r="ES60" s="419">
        <f t="shared" si="658"/>
        <v>2</v>
      </c>
      <c r="ET60" s="354">
        <v>7</v>
      </c>
      <c r="EU60" s="355" t="s">
        <v>36</v>
      </c>
      <c r="EV60" s="355" t="s">
        <v>96</v>
      </c>
      <c r="EW60" s="355" t="s">
        <v>93</v>
      </c>
      <c r="EX60" s="355" t="s">
        <v>85</v>
      </c>
      <c r="EY60" s="355" t="s">
        <v>708</v>
      </c>
      <c r="EZ60" s="355">
        <v>3</v>
      </c>
      <c r="FA60" s="355">
        <v>20</v>
      </c>
      <c r="FB60" s="354">
        <v>2</v>
      </c>
      <c r="FC60" s="419">
        <f t="shared" si="659"/>
        <v>5</v>
      </c>
      <c r="FD60" s="364">
        <v>4</v>
      </c>
      <c r="FE60" s="355" t="s">
        <v>34</v>
      </c>
      <c r="FF60" s="355" t="s">
        <v>63</v>
      </c>
      <c r="FG60" s="355" t="s">
        <v>226</v>
      </c>
      <c r="FH60" s="355" t="s">
        <v>85</v>
      </c>
      <c r="FI60" s="355" t="s">
        <v>729</v>
      </c>
      <c r="FJ60" s="355">
        <v>3</v>
      </c>
      <c r="FK60" s="355">
        <v>1</v>
      </c>
      <c r="FL60" s="354">
        <v>1</v>
      </c>
      <c r="FM60" s="419">
        <f t="shared" si="660"/>
        <v>3</v>
      </c>
      <c r="FN60" s="354">
        <v>4</v>
      </c>
      <c r="FO60" s="355" t="s">
        <v>34</v>
      </c>
      <c r="FP60" s="355" t="s">
        <v>86</v>
      </c>
      <c r="FQ60" s="355" t="s">
        <v>128</v>
      </c>
      <c r="FR60" s="355" t="s">
        <v>85</v>
      </c>
      <c r="FS60" s="355" t="s">
        <v>745</v>
      </c>
      <c r="FT60" s="355">
        <v>5</v>
      </c>
      <c r="FU60" s="355">
        <v>26</v>
      </c>
      <c r="FV60" s="354">
        <v>2</v>
      </c>
      <c r="FW60" s="419">
        <f t="shared" si="661"/>
        <v>2</v>
      </c>
      <c r="FX60" s="354">
        <v>5</v>
      </c>
      <c r="FY60" s="355" t="s">
        <v>34</v>
      </c>
      <c r="FZ60" s="355" t="s">
        <v>93</v>
      </c>
      <c r="GA60" s="355" t="s">
        <v>93</v>
      </c>
      <c r="GB60" s="355" t="s">
        <v>85</v>
      </c>
      <c r="GC60" s="355" t="s">
        <v>708</v>
      </c>
      <c r="GD60" s="355">
        <v>1</v>
      </c>
      <c r="GE60" s="355">
        <v>5</v>
      </c>
      <c r="GF60" s="354">
        <v>3</v>
      </c>
      <c r="GG60" s="419">
        <f t="shared" si="662"/>
        <v>2</v>
      </c>
      <c r="GH60" s="354">
        <v>4</v>
      </c>
      <c r="GI60" s="354"/>
      <c r="GJ60" s="354"/>
      <c r="GK60" s="355">
        <v>7</v>
      </c>
      <c r="GL60" s="355" t="s">
        <v>94</v>
      </c>
      <c r="GM60" s="355" t="s">
        <v>746</v>
      </c>
      <c r="GN60" s="355">
        <v>2</v>
      </c>
      <c r="GO60" s="355">
        <v>5</v>
      </c>
      <c r="GP60" s="354">
        <v>2</v>
      </c>
      <c r="GQ60" s="419">
        <f t="shared" si="663"/>
        <v>2</v>
      </c>
      <c r="GR60" s="356">
        <v>4</v>
      </c>
      <c r="GS60" s="358" t="s">
        <v>34</v>
      </c>
      <c r="GT60" s="358" t="s">
        <v>93</v>
      </c>
      <c r="GU60" s="358" t="s">
        <v>93</v>
      </c>
      <c r="GV60" s="358" t="s">
        <v>85</v>
      </c>
      <c r="GW60" s="358" t="s">
        <v>704</v>
      </c>
      <c r="GX60" s="358">
        <v>3</v>
      </c>
      <c r="GY60" s="358">
        <v>1</v>
      </c>
      <c r="GZ60" s="359">
        <v>1</v>
      </c>
      <c r="HA60" s="421">
        <f t="shared" si="665"/>
        <v>3</v>
      </c>
      <c r="HB60" s="359"/>
      <c r="HC60" s="269"/>
      <c r="HD60" s="269"/>
      <c r="HE60" s="269"/>
      <c r="HF60" s="269"/>
      <c r="HG60" s="269"/>
      <c r="HH60" s="269"/>
      <c r="HI60" s="269"/>
      <c r="HJ60" s="269"/>
      <c r="HK60" s="295">
        <f t="shared" si="33"/>
        <v>9</v>
      </c>
      <c r="HL60" s="295">
        <f t="shared" si="642"/>
        <v>0</v>
      </c>
      <c r="HM60" s="295">
        <f t="shared" si="643"/>
        <v>0</v>
      </c>
      <c r="HN60" s="297">
        <f t="shared" si="644"/>
        <v>0</v>
      </c>
      <c r="HO60" s="295">
        <f t="shared" si="645"/>
        <v>0</v>
      </c>
      <c r="HP60" s="295">
        <f t="shared" si="646"/>
        <v>0</v>
      </c>
      <c r="HQ60" s="295">
        <f t="shared" si="647"/>
        <v>0</v>
      </c>
      <c r="HR60" s="269" t="s">
        <v>379</v>
      </c>
      <c r="HS60" s="269" t="s">
        <v>380</v>
      </c>
      <c r="HT60" s="269"/>
      <c r="HU60" s="269"/>
      <c r="HV60" s="269"/>
      <c r="HW60" s="269"/>
      <c r="HX60" s="269"/>
      <c r="HY60" s="269"/>
      <c r="HZ60" s="269"/>
      <c r="IA60" s="269"/>
      <c r="IB60" s="269"/>
      <c r="IC60" s="269"/>
      <c r="ID60" s="269"/>
      <c r="IE60" s="269"/>
      <c r="IT60" s="299"/>
    </row>
    <row r="61" spans="7:254" ht="15" customHeight="1">
      <c r="G61" s="175">
        <f t="shared" si="23"/>
        <v>9</v>
      </c>
      <c r="H61" s="175">
        <f t="shared" si="24"/>
        <v>8</v>
      </c>
      <c r="I61" s="128">
        <v>154</v>
      </c>
      <c r="J61" s="502">
        <f t="shared" si="634"/>
        <v>45060</v>
      </c>
      <c r="K61" s="126">
        <v>45060</v>
      </c>
      <c r="L61" s="284" t="s">
        <v>737</v>
      </c>
      <c r="M61" s="76">
        <v>2</v>
      </c>
      <c r="N61" s="42">
        <v>0</v>
      </c>
      <c r="O61" s="207">
        <f t="shared" si="635"/>
        <v>2</v>
      </c>
      <c r="P61" s="176">
        <f t="shared" si="636"/>
        <v>87</v>
      </c>
      <c r="Q61" s="185">
        <f t="shared" si="637"/>
        <v>46</v>
      </c>
      <c r="R61" s="178">
        <f t="shared" si="638"/>
        <v>41</v>
      </c>
      <c r="S61" s="519">
        <f t="shared" si="639"/>
        <v>4</v>
      </c>
      <c r="T61" s="43">
        <v>2</v>
      </c>
      <c r="U61" s="43">
        <v>0</v>
      </c>
      <c r="V61" s="43">
        <v>0</v>
      </c>
      <c r="W61" s="43">
        <v>0</v>
      </c>
      <c r="X61" s="186">
        <f t="shared" si="640"/>
        <v>2</v>
      </c>
      <c r="Y61" s="43">
        <v>2</v>
      </c>
      <c r="Z61" s="189">
        <f t="shared" si="641"/>
        <v>4</v>
      </c>
      <c r="AA61" s="44">
        <v>1</v>
      </c>
      <c r="AB61" s="463"/>
      <c r="AC61" s="354">
        <v>4</v>
      </c>
      <c r="AD61" s="355" t="s">
        <v>36</v>
      </c>
      <c r="AE61" s="355" t="s">
        <v>93</v>
      </c>
      <c r="AF61" s="355" t="s">
        <v>226</v>
      </c>
      <c r="AG61" s="355" t="s">
        <v>85</v>
      </c>
      <c r="AH61" s="355" t="s">
        <v>713</v>
      </c>
      <c r="AI61" s="355">
        <v>1</v>
      </c>
      <c r="AJ61" s="355">
        <v>8</v>
      </c>
      <c r="AK61" s="354">
        <v>2</v>
      </c>
      <c r="AL61" s="419">
        <f t="shared" si="648"/>
        <v>2</v>
      </c>
      <c r="AM61" s="354">
        <v>8</v>
      </c>
      <c r="AN61" s="355" t="s">
        <v>34</v>
      </c>
      <c r="AO61" s="355" t="s">
        <v>103</v>
      </c>
      <c r="AP61" s="355" t="s">
        <v>226</v>
      </c>
      <c r="AQ61" s="355" t="s">
        <v>95</v>
      </c>
      <c r="AR61" s="355" t="s">
        <v>709</v>
      </c>
      <c r="AS61" s="355">
        <v>4</v>
      </c>
      <c r="AT61" s="355">
        <v>20</v>
      </c>
      <c r="AU61" s="354">
        <v>3</v>
      </c>
      <c r="AV61" s="419">
        <f t="shared" si="649"/>
        <v>5</v>
      </c>
      <c r="AW61" s="354">
        <v>5</v>
      </c>
      <c r="AX61" s="355" t="s">
        <v>128</v>
      </c>
      <c r="AY61" s="355" t="s">
        <v>63</v>
      </c>
      <c r="AZ61" s="355" t="s">
        <v>226</v>
      </c>
      <c r="BA61" s="355" t="s">
        <v>63</v>
      </c>
      <c r="BB61" s="355" t="s">
        <v>736</v>
      </c>
      <c r="BC61" s="355">
        <v>2</v>
      </c>
      <c r="BD61" s="355">
        <v>1</v>
      </c>
      <c r="BE61" s="354">
        <v>1</v>
      </c>
      <c r="BF61" s="419">
        <f t="shared" si="650"/>
        <v>4</v>
      </c>
      <c r="BG61" s="354">
        <v>4</v>
      </c>
      <c r="BH61" s="354"/>
      <c r="BI61" s="354"/>
      <c r="BJ61" s="355">
        <v>6</v>
      </c>
      <c r="BK61" s="355" t="s">
        <v>85</v>
      </c>
      <c r="BL61" s="355" t="s">
        <v>693</v>
      </c>
      <c r="BM61" s="355">
        <v>2</v>
      </c>
      <c r="BN61" s="355">
        <v>17</v>
      </c>
      <c r="BO61" s="354">
        <v>3</v>
      </c>
      <c r="BP61" s="419">
        <f t="shared" si="651"/>
        <v>1</v>
      </c>
      <c r="BQ61" s="354">
        <v>5</v>
      </c>
      <c r="BR61" s="355" t="s">
        <v>777</v>
      </c>
      <c r="BS61" s="355" t="s">
        <v>93</v>
      </c>
      <c r="BT61" s="355">
        <v>9</v>
      </c>
      <c r="BU61" s="355" t="s">
        <v>121</v>
      </c>
      <c r="BV61" s="382" t="s">
        <v>739</v>
      </c>
      <c r="BW61" s="355">
        <v>1</v>
      </c>
      <c r="BX61" s="355">
        <v>8</v>
      </c>
      <c r="BY61" s="354">
        <v>3</v>
      </c>
      <c r="BZ61" s="419">
        <f t="shared" si="652"/>
        <v>2</v>
      </c>
      <c r="CA61" s="354">
        <v>5</v>
      </c>
      <c r="CB61" s="355" t="s">
        <v>36</v>
      </c>
      <c r="CC61" s="355" t="s">
        <v>93</v>
      </c>
      <c r="CD61" s="355" t="s">
        <v>93</v>
      </c>
      <c r="CE61" s="355" t="s">
        <v>85</v>
      </c>
      <c r="CF61" s="355" t="s">
        <v>740</v>
      </c>
      <c r="CG61" s="355">
        <v>2</v>
      </c>
      <c r="CH61" s="355">
        <v>5</v>
      </c>
      <c r="CI61" s="354">
        <v>2</v>
      </c>
      <c r="CJ61" s="419">
        <f t="shared" si="653"/>
        <v>3</v>
      </c>
      <c r="CK61" s="354">
        <v>4</v>
      </c>
      <c r="CL61" s="354"/>
      <c r="CM61" s="354"/>
      <c r="CN61" s="355" t="s">
        <v>93</v>
      </c>
      <c r="CO61" s="355" t="s">
        <v>63</v>
      </c>
      <c r="CP61" s="355" t="s">
        <v>741</v>
      </c>
      <c r="CQ61" s="355">
        <v>3</v>
      </c>
      <c r="CR61" s="355">
        <v>1</v>
      </c>
      <c r="CS61" s="354">
        <v>1</v>
      </c>
      <c r="CT61" s="419">
        <f t="shared" si="654"/>
        <v>3</v>
      </c>
      <c r="CU61" s="354">
        <v>6</v>
      </c>
      <c r="CV61" s="355" t="s">
        <v>34</v>
      </c>
      <c r="CW61" s="355" t="s">
        <v>63</v>
      </c>
      <c r="CX61" s="355">
        <v>9</v>
      </c>
      <c r="CY61" s="355" t="s">
        <v>85</v>
      </c>
      <c r="CZ61" s="355" t="s">
        <v>690</v>
      </c>
      <c r="DA61" s="355">
        <v>3</v>
      </c>
      <c r="DB61" s="355">
        <v>5</v>
      </c>
      <c r="DC61" s="354">
        <v>2</v>
      </c>
      <c r="DD61" s="419">
        <f t="shared" si="664"/>
        <v>4</v>
      </c>
      <c r="DE61" s="478">
        <v>5</v>
      </c>
      <c r="DF61" s="355" t="s">
        <v>34</v>
      </c>
      <c r="DG61" s="355" t="s">
        <v>93</v>
      </c>
      <c r="DH61" s="355">
        <v>8</v>
      </c>
      <c r="DI61" s="355" t="s">
        <v>95</v>
      </c>
      <c r="DJ61" s="355" t="s">
        <v>739</v>
      </c>
      <c r="DK61" s="355">
        <v>1</v>
      </c>
      <c r="DL61" s="355">
        <v>4</v>
      </c>
      <c r="DM61" s="354">
        <v>2</v>
      </c>
      <c r="DN61" s="419">
        <f t="shared" si="655"/>
        <v>3</v>
      </c>
      <c r="DO61" s="354"/>
      <c r="DP61" s="354">
        <v>4</v>
      </c>
      <c r="DQ61" s="354"/>
      <c r="DR61" s="354"/>
      <c r="DS61" s="355" t="s">
        <v>29</v>
      </c>
      <c r="DT61" s="355" t="s">
        <v>91</v>
      </c>
      <c r="DU61" s="355" t="s">
        <v>701</v>
      </c>
      <c r="DV61" s="355">
        <v>4</v>
      </c>
      <c r="DW61" s="355">
        <v>2</v>
      </c>
      <c r="DX61" s="354">
        <v>2</v>
      </c>
      <c r="DY61" s="419">
        <f t="shared" si="656"/>
        <v>2</v>
      </c>
      <c r="DZ61" s="354">
        <v>5</v>
      </c>
      <c r="EA61" s="355" t="s">
        <v>34</v>
      </c>
      <c r="EB61" s="355" t="s">
        <v>93</v>
      </c>
      <c r="EC61" s="355">
        <v>9</v>
      </c>
      <c r="ED61" s="355" t="s">
        <v>85</v>
      </c>
      <c r="EE61" s="355" t="s">
        <v>738</v>
      </c>
      <c r="EF61" s="355">
        <v>3</v>
      </c>
      <c r="EG61" s="355">
        <v>21</v>
      </c>
      <c r="EH61" s="354">
        <v>3</v>
      </c>
      <c r="EI61" s="419">
        <f t="shared" si="657"/>
        <v>2</v>
      </c>
      <c r="EJ61" s="354">
        <v>7</v>
      </c>
      <c r="EK61" s="355" t="s">
        <v>34</v>
      </c>
      <c r="EL61" s="355" t="s">
        <v>96</v>
      </c>
      <c r="EM61" s="355" t="s">
        <v>29</v>
      </c>
      <c r="EN61" s="355" t="s">
        <v>63</v>
      </c>
      <c r="EO61" s="355" t="s">
        <v>701</v>
      </c>
      <c r="EP61" s="355">
        <v>2</v>
      </c>
      <c r="EQ61" s="355">
        <v>16</v>
      </c>
      <c r="ER61" s="354">
        <v>2</v>
      </c>
      <c r="ES61" s="419">
        <f t="shared" si="658"/>
        <v>5</v>
      </c>
      <c r="ET61" s="354">
        <v>4</v>
      </c>
      <c r="EU61" s="355" t="s">
        <v>36</v>
      </c>
      <c r="EV61" s="355" t="s">
        <v>63</v>
      </c>
      <c r="EW61" s="355">
        <v>7</v>
      </c>
      <c r="EX61" s="355" t="s">
        <v>94</v>
      </c>
      <c r="EY61" s="355" t="s">
        <v>739</v>
      </c>
      <c r="EZ61" s="355">
        <v>1</v>
      </c>
      <c r="FA61" s="355">
        <v>3</v>
      </c>
      <c r="FB61" s="354">
        <v>1</v>
      </c>
      <c r="FC61" s="419">
        <f t="shared" si="659"/>
        <v>3</v>
      </c>
      <c r="FD61" s="354">
        <v>5</v>
      </c>
      <c r="FE61" s="355" t="s">
        <v>34</v>
      </c>
      <c r="FF61" s="355" t="s">
        <v>93</v>
      </c>
      <c r="FG61" s="355" t="s">
        <v>226</v>
      </c>
      <c r="FH61" s="355" t="s">
        <v>85</v>
      </c>
      <c r="FI61" s="355" t="s">
        <v>709</v>
      </c>
      <c r="FJ61" s="355">
        <v>3</v>
      </c>
      <c r="FK61" s="355">
        <v>1.5</v>
      </c>
      <c r="FL61" s="354">
        <v>1</v>
      </c>
      <c r="FM61" s="419">
        <f t="shared" si="660"/>
        <v>4</v>
      </c>
      <c r="FN61" s="354">
        <v>5</v>
      </c>
      <c r="FO61" s="355" t="s">
        <v>34</v>
      </c>
      <c r="FP61" s="355" t="s">
        <v>86</v>
      </c>
      <c r="FQ61" s="355">
        <v>7</v>
      </c>
      <c r="FR61" s="355" t="s">
        <v>91</v>
      </c>
      <c r="FS61" s="355" t="s">
        <v>696</v>
      </c>
      <c r="FT61" s="355">
        <v>3</v>
      </c>
      <c r="FU61" s="355">
        <v>4</v>
      </c>
      <c r="FV61" s="354">
        <v>2</v>
      </c>
      <c r="FW61" s="419">
        <f t="shared" si="661"/>
        <v>3</v>
      </c>
      <c r="FX61" s="354">
        <v>4</v>
      </c>
      <c r="FY61" s="355" t="s">
        <v>34</v>
      </c>
      <c r="FZ61" s="355" t="s">
        <v>86</v>
      </c>
      <c r="GA61" s="355">
        <v>9</v>
      </c>
      <c r="GB61" s="355" t="s">
        <v>86</v>
      </c>
      <c r="GC61" s="355" t="s">
        <v>708</v>
      </c>
      <c r="GD61" s="355">
        <v>2</v>
      </c>
      <c r="GE61" s="355">
        <v>2</v>
      </c>
      <c r="GF61" s="354">
        <v>1</v>
      </c>
      <c r="GG61" s="419">
        <f t="shared" si="662"/>
        <v>3</v>
      </c>
      <c r="GH61" s="356">
        <v>2</v>
      </c>
      <c r="GI61" s="354"/>
      <c r="GJ61" s="354"/>
      <c r="GK61" s="355">
        <v>7</v>
      </c>
      <c r="GL61" s="355" t="s">
        <v>85</v>
      </c>
      <c r="GM61" s="355" t="s">
        <v>702</v>
      </c>
      <c r="GN61" s="355">
        <v>1</v>
      </c>
      <c r="GO61" s="355">
        <v>3</v>
      </c>
      <c r="GP61" s="354">
        <v>1</v>
      </c>
      <c r="GQ61" s="419">
        <f t="shared" si="663"/>
        <v>1</v>
      </c>
      <c r="GR61" s="354">
        <v>5</v>
      </c>
      <c r="GS61" s="358" t="s">
        <v>34</v>
      </c>
      <c r="GT61" s="358" t="s">
        <v>93</v>
      </c>
      <c r="GU61" s="358" t="s">
        <v>226</v>
      </c>
      <c r="GV61" s="358" t="s">
        <v>85</v>
      </c>
      <c r="GW61" s="358" t="s">
        <v>736</v>
      </c>
      <c r="GX61" s="358">
        <v>3</v>
      </c>
      <c r="GY61" s="358">
        <v>4</v>
      </c>
      <c r="GZ61" s="359">
        <v>2</v>
      </c>
      <c r="HA61" s="421">
        <f t="shared" si="665"/>
        <v>3</v>
      </c>
      <c r="HB61" s="359"/>
      <c r="HC61" s="269"/>
      <c r="HD61" s="269"/>
      <c r="HE61" s="269"/>
      <c r="HF61" s="269"/>
      <c r="HG61" s="269"/>
      <c r="HH61" s="269"/>
      <c r="HI61" s="269"/>
      <c r="HJ61" s="269"/>
      <c r="HK61" s="295">
        <f t="shared" si="33"/>
        <v>9</v>
      </c>
      <c r="HL61" s="295">
        <f t="shared" si="642"/>
        <v>1</v>
      </c>
      <c r="HM61" s="295">
        <f t="shared" si="643"/>
        <v>0</v>
      </c>
      <c r="HN61" s="297">
        <f t="shared" si="644"/>
        <v>1</v>
      </c>
      <c r="HO61" s="295">
        <f t="shared" si="645"/>
        <v>0</v>
      </c>
      <c r="HP61" s="295">
        <f t="shared" si="646"/>
        <v>0</v>
      </c>
      <c r="HQ61" s="295">
        <f t="shared" si="647"/>
        <v>2</v>
      </c>
      <c r="HR61" s="269" t="s">
        <v>346</v>
      </c>
      <c r="HS61" s="269" t="s">
        <v>348</v>
      </c>
      <c r="HT61" s="269"/>
      <c r="HU61" s="269"/>
      <c r="HV61" s="269"/>
      <c r="HW61" s="269"/>
      <c r="HX61" s="269"/>
      <c r="HY61" s="269"/>
      <c r="HZ61" s="269"/>
      <c r="IA61" s="269"/>
      <c r="IB61" s="269"/>
      <c r="IC61" s="269"/>
      <c r="ID61" s="269"/>
      <c r="IE61" s="269"/>
      <c r="IT61" s="299"/>
    </row>
    <row r="62" spans="7:254" ht="15" customHeight="1">
      <c r="G62" s="175">
        <f t="shared" si="23"/>
        <v>12</v>
      </c>
      <c r="H62" s="175">
        <f t="shared" si="24"/>
        <v>12</v>
      </c>
      <c r="I62" s="128">
        <v>153</v>
      </c>
      <c r="J62" s="502">
        <f t="shared" si="634"/>
        <v>45024</v>
      </c>
      <c r="K62" s="126">
        <v>45024</v>
      </c>
      <c r="L62" s="417" t="s">
        <v>863</v>
      </c>
      <c r="M62" s="76">
        <v>1</v>
      </c>
      <c r="N62" s="42">
        <v>0</v>
      </c>
      <c r="O62" s="207">
        <f t="shared" si="635"/>
        <v>1</v>
      </c>
      <c r="P62" s="176">
        <f t="shared" si="636"/>
        <v>84</v>
      </c>
      <c r="Q62" s="177">
        <f t="shared" si="637"/>
        <v>40</v>
      </c>
      <c r="R62" s="178">
        <f t="shared" si="638"/>
        <v>44</v>
      </c>
      <c r="S62" s="519">
        <f t="shared" si="639"/>
        <v>7</v>
      </c>
      <c r="T62" s="43">
        <v>0</v>
      </c>
      <c r="U62" s="43">
        <v>0</v>
      </c>
      <c r="V62" s="43">
        <v>1</v>
      </c>
      <c r="W62" s="43">
        <v>2</v>
      </c>
      <c r="X62" s="186">
        <f t="shared" si="640"/>
        <v>3</v>
      </c>
      <c r="Y62" s="43">
        <v>2</v>
      </c>
      <c r="Z62" s="189">
        <f t="shared" si="641"/>
        <v>5</v>
      </c>
      <c r="AA62" s="44">
        <v>1</v>
      </c>
      <c r="AB62" s="142"/>
      <c r="AC62" s="418">
        <v>5</v>
      </c>
      <c r="AD62" s="419" t="s">
        <v>36</v>
      </c>
      <c r="AE62" s="419" t="s">
        <v>93</v>
      </c>
      <c r="AF62" s="419">
        <v>4</v>
      </c>
      <c r="AG62" s="419" t="s">
        <v>85</v>
      </c>
      <c r="AH62" s="419" t="s">
        <v>719</v>
      </c>
      <c r="AI62" s="419">
        <v>2</v>
      </c>
      <c r="AJ62" s="419">
        <v>8</v>
      </c>
      <c r="AK62" s="418">
        <v>3</v>
      </c>
      <c r="AL62" s="419">
        <f t="shared" si="648"/>
        <v>2</v>
      </c>
      <c r="AM62" s="418">
        <v>4</v>
      </c>
      <c r="AN62" s="419" t="s">
        <v>34</v>
      </c>
      <c r="AO62" s="419" t="s">
        <v>93</v>
      </c>
      <c r="AP62" s="419" t="s">
        <v>93</v>
      </c>
      <c r="AQ62" s="419" t="s">
        <v>85</v>
      </c>
      <c r="AR62" s="419" t="s">
        <v>721</v>
      </c>
      <c r="AS62" s="419">
        <v>4</v>
      </c>
      <c r="AT62" s="419">
        <v>9</v>
      </c>
      <c r="AU62" s="418">
        <v>2</v>
      </c>
      <c r="AV62" s="419">
        <f t="shared" si="649"/>
        <v>2</v>
      </c>
      <c r="AW62" s="418">
        <v>4</v>
      </c>
      <c r="AX62" s="419" t="s">
        <v>36</v>
      </c>
      <c r="AY62" s="419" t="s">
        <v>63</v>
      </c>
      <c r="AZ62" s="419">
        <v>56</v>
      </c>
      <c r="BA62" s="419" t="s">
        <v>85</v>
      </c>
      <c r="BB62" s="419" t="s">
        <v>728</v>
      </c>
      <c r="BC62" s="419">
        <v>1</v>
      </c>
      <c r="BD62" s="419">
        <v>1</v>
      </c>
      <c r="BE62" s="418">
        <v>1</v>
      </c>
      <c r="BF62" s="419">
        <f t="shared" si="650"/>
        <v>3</v>
      </c>
      <c r="BG62" s="418">
        <v>3</v>
      </c>
      <c r="BH62" s="418"/>
      <c r="BI62" s="418"/>
      <c r="BJ62" s="419">
        <v>6</v>
      </c>
      <c r="BK62" s="419" t="s">
        <v>85</v>
      </c>
      <c r="BL62" s="419" t="s">
        <v>730</v>
      </c>
      <c r="BM62" s="419">
        <v>3</v>
      </c>
      <c r="BN62" s="419">
        <v>15</v>
      </c>
      <c r="BO62" s="418">
        <v>2</v>
      </c>
      <c r="BP62" s="419">
        <f t="shared" si="651"/>
        <v>1</v>
      </c>
      <c r="BQ62" s="418">
        <v>6</v>
      </c>
      <c r="BR62" s="355" t="s">
        <v>777</v>
      </c>
      <c r="BS62" s="419" t="s">
        <v>86</v>
      </c>
      <c r="BT62" s="419">
        <v>9</v>
      </c>
      <c r="BU62" s="419" t="s">
        <v>121</v>
      </c>
      <c r="BV62" s="419" t="s">
        <v>732</v>
      </c>
      <c r="BW62" s="419">
        <v>2</v>
      </c>
      <c r="BX62" s="419">
        <v>2</v>
      </c>
      <c r="BY62" s="418">
        <v>2</v>
      </c>
      <c r="BZ62" s="419">
        <f t="shared" si="652"/>
        <v>4</v>
      </c>
      <c r="CA62" s="418">
        <v>5</v>
      </c>
      <c r="CB62" s="419" t="s">
        <v>36</v>
      </c>
      <c r="CC62" s="419" t="s">
        <v>93</v>
      </c>
      <c r="CD62" s="419" t="s">
        <v>226</v>
      </c>
      <c r="CE62" s="419" t="s">
        <v>85</v>
      </c>
      <c r="CF62" s="419" t="s">
        <v>733</v>
      </c>
      <c r="CG62" s="419">
        <v>3</v>
      </c>
      <c r="CH62" s="419">
        <v>8</v>
      </c>
      <c r="CI62" s="418">
        <v>2</v>
      </c>
      <c r="CJ62" s="419">
        <f t="shared" si="653"/>
        <v>3</v>
      </c>
      <c r="CK62" s="501">
        <v>2</v>
      </c>
      <c r="CL62" s="418"/>
      <c r="CM62" s="418"/>
      <c r="CN62" s="419" t="s">
        <v>93</v>
      </c>
      <c r="CO62" s="419" t="s">
        <v>85</v>
      </c>
      <c r="CP62" s="419" t="s">
        <v>711</v>
      </c>
      <c r="CQ62" s="419">
        <v>4</v>
      </c>
      <c r="CR62" s="419">
        <v>1</v>
      </c>
      <c r="CS62" s="418">
        <v>1</v>
      </c>
      <c r="CT62" s="419">
        <f t="shared" si="654"/>
        <v>1</v>
      </c>
      <c r="CU62" s="418">
        <v>6</v>
      </c>
      <c r="CV62" s="419" t="s">
        <v>34</v>
      </c>
      <c r="CW62" s="419" t="s">
        <v>63</v>
      </c>
      <c r="CX62" s="419" t="s">
        <v>93</v>
      </c>
      <c r="CY62" s="419" t="s">
        <v>85</v>
      </c>
      <c r="CZ62" s="419" t="s">
        <v>704</v>
      </c>
      <c r="DA62" s="419">
        <v>2</v>
      </c>
      <c r="DB62" s="419">
        <v>12</v>
      </c>
      <c r="DC62" s="418">
        <v>3</v>
      </c>
      <c r="DD62" s="419">
        <f t="shared" si="664"/>
        <v>3</v>
      </c>
      <c r="DE62" s="480">
        <v>5</v>
      </c>
      <c r="DF62" s="419" t="s">
        <v>34</v>
      </c>
      <c r="DG62" s="419" t="s">
        <v>93</v>
      </c>
      <c r="DH62" s="419">
        <v>9</v>
      </c>
      <c r="DI62" s="419" t="s">
        <v>94</v>
      </c>
      <c r="DJ62" s="419" t="s">
        <v>725</v>
      </c>
      <c r="DK62" s="419">
        <v>2</v>
      </c>
      <c r="DL62" s="419">
        <v>5</v>
      </c>
      <c r="DM62" s="418">
        <v>2</v>
      </c>
      <c r="DN62" s="419">
        <f t="shared" si="655"/>
        <v>3</v>
      </c>
      <c r="DO62" s="418"/>
      <c r="DP62" s="418">
        <v>7</v>
      </c>
      <c r="DQ62" s="418"/>
      <c r="DR62" s="418"/>
      <c r="DS62" s="419" t="s">
        <v>100</v>
      </c>
      <c r="DT62" s="419" t="s">
        <v>95</v>
      </c>
      <c r="DU62" s="419" t="s">
        <v>696</v>
      </c>
      <c r="DV62" s="419">
        <v>1</v>
      </c>
      <c r="DW62" s="419">
        <v>12</v>
      </c>
      <c r="DX62" s="418">
        <v>4</v>
      </c>
      <c r="DY62" s="419">
        <f t="shared" si="656"/>
        <v>3</v>
      </c>
      <c r="DZ62" s="418">
        <v>4</v>
      </c>
      <c r="EA62" s="419" t="s">
        <v>34</v>
      </c>
      <c r="EB62" s="419" t="s">
        <v>63</v>
      </c>
      <c r="EC62" s="419">
        <v>9</v>
      </c>
      <c r="ED62" s="419" t="s">
        <v>85</v>
      </c>
      <c r="EE62" s="419" t="s">
        <v>716</v>
      </c>
      <c r="EF62" s="419">
        <v>2</v>
      </c>
      <c r="EG62" s="419">
        <v>1.5</v>
      </c>
      <c r="EH62" s="418">
        <v>2</v>
      </c>
      <c r="EI62" s="419">
        <f t="shared" si="657"/>
        <v>2</v>
      </c>
      <c r="EJ62" s="418">
        <v>6</v>
      </c>
      <c r="EK62" s="419" t="s">
        <v>34</v>
      </c>
      <c r="EL62" s="419" t="s">
        <v>93</v>
      </c>
      <c r="EM62" s="419" t="s">
        <v>226</v>
      </c>
      <c r="EN62" s="419" t="s">
        <v>63</v>
      </c>
      <c r="EO62" s="419" t="s">
        <v>729</v>
      </c>
      <c r="EP62" s="419">
        <v>3</v>
      </c>
      <c r="EQ62" s="419">
        <v>6</v>
      </c>
      <c r="ER62" s="418">
        <v>3</v>
      </c>
      <c r="ES62" s="419">
        <f t="shared" si="658"/>
        <v>3</v>
      </c>
      <c r="ET62" s="418">
        <v>5</v>
      </c>
      <c r="EU62" s="355" t="s">
        <v>36</v>
      </c>
      <c r="EV62" s="419" t="s">
        <v>93</v>
      </c>
      <c r="EW62" s="419">
        <v>7</v>
      </c>
      <c r="EX62" s="419" t="s">
        <v>95</v>
      </c>
      <c r="EY62" s="419" t="s">
        <v>731</v>
      </c>
      <c r="EZ62" s="419">
        <v>3</v>
      </c>
      <c r="FA62" s="419">
        <v>3</v>
      </c>
      <c r="FB62" s="418">
        <v>2</v>
      </c>
      <c r="FC62" s="419">
        <f t="shared" si="659"/>
        <v>3</v>
      </c>
      <c r="FD62" s="418">
        <v>5</v>
      </c>
      <c r="FE62" s="419" t="s">
        <v>34</v>
      </c>
      <c r="FF62" s="419" t="s">
        <v>93</v>
      </c>
      <c r="FG62" s="419" t="s">
        <v>226</v>
      </c>
      <c r="FH62" s="419" t="s">
        <v>85</v>
      </c>
      <c r="FI62" s="419" t="s">
        <v>709</v>
      </c>
      <c r="FJ62" s="419">
        <v>3</v>
      </c>
      <c r="FK62" s="419">
        <v>11</v>
      </c>
      <c r="FL62" s="418">
        <v>2</v>
      </c>
      <c r="FM62" s="419">
        <f t="shared" si="660"/>
        <v>3</v>
      </c>
      <c r="FN62" s="418">
        <v>4</v>
      </c>
      <c r="FO62" s="419" t="s">
        <v>34</v>
      </c>
      <c r="FP62" s="419" t="s">
        <v>93</v>
      </c>
      <c r="FQ62" s="419">
        <v>8</v>
      </c>
      <c r="FR62" s="419" t="s">
        <v>85</v>
      </c>
      <c r="FS62" s="419" t="s">
        <v>702</v>
      </c>
      <c r="FT62" s="419">
        <v>4</v>
      </c>
      <c r="FU62" s="419">
        <v>15</v>
      </c>
      <c r="FV62" s="418">
        <v>2</v>
      </c>
      <c r="FW62" s="419">
        <f t="shared" si="661"/>
        <v>2</v>
      </c>
      <c r="FX62" s="418">
        <v>4</v>
      </c>
      <c r="FY62" s="419" t="s">
        <v>34</v>
      </c>
      <c r="FZ62" s="419" t="s">
        <v>93</v>
      </c>
      <c r="GA62" s="419">
        <v>4</v>
      </c>
      <c r="GB62" s="419" t="s">
        <v>86</v>
      </c>
      <c r="GC62" s="419" t="s">
        <v>708</v>
      </c>
      <c r="GD62" s="419">
        <v>3</v>
      </c>
      <c r="GE62" s="419">
        <v>0.5</v>
      </c>
      <c r="GF62" s="418">
        <v>1</v>
      </c>
      <c r="GG62" s="419">
        <f t="shared" si="662"/>
        <v>3</v>
      </c>
      <c r="GH62" s="418">
        <v>3</v>
      </c>
      <c r="GI62" s="418"/>
      <c r="GJ62" s="418"/>
      <c r="GK62" s="419">
        <v>9</v>
      </c>
      <c r="GL62" s="419" t="s">
        <v>85</v>
      </c>
      <c r="GM62" s="419" t="s">
        <v>734</v>
      </c>
      <c r="GN62" s="419">
        <v>2</v>
      </c>
      <c r="GO62" s="419">
        <v>10</v>
      </c>
      <c r="GP62" s="418">
        <v>2</v>
      </c>
      <c r="GQ62" s="419">
        <f t="shared" si="663"/>
        <v>1</v>
      </c>
      <c r="GR62" s="418">
        <v>6</v>
      </c>
      <c r="GS62" s="421" t="s">
        <v>34</v>
      </c>
      <c r="GT62" s="421" t="s">
        <v>103</v>
      </c>
      <c r="GU62" s="421" t="s">
        <v>226</v>
      </c>
      <c r="GV62" s="421" t="s">
        <v>85</v>
      </c>
      <c r="GW62" s="421" t="s">
        <v>735</v>
      </c>
      <c r="GX62" s="421">
        <v>3</v>
      </c>
      <c r="GY62" s="421">
        <v>1.5</v>
      </c>
      <c r="GZ62" s="422">
        <v>1</v>
      </c>
      <c r="HA62" s="421">
        <f t="shared" si="665"/>
        <v>5</v>
      </c>
      <c r="HB62" s="422"/>
      <c r="HC62" s="269"/>
      <c r="HD62" s="269"/>
      <c r="HE62" s="269"/>
      <c r="HF62" s="269"/>
      <c r="HG62" s="269"/>
      <c r="HH62" s="269"/>
      <c r="HI62" s="269"/>
      <c r="HJ62" s="269"/>
      <c r="HK62" s="295">
        <f t="shared" si="33"/>
        <v>9</v>
      </c>
      <c r="HL62" s="295">
        <f t="shared" si="642"/>
        <v>0</v>
      </c>
      <c r="HM62" s="295">
        <f t="shared" si="643"/>
        <v>0</v>
      </c>
      <c r="HN62" s="297">
        <f t="shared" si="644"/>
        <v>0</v>
      </c>
      <c r="HO62" s="295">
        <f t="shared" si="645"/>
        <v>0</v>
      </c>
      <c r="HP62" s="295">
        <f t="shared" si="646"/>
        <v>1</v>
      </c>
      <c r="HQ62" s="295">
        <f t="shared" si="647"/>
        <v>1</v>
      </c>
      <c r="HR62" s="269" t="s">
        <v>346</v>
      </c>
      <c r="HS62" s="269" t="s">
        <v>348</v>
      </c>
      <c r="HT62" s="269"/>
      <c r="HU62" s="269"/>
      <c r="HV62" s="269"/>
      <c r="HW62" s="269"/>
      <c r="HX62" s="269"/>
      <c r="HY62" s="269"/>
      <c r="HZ62" s="269"/>
      <c r="IA62" s="269"/>
      <c r="IB62" s="269"/>
      <c r="IC62" s="269"/>
      <c r="ID62" s="269"/>
      <c r="IE62" s="269"/>
      <c r="IT62" s="299"/>
    </row>
    <row r="63" spans="7:254" ht="15" customHeight="1">
      <c r="G63" s="175">
        <f t="shared" si="23"/>
        <v>13</v>
      </c>
      <c r="H63" s="175">
        <f t="shared" si="24"/>
        <v>11</v>
      </c>
      <c r="I63" s="128">
        <v>152</v>
      </c>
      <c r="J63" s="503">
        <f t="shared" si="634"/>
        <v>45017</v>
      </c>
      <c r="K63" s="85">
        <v>45017</v>
      </c>
      <c r="L63" s="5" t="s">
        <v>718</v>
      </c>
      <c r="M63" s="74">
        <v>5</v>
      </c>
      <c r="N63" s="28">
        <v>0</v>
      </c>
      <c r="O63" s="207">
        <f t="shared" si="635"/>
        <v>5</v>
      </c>
      <c r="P63" s="179">
        <f t="shared" si="636"/>
        <v>91</v>
      </c>
      <c r="Q63" s="180">
        <f t="shared" si="637"/>
        <v>45</v>
      </c>
      <c r="R63" s="181">
        <f t="shared" si="638"/>
        <v>46</v>
      </c>
      <c r="S63" s="519">
        <f t="shared" si="639"/>
        <v>2</v>
      </c>
      <c r="T63" s="27">
        <v>3</v>
      </c>
      <c r="U63" s="27">
        <v>2</v>
      </c>
      <c r="V63" s="27">
        <v>0</v>
      </c>
      <c r="W63" s="27">
        <v>0</v>
      </c>
      <c r="X63" s="186">
        <f t="shared" si="640"/>
        <v>5</v>
      </c>
      <c r="Y63" s="27">
        <v>0</v>
      </c>
      <c r="Z63" s="190">
        <f t="shared" si="641"/>
        <v>5</v>
      </c>
      <c r="AA63" s="18">
        <v>2</v>
      </c>
      <c r="AB63" s="374"/>
      <c r="AC63" s="354">
        <v>5</v>
      </c>
      <c r="AD63" s="355" t="s">
        <v>128</v>
      </c>
      <c r="AE63" s="355" t="s">
        <v>91</v>
      </c>
      <c r="AF63" s="355">
        <v>6</v>
      </c>
      <c r="AG63" s="355" t="s">
        <v>91</v>
      </c>
      <c r="AH63" s="355" t="s">
        <v>696</v>
      </c>
      <c r="AI63" s="355">
        <v>2</v>
      </c>
      <c r="AJ63" s="355">
        <v>5</v>
      </c>
      <c r="AK63" s="354">
        <v>2</v>
      </c>
      <c r="AL63" s="419">
        <f t="shared" si="648"/>
        <v>3</v>
      </c>
      <c r="AM63" s="354">
        <v>5</v>
      </c>
      <c r="AN63" s="355" t="s">
        <v>34</v>
      </c>
      <c r="AO63" s="355" t="s">
        <v>91</v>
      </c>
      <c r="AP63" s="355">
        <v>4</v>
      </c>
      <c r="AQ63" s="355" t="s">
        <v>85</v>
      </c>
      <c r="AR63" s="355" t="s">
        <v>719</v>
      </c>
      <c r="AS63" s="355">
        <v>4</v>
      </c>
      <c r="AT63" s="355">
        <v>11</v>
      </c>
      <c r="AU63" s="354">
        <v>2</v>
      </c>
      <c r="AV63" s="419">
        <f t="shared" si="649"/>
        <v>3</v>
      </c>
      <c r="AW63" s="354">
        <v>4</v>
      </c>
      <c r="AX63" s="355" t="s">
        <v>36</v>
      </c>
      <c r="AY63" s="355" t="s">
        <v>93</v>
      </c>
      <c r="AZ63" s="355" t="s">
        <v>93</v>
      </c>
      <c r="BA63" s="355" t="s">
        <v>85</v>
      </c>
      <c r="BB63" s="355" t="s">
        <v>711</v>
      </c>
      <c r="BC63" s="355">
        <v>3</v>
      </c>
      <c r="BD63" s="355">
        <v>10</v>
      </c>
      <c r="BE63" s="354">
        <v>2</v>
      </c>
      <c r="BF63" s="419">
        <f t="shared" si="650"/>
        <v>2</v>
      </c>
      <c r="BG63" s="354">
        <v>4</v>
      </c>
      <c r="BH63" s="354"/>
      <c r="BI63" s="354"/>
      <c r="BJ63" s="355">
        <v>6</v>
      </c>
      <c r="BK63" s="355" t="s">
        <v>63</v>
      </c>
      <c r="BL63" s="355" t="s">
        <v>720</v>
      </c>
      <c r="BM63" s="355">
        <v>2</v>
      </c>
      <c r="BN63" s="355">
        <v>6</v>
      </c>
      <c r="BO63" s="354">
        <v>2</v>
      </c>
      <c r="BP63" s="419">
        <f t="shared" si="651"/>
        <v>2</v>
      </c>
      <c r="BQ63" s="354">
        <v>4</v>
      </c>
      <c r="BR63" s="355" t="s">
        <v>36</v>
      </c>
      <c r="BS63" s="355" t="s">
        <v>93</v>
      </c>
      <c r="BT63" s="355">
        <v>9</v>
      </c>
      <c r="BU63" s="355" t="s">
        <v>85</v>
      </c>
      <c r="BV63" s="355" t="s">
        <v>722</v>
      </c>
      <c r="BW63" s="355">
        <v>2</v>
      </c>
      <c r="BX63" s="355">
        <v>4</v>
      </c>
      <c r="BY63" s="354">
        <v>2</v>
      </c>
      <c r="BZ63" s="419">
        <f t="shared" si="652"/>
        <v>2</v>
      </c>
      <c r="CA63" s="354">
        <v>7</v>
      </c>
      <c r="CB63" s="355" t="s">
        <v>36</v>
      </c>
      <c r="CC63" s="355" t="s">
        <v>93</v>
      </c>
      <c r="CD63" s="355">
        <v>4</v>
      </c>
      <c r="CE63" s="355" t="s">
        <v>85</v>
      </c>
      <c r="CF63" s="355" t="s">
        <v>727</v>
      </c>
      <c r="CG63" s="355">
        <v>1</v>
      </c>
      <c r="CH63" s="355">
        <v>8</v>
      </c>
      <c r="CI63" s="354">
        <v>2</v>
      </c>
      <c r="CJ63" s="419">
        <f t="shared" si="653"/>
        <v>5</v>
      </c>
      <c r="CK63" s="354">
        <v>3</v>
      </c>
      <c r="CL63" s="354"/>
      <c r="CM63" s="354"/>
      <c r="CN63" s="355" t="s">
        <v>93</v>
      </c>
      <c r="CO63" s="355" t="s">
        <v>94</v>
      </c>
      <c r="CP63" s="355" t="s">
        <v>711</v>
      </c>
      <c r="CQ63" s="355">
        <v>2</v>
      </c>
      <c r="CR63" s="355">
        <v>1.2</v>
      </c>
      <c r="CS63" s="354">
        <v>1</v>
      </c>
      <c r="CT63" s="419">
        <f t="shared" si="654"/>
        <v>2</v>
      </c>
      <c r="CU63" s="354">
        <v>8</v>
      </c>
      <c r="CV63" s="355" t="s">
        <v>34</v>
      </c>
      <c r="CW63" s="355" t="s">
        <v>103</v>
      </c>
      <c r="CX63" s="355" t="s">
        <v>36</v>
      </c>
      <c r="CY63" s="355" t="s">
        <v>85</v>
      </c>
      <c r="CZ63" s="355" t="s">
        <v>704</v>
      </c>
      <c r="DA63" s="355">
        <v>3</v>
      </c>
      <c r="DB63" s="355">
        <v>3</v>
      </c>
      <c r="DC63" s="354">
        <v>2</v>
      </c>
      <c r="DD63" s="419">
        <f t="shared" si="664"/>
        <v>6</v>
      </c>
      <c r="DE63" s="478">
        <v>5</v>
      </c>
      <c r="DF63" s="355" t="s">
        <v>34</v>
      </c>
      <c r="DG63" s="355" t="s">
        <v>94</v>
      </c>
      <c r="DH63" s="355">
        <v>9</v>
      </c>
      <c r="DI63" s="355" t="s">
        <v>92</v>
      </c>
      <c r="DJ63" s="355" t="s">
        <v>725</v>
      </c>
      <c r="DK63" s="355">
        <v>2</v>
      </c>
      <c r="DL63" s="355">
        <v>5</v>
      </c>
      <c r="DM63" s="354">
        <v>2</v>
      </c>
      <c r="DN63" s="419">
        <f t="shared" si="655"/>
        <v>3</v>
      </c>
      <c r="DO63" s="354"/>
      <c r="DP63" s="354">
        <v>3</v>
      </c>
      <c r="DQ63" s="354"/>
      <c r="DR63" s="354"/>
      <c r="DS63" s="355" t="s">
        <v>100</v>
      </c>
      <c r="DT63" s="355" t="s">
        <v>85</v>
      </c>
      <c r="DU63" s="355" t="s">
        <v>696</v>
      </c>
      <c r="DV63" s="355">
        <v>1</v>
      </c>
      <c r="DW63" s="355">
        <v>2</v>
      </c>
      <c r="DX63" s="354">
        <v>1</v>
      </c>
      <c r="DY63" s="419">
        <f t="shared" si="656"/>
        <v>2</v>
      </c>
      <c r="DZ63" s="356">
        <v>3</v>
      </c>
      <c r="EA63" s="355" t="s">
        <v>34</v>
      </c>
      <c r="EB63" s="355" t="s">
        <v>86</v>
      </c>
      <c r="EC63" s="355" t="s">
        <v>226</v>
      </c>
      <c r="ED63" s="355" t="s">
        <v>85</v>
      </c>
      <c r="EE63" s="355" t="s">
        <v>709</v>
      </c>
      <c r="EF63" s="355">
        <v>3</v>
      </c>
      <c r="EG63" s="355">
        <v>4</v>
      </c>
      <c r="EH63" s="354">
        <v>1</v>
      </c>
      <c r="EI63" s="419">
        <f t="shared" si="657"/>
        <v>2</v>
      </c>
      <c r="EJ63" s="354">
        <v>4</v>
      </c>
      <c r="EK63" s="355" t="s">
        <v>34</v>
      </c>
      <c r="EL63" s="355" t="s">
        <v>93</v>
      </c>
      <c r="EM63" s="355" t="s">
        <v>93</v>
      </c>
      <c r="EN63" s="355" t="s">
        <v>85</v>
      </c>
      <c r="EO63" s="355" t="s">
        <v>711</v>
      </c>
      <c r="EP63" s="355">
        <v>2</v>
      </c>
      <c r="EQ63" s="355">
        <v>15</v>
      </c>
      <c r="ER63" s="354">
        <v>2</v>
      </c>
      <c r="ES63" s="419">
        <f t="shared" si="658"/>
        <v>2</v>
      </c>
      <c r="ET63" s="356">
        <v>3</v>
      </c>
      <c r="EU63" s="355" t="s">
        <v>36</v>
      </c>
      <c r="EV63" s="355" t="s">
        <v>93</v>
      </c>
      <c r="EW63" s="355" t="s">
        <v>226</v>
      </c>
      <c r="EX63" s="355" t="s">
        <v>85</v>
      </c>
      <c r="EY63" s="355" t="s">
        <v>721</v>
      </c>
      <c r="EZ63" s="355">
        <v>1</v>
      </c>
      <c r="FA63" s="355">
        <v>0.5</v>
      </c>
      <c r="FB63" s="354">
        <v>1</v>
      </c>
      <c r="FC63" s="419">
        <f t="shared" si="659"/>
        <v>2</v>
      </c>
      <c r="FD63" s="354">
        <v>8</v>
      </c>
      <c r="FE63" s="355" t="s">
        <v>34</v>
      </c>
      <c r="FF63" s="355" t="s">
        <v>93</v>
      </c>
      <c r="FG63" s="355" t="s">
        <v>93</v>
      </c>
      <c r="FH63" s="355" t="s">
        <v>85</v>
      </c>
      <c r="FI63" s="355" t="s">
        <v>723</v>
      </c>
      <c r="FJ63" s="355">
        <v>2</v>
      </c>
      <c r="FK63" s="355">
        <v>13</v>
      </c>
      <c r="FL63" s="354">
        <v>2</v>
      </c>
      <c r="FM63" s="419">
        <f t="shared" si="660"/>
        <v>6</v>
      </c>
      <c r="FN63" s="354">
        <v>6</v>
      </c>
      <c r="FO63" s="355" t="s">
        <v>34</v>
      </c>
      <c r="FP63" s="355" t="s">
        <v>93</v>
      </c>
      <c r="FQ63" s="355" t="s">
        <v>93</v>
      </c>
      <c r="FR63" s="355" t="s">
        <v>95</v>
      </c>
      <c r="FS63" s="355" t="s">
        <v>701</v>
      </c>
      <c r="FT63" s="355">
        <v>5</v>
      </c>
      <c r="FU63" s="355">
        <v>17</v>
      </c>
      <c r="FV63" s="354">
        <v>3</v>
      </c>
      <c r="FW63" s="419">
        <f t="shared" si="661"/>
        <v>3</v>
      </c>
      <c r="FX63" s="354">
        <v>10</v>
      </c>
      <c r="FY63" s="355" t="s">
        <v>34</v>
      </c>
      <c r="FZ63" s="355" t="s">
        <v>96</v>
      </c>
      <c r="GA63" s="355">
        <v>4</v>
      </c>
      <c r="GB63" s="355" t="s">
        <v>96</v>
      </c>
      <c r="GC63" s="355" t="s">
        <v>724</v>
      </c>
      <c r="GD63" s="355">
        <v>3</v>
      </c>
      <c r="GE63" s="355">
        <v>1</v>
      </c>
      <c r="GF63" s="354">
        <v>2</v>
      </c>
      <c r="GG63" s="419">
        <f t="shared" si="662"/>
        <v>8</v>
      </c>
      <c r="GH63" s="354">
        <v>4</v>
      </c>
      <c r="GI63" s="354"/>
      <c r="GJ63" s="354"/>
      <c r="GK63" s="355">
        <v>8</v>
      </c>
      <c r="GL63" s="355" t="s">
        <v>94</v>
      </c>
      <c r="GM63" s="355" t="s">
        <v>702</v>
      </c>
      <c r="GN63" s="355">
        <v>1</v>
      </c>
      <c r="GO63" s="355">
        <v>3</v>
      </c>
      <c r="GP63" s="354">
        <v>1</v>
      </c>
      <c r="GQ63" s="419">
        <f t="shared" si="663"/>
        <v>3</v>
      </c>
      <c r="GR63" s="354">
        <v>5</v>
      </c>
      <c r="GS63" s="358" t="s">
        <v>34</v>
      </c>
      <c r="GT63" s="358" t="s">
        <v>93</v>
      </c>
      <c r="GU63" s="358">
        <v>7</v>
      </c>
      <c r="GV63" s="358" t="s">
        <v>85</v>
      </c>
      <c r="GW63" s="358" t="s">
        <v>726</v>
      </c>
      <c r="GX63" s="358">
        <v>3</v>
      </c>
      <c r="GY63" s="358">
        <v>17</v>
      </c>
      <c r="GZ63" s="359">
        <v>2</v>
      </c>
      <c r="HA63" s="421">
        <f t="shared" si="665"/>
        <v>3</v>
      </c>
      <c r="HB63" s="359"/>
      <c r="HC63" s="269"/>
      <c r="HD63" s="269"/>
      <c r="HE63" s="269"/>
      <c r="HF63" s="269"/>
      <c r="HG63" s="269"/>
      <c r="HH63" s="269"/>
      <c r="HI63" s="269"/>
      <c r="HJ63" s="269"/>
      <c r="HK63" s="295">
        <f t="shared" si="33"/>
        <v>9</v>
      </c>
      <c r="HL63" s="295">
        <f t="shared" si="642"/>
        <v>0</v>
      </c>
      <c r="HM63" s="295">
        <f t="shared" si="643"/>
        <v>1</v>
      </c>
      <c r="HN63" s="297">
        <f t="shared" si="644"/>
        <v>0</v>
      </c>
      <c r="HO63" s="295">
        <f t="shared" si="645"/>
        <v>0</v>
      </c>
      <c r="HP63" s="295">
        <f t="shared" si="646"/>
        <v>1</v>
      </c>
      <c r="HQ63" s="295">
        <f t="shared" si="647"/>
        <v>2</v>
      </c>
      <c r="HR63" s="269" t="s">
        <v>379</v>
      </c>
      <c r="HS63" s="269" t="s">
        <v>380</v>
      </c>
      <c r="HT63" s="269"/>
      <c r="HU63" s="269"/>
      <c r="HV63" s="269"/>
      <c r="HW63" s="269"/>
      <c r="HX63" s="269"/>
      <c r="HY63" s="269"/>
      <c r="HZ63" s="269"/>
      <c r="IA63" s="269"/>
      <c r="IB63" s="269"/>
      <c r="IC63" s="269"/>
      <c r="ID63" s="269"/>
      <c r="IE63" s="269"/>
      <c r="IT63" s="299"/>
    </row>
    <row r="64" spans="7:254" ht="15" customHeight="1" thickBot="1">
      <c r="G64" s="175">
        <f t="shared" si="23"/>
        <v>14</v>
      </c>
      <c r="H64" s="175">
        <f t="shared" si="24"/>
        <v>9</v>
      </c>
      <c r="I64" s="423">
        <v>151</v>
      </c>
      <c r="J64" s="504">
        <f t="shared" si="634"/>
        <v>44928</v>
      </c>
      <c r="K64" s="425">
        <v>44928</v>
      </c>
      <c r="L64" s="423" t="s">
        <v>717</v>
      </c>
      <c r="M64" s="426">
        <v>5</v>
      </c>
      <c r="N64" s="427">
        <v>0</v>
      </c>
      <c r="O64" s="428">
        <f t="shared" si="635"/>
        <v>5</v>
      </c>
      <c r="P64" s="429">
        <f t="shared" si="636"/>
        <v>97</v>
      </c>
      <c r="Q64" s="430">
        <f t="shared" si="637"/>
        <v>49</v>
      </c>
      <c r="R64" s="431">
        <f t="shared" si="638"/>
        <v>48</v>
      </c>
      <c r="S64" s="527">
        <f t="shared" si="639"/>
        <v>9</v>
      </c>
      <c r="T64" s="432">
        <v>2</v>
      </c>
      <c r="U64" s="432">
        <v>0</v>
      </c>
      <c r="V64" s="432">
        <v>1</v>
      </c>
      <c r="W64" s="432">
        <v>3</v>
      </c>
      <c r="X64" s="291">
        <f t="shared" si="640"/>
        <v>6</v>
      </c>
      <c r="Y64" s="432">
        <v>1</v>
      </c>
      <c r="Z64" s="433">
        <f t="shared" si="641"/>
        <v>7</v>
      </c>
      <c r="AA64" s="434">
        <v>0</v>
      </c>
      <c r="AB64" s="435"/>
      <c r="AC64" s="436">
        <v>7</v>
      </c>
      <c r="AD64" s="437" t="s">
        <v>34</v>
      </c>
      <c r="AE64" s="437" t="s">
        <v>103</v>
      </c>
      <c r="AF64" s="437" t="s">
        <v>93</v>
      </c>
      <c r="AG64" s="437" t="s">
        <v>63</v>
      </c>
      <c r="AH64" s="437" t="s">
        <v>705</v>
      </c>
      <c r="AI64" s="437">
        <v>3</v>
      </c>
      <c r="AJ64" s="437">
        <v>6</v>
      </c>
      <c r="AK64" s="436">
        <v>2</v>
      </c>
      <c r="AL64" s="419">
        <f t="shared" si="648"/>
        <v>5</v>
      </c>
      <c r="AM64" s="436">
        <v>7</v>
      </c>
      <c r="AN64" s="437" t="s">
        <v>34</v>
      </c>
      <c r="AO64" s="437" t="s">
        <v>93</v>
      </c>
      <c r="AP64" s="437" t="s">
        <v>226</v>
      </c>
      <c r="AQ64" s="437" t="s">
        <v>121</v>
      </c>
      <c r="AR64" s="437" t="s">
        <v>707</v>
      </c>
      <c r="AS64" s="437">
        <v>1</v>
      </c>
      <c r="AT64" s="437">
        <v>2</v>
      </c>
      <c r="AU64" s="436">
        <v>2</v>
      </c>
      <c r="AV64" s="419">
        <f t="shared" si="649"/>
        <v>5</v>
      </c>
      <c r="AW64" s="443">
        <v>5</v>
      </c>
      <c r="AX64" s="437" t="s">
        <v>36</v>
      </c>
      <c r="AY64" s="437" t="s">
        <v>93</v>
      </c>
      <c r="AZ64" s="437" t="s">
        <v>93</v>
      </c>
      <c r="BA64" s="437" t="s">
        <v>85</v>
      </c>
      <c r="BB64" s="437" t="s">
        <v>705</v>
      </c>
      <c r="BC64" s="437">
        <v>2</v>
      </c>
      <c r="BD64" s="437">
        <v>18</v>
      </c>
      <c r="BE64" s="436">
        <v>3</v>
      </c>
      <c r="BF64" s="419">
        <f t="shared" si="650"/>
        <v>2</v>
      </c>
      <c r="BG64" s="436">
        <v>3</v>
      </c>
      <c r="BH64" s="436"/>
      <c r="BI64" s="436"/>
      <c r="BJ64" s="437" t="s">
        <v>271</v>
      </c>
      <c r="BK64" s="437" t="s">
        <v>85</v>
      </c>
      <c r="BL64" s="437" t="s">
        <v>693</v>
      </c>
      <c r="BM64" s="437">
        <v>3</v>
      </c>
      <c r="BN64" s="437">
        <v>18</v>
      </c>
      <c r="BO64" s="436">
        <v>2</v>
      </c>
      <c r="BP64" s="419">
        <f t="shared" si="651"/>
        <v>1</v>
      </c>
      <c r="BQ64" s="436">
        <v>5</v>
      </c>
      <c r="BR64" s="437" t="s">
        <v>271</v>
      </c>
      <c r="BS64" s="437" t="s">
        <v>98</v>
      </c>
      <c r="BT64" s="437">
        <v>6</v>
      </c>
      <c r="BU64" s="437" t="s">
        <v>85</v>
      </c>
      <c r="BV64" s="438" t="s">
        <v>710</v>
      </c>
      <c r="BW64" s="437">
        <v>2</v>
      </c>
      <c r="BX64" s="437">
        <v>3</v>
      </c>
      <c r="BY64" s="436">
        <v>2</v>
      </c>
      <c r="BZ64" s="419">
        <f t="shared" si="652"/>
        <v>3</v>
      </c>
      <c r="CA64" s="436">
        <v>8</v>
      </c>
      <c r="CB64" s="437" t="s">
        <v>36</v>
      </c>
      <c r="CC64" s="437" t="s">
        <v>86</v>
      </c>
      <c r="CD64" s="437" t="s">
        <v>93</v>
      </c>
      <c r="CE64" s="437" t="s">
        <v>85</v>
      </c>
      <c r="CF64" s="437" t="s">
        <v>712</v>
      </c>
      <c r="CG64" s="437">
        <v>3</v>
      </c>
      <c r="CH64" s="437">
        <v>20</v>
      </c>
      <c r="CI64" s="436">
        <v>3</v>
      </c>
      <c r="CJ64" s="419">
        <f t="shared" si="653"/>
        <v>5</v>
      </c>
      <c r="CK64" s="436">
        <v>3</v>
      </c>
      <c r="CL64" s="436"/>
      <c r="CM64" s="436"/>
      <c r="CN64" s="437">
        <v>54</v>
      </c>
      <c r="CO64" s="437" t="s">
        <v>85</v>
      </c>
      <c r="CP64" s="437" t="s">
        <v>699</v>
      </c>
      <c r="CQ64" s="437">
        <v>2</v>
      </c>
      <c r="CR64" s="437">
        <v>2</v>
      </c>
      <c r="CS64" s="436">
        <v>1</v>
      </c>
      <c r="CT64" s="419">
        <f t="shared" si="654"/>
        <v>2</v>
      </c>
      <c r="CU64" s="436">
        <v>6</v>
      </c>
      <c r="CV64" s="437" t="s">
        <v>34</v>
      </c>
      <c r="CW64" s="437" t="s">
        <v>63</v>
      </c>
      <c r="CX64" s="437" t="s">
        <v>36</v>
      </c>
      <c r="CY64" s="437" t="s">
        <v>85</v>
      </c>
      <c r="CZ64" s="437" t="s">
        <v>714</v>
      </c>
      <c r="DA64" s="437">
        <v>1</v>
      </c>
      <c r="DB64" s="437">
        <v>12</v>
      </c>
      <c r="DC64" s="436">
        <v>2</v>
      </c>
      <c r="DD64" s="419">
        <f t="shared" si="664"/>
        <v>4</v>
      </c>
      <c r="DE64" s="513">
        <v>5</v>
      </c>
      <c r="DF64" s="437" t="s">
        <v>34</v>
      </c>
      <c r="DG64" s="437" t="s">
        <v>93</v>
      </c>
      <c r="DH64" s="437" t="s">
        <v>226</v>
      </c>
      <c r="DI64" s="437" t="s">
        <v>85</v>
      </c>
      <c r="DJ64" s="437" t="s">
        <v>716</v>
      </c>
      <c r="DK64" s="437">
        <v>2</v>
      </c>
      <c r="DL64" s="437">
        <v>8</v>
      </c>
      <c r="DM64" s="436">
        <v>3</v>
      </c>
      <c r="DN64" s="419">
        <f t="shared" si="655"/>
        <v>2</v>
      </c>
      <c r="DO64" s="436"/>
      <c r="DP64" s="436">
        <v>3</v>
      </c>
      <c r="DQ64" s="436"/>
      <c r="DR64" s="436"/>
      <c r="DS64" s="437" t="s">
        <v>29</v>
      </c>
      <c r="DT64" s="437" t="s">
        <v>85</v>
      </c>
      <c r="DU64" s="437" t="s">
        <v>706</v>
      </c>
      <c r="DV64" s="437">
        <v>3</v>
      </c>
      <c r="DW64" s="437">
        <v>13</v>
      </c>
      <c r="DX64" s="436">
        <v>2</v>
      </c>
      <c r="DY64" s="419">
        <f t="shared" si="656"/>
        <v>1</v>
      </c>
      <c r="DZ64" s="436">
        <v>5</v>
      </c>
      <c r="EA64" s="437" t="s">
        <v>34</v>
      </c>
      <c r="EB64" s="437" t="s">
        <v>86</v>
      </c>
      <c r="EC64" s="437" t="s">
        <v>93</v>
      </c>
      <c r="ED64" s="437" t="s">
        <v>91</v>
      </c>
      <c r="EE64" s="437" t="s">
        <v>690</v>
      </c>
      <c r="EF64" s="437">
        <v>1</v>
      </c>
      <c r="EG64" s="437">
        <v>2</v>
      </c>
      <c r="EH64" s="436">
        <v>2</v>
      </c>
      <c r="EI64" s="419">
        <f t="shared" si="657"/>
        <v>3</v>
      </c>
      <c r="EJ64" s="436">
        <v>4</v>
      </c>
      <c r="EK64" s="437" t="s">
        <v>34</v>
      </c>
      <c r="EL64" s="437" t="s">
        <v>93</v>
      </c>
      <c r="EM64" s="437">
        <v>4</v>
      </c>
      <c r="EN64" s="437" t="s">
        <v>85</v>
      </c>
      <c r="EO64" s="437" t="s">
        <v>708</v>
      </c>
      <c r="EP64" s="437">
        <v>1</v>
      </c>
      <c r="EQ64" s="437">
        <v>10</v>
      </c>
      <c r="ER64" s="436">
        <v>2</v>
      </c>
      <c r="ES64" s="419">
        <f t="shared" si="658"/>
        <v>2</v>
      </c>
      <c r="ET64" s="436">
        <v>5</v>
      </c>
      <c r="EU64" s="355" t="s">
        <v>36</v>
      </c>
      <c r="EV64" s="437" t="s">
        <v>93</v>
      </c>
      <c r="EW64" s="437">
        <v>9</v>
      </c>
      <c r="EX64" s="437" t="s">
        <v>95</v>
      </c>
      <c r="EY64" s="437" t="s">
        <v>709</v>
      </c>
      <c r="EZ64" s="437">
        <v>3</v>
      </c>
      <c r="FA64" s="437">
        <v>3</v>
      </c>
      <c r="FB64" s="436">
        <v>2</v>
      </c>
      <c r="FC64" s="419">
        <f t="shared" si="659"/>
        <v>3</v>
      </c>
      <c r="FD64" s="436">
        <v>7</v>
      </c>
      <c r="FE64" s="437" t="s">
        <v>34</v>
      </c>
      <c r="FF64" s="437" t="s">
        <v>93</v>
      </c>
      <c r="FG64" s="437" t="s">
        <v>93</v>
      </c>
      <c r="FH64" s="437" t="s">
        <v>92</v>
      </c>
      <c r="FI64" s="437" t="s">
        <v>711</v>
      </c>
      <c r="FJ64" s="437">
        <v>3</v>
      </c>
      <c r="FK64" s="437">
        <v>3</v>
      </c>
      <c r="FL64" s="436">
        <v>2</v>
      </c>
      <c r="FM64" s="419">
        <f t="shared" si="660"/>
        <v>5</v>
      </c>
      <c r="FN64" s="436">
        <v>4</v>
      </c>
      <c r="FO64" s="437" t="s">
        <v>34</v>
      </c>
      <c r="FP64" s="437" t="s">
        <v>93</v>
      </c>
      <c r="FQ64" s="437" t="s">
        <v>93</v>
      </c>
      <c r="FR64" s="437" t="s">
        <v>95</v>
      </c>
      <c r="FS64" s="437" t="s">
        <v>713</v>
      </c>
      <c r="FT64" s="437">
        <v>1</v>
      </c>
      <c r="FU64" s="437">
        <v>2</v>
      </c>
      <c r="FV64" s="436">
        <v>1</v>
      </c>
      <c r="FW64" s="419">
        <f t="shared" si="661"/>
        <v>3</v>
      </c>
      <c r="FX64" s="436">
        <v>7</v>
      </c>
      <c r="FY64" s="437" t="s">
        <v>34</v>
      </c>
      <c r="FZ64" s="437" t="s">
        <v>93</v>
      </c>
      <c r="GA64" s="437">
        <v>4</v>
      </c>
      <c r="GB64" s="437" t="s">
        <v>95</v>
      </c>
      <c r="GC64" s="437" t="s">
        <v>700</v>
      </c>
      <c r="GD64" s="437">
        <v>1</v>
      </c>
      <c r="GE64" s="437">
        <v>10</v>
      </c>
      <c r="GF64" s="436">
        <v>4</v>
      </c>
      <c r="GG64" s="419">
        <f t="shared" si="662"/>
        <v>3</v>
      </c>
      <c r="GH64" s="436">
        <v>8</v>
      </c>
      <c r="GI64" s="436"/>
      <c r="GJ64" s="436"/>
      <c r="GK64" s="437">
        <v>9</v>
      </c>
      <c r="GL64" s="437" t="s">
        <v>95</v>
      </c>
      <c r="GM64" s="437" t="s">
        <v>715</v>
      </c>
      <c r="GN64" s="437">
        <v>1</v>
      </c>
      <c r="GO64" s="437">
        <v>10</v>
      </c>
      <c r="GP64" s="436">
        <v>3</v>
      </c>
      <c r="GQ64" s="419">
        <f t="shared" si="663"/>
        <v>5</v>
      </c>
      <c r="GR64" s="436">
        <v>5</v>
      </c>
      <c r="GS64" s="439" t="s">
        <v>34</v>
      </c>
      <c r="GT64" s="439" t="s">
        <v>232</v>
      </c>
      <c r="GU64" s="439" t="s">
        <v>226</v>
      </c>
      <c r="GV64" s="439" t="s">
        <v>92</v>
      </c>
      <c r="GW64" s="439" t="s">
        <v>713</v>
      </c>
      <c r="GX64" s="439">
        <v>3</v>
      </c>
      <c r="GY64" s="439">
        <v>2</v>
      </c>
      <c r="GZ64" s="440">
        <v>1</v>
      </c>
      <c r="HA64" s="421">
        <f t="shared" si="665"/>
        <v>4</v>
      </c>
      <c r="HB64" s="440"/>
      <c r="HC64" s="269"/>
      <c r="HD64" s="269"/>
      <c r="HE64" s="269"/>
      <c r="HF64" s="269"/>
      <c r="HG64" s="269"/>
      <c r="HH64" s="269"/>
      <c r="HI64" s="269"/>
      <c r="HJ64" s="269"/>
      <c r="HK64" s="295">
        <f t="shared" si="33"/>
        <v>10</v>
      </c>
      <c r="HL64" s="295">
        <f t="shared" si="642"/>
        <v>1</v>
      </c>
      <c r="HM64" s="295">
        <f t="shared" si="643"/>
        <v>0</v>
      </c>
      <c r="HN64" s="297">
        <f t="shared" si="644"/>
        <v>0</v>
      </c>
      <c r="HO64" s="295">
        <f t="shared" si="645"/>
        <v>0</v>
      </c>
      <c r="HP64" s="295">
        <f t="shared" si="646"/>
        <v>0</v>
      </c>
      <c r="HQ64" s="295">
        <f t="shared" si="647"/>
        <v>1</v>
      </c>
      <c r="HR64" s="269" t="s">
        <v>346</v>
      </c>
      <c r="HS64" s="269" t="s">
        <v>348</v>
      </c>
      <c r="HT64" s="269"/>
      <c r="HU64" s="269"/>
      <c r="HV64" s="269"/>
      <c r="HW64" s="269"/>
      <c r="HX64" s="269"/>
      <c r="HY64" s="269"/>
      <c r="HZ64" s="269"/>
      <c r="IA64" s="269"/>
      <c r="IB64" s="269"/>
      <c r="IC64" s="269"/>
      <c r="ID64" s="269"/>
      <c r="IE64" s="269"/>
      <c r="IT64" s="299"/>
    </row>
    <row r="65" spans="7:254" ht="15" customHeight="1">
      <c r="G65" s="175">
        <f t="shared" si="23"/>
        <v>9</v>
      </c>
      <c r="H65" s="175">
        <f t="shared" si="24"/>
        <v>8</v>
      </c>
      <c r="I65" s="119">
        <v>150</v>
      </c>
      <c r="J65" s="90">
        <f t="shared" si="634"/>
        <v>44868</v>
      </c>
      <c r="K65" s="126">
        <v>44868</v>
      </c>
      <c r="L65" s="417" t="s">
        <v>686</v>
      </c>
      <c r="M65" s="76">
        <v>3</v>
      </c>
      <c r="N65" s="42">
        <v>0</v>
      </c>
      <c r="O65" s="207">
        <f t="shared" si="635"/>
        <v>3</v>
      </c>
      <c r="P65" s="176">
        <f t="shared" si="636"/>
        <v>84</v>
      </c>
      <c r="Q65" s="177">
        <f t="shared" si="637"/>
        <v>38</v>
      </c>
      <c r="R65" s="178">
        <f t="shared" si="638"/>
        <v>46</v>
      </c>
      <c r="S65" s="519">
        <f t="shared" si="639"/>
        <v>-1</v>
      </c>
      <c r="T65" s="43">
        <v>3</v>
      </c>
      <c r="U65" s="43">
        <v>0</v>
      </c>
      <c r="V65" s="43">
        <v>2</v>
      </c>
      <c r="W65" s="43">
        <v>0</v>
      </c>
      <c r="X65" s="186">
        <f t="shared" si="640"/>
        <v>5</v>
      </c>
      <c r="Y65" s="43">
        <v>0</v>
      </c>
      <c r="Z65" s="189">
        <f t="shared" si="641"/>
        <v>5</v>
      </c>
      <c r="AA65" s="44">
        <v>2</v>
      </c>
      <c r="AB65" s="142"/>
      <c r="AC65" s="480">
        <v>5</v>
      </c>
      <c r="AD65" s="419" t="s">
        <v>36</v>
      </c>
      <c r="AE65" s="419" t="s">
        <v>93</v>
      </c>
      <c r="AF65" s="419">
        <v>7</v>
      </c>
      <c r="AG65" s="419" t="s">
        <v>63</v>
      </c>
      <c r="AH65" s="419" t="s">
        <v>687</v>
      </c>
      <c r="AI65" s="419">
        <v>2</v>
      </c>
      <c r="AJ65" s="419">
        <v>4</v>
      </c>
      <c r="AK65" s="418">
        <v>2</v>
      </c>
      <c r="AL65" s="419">
        <f t="shared" si="648"/>
        <v>3</v>
      </c>
      <c r="AM65" s="418">
        <v>4</v>
      </c>
      <c r="AN65" s="419" t="s">
        <v>34</v>
      </c>
      <c r="AO65" s="419" t="s">
        <v>93</v>
      </c>
      <c r="AP65" s="419">
        <v>49</v>
      </c>
      <c r="AQ65" s="419" t="s">
        <v>94</v>
      </c>
      <c r="AR65" s="419" t="s">
        <v>689</v>
      </c>
      <c r="AS65" s="419">
        <v>4</v>
      </c>
      <c r="AT65" s="419">
        <v>1.5</v>
      </c>
      <c r="AU65" s="418">
        <v>1</v>
      </c>
      <c r="AV65" s="419">
        <f t="shared" si="649"/>
        <v>3</v>
      </c>
      <c r="AW65" s="418">
        <v>4</v>
      </c>
      <c r="AX65" s="419" t="s">
        <v>36</v>
      </c>
      <c r="AY65" s="419" t="s">
        <v>93</v>
      </c>
      <c r="AZ65" s="419">
        <v>49</v>
      </c>
      <c r="BA65" s="419" t="s">
        <v>85</v>
      </c>
      <c r="BB65" s="419" t="s">
        <v>691</v>
      </c>
      <c r="BC65" s="419">
        <v>3</v>
      </c>
      <c r="BD65" s="419">
        <v>21</v>
      </c>
      <c r="BE65" s="418">
        <v>2</v>
      </c>
      <c r="BF65" s="419">
        <f t="shared" si="650"/>
        <v>2</v>
      </c>
      <c r="BG65" s="441">
        <v>2</v>
      </c>
      <c r="BH65" s="418"/>
      <c r="BI65" s="418"/>
      <c r="BJ65" s="419">
        <v>7</v>
      </c>
      <c r="BK65" s="419" t="s">
        <v>91</v>
      </c>
      <c r="BL65" s="419" t="s">
        <v>693</v>
      </c>
      <c r="BM65" s="419">
        <v>1</v>
      </c>
      <c r="BN65" s="419">
        <v>0</v>
      </c>
      <c r="BO65" s="418">
        <v>0</v>
      </c>
      <c r="BP65" s="419">
        <f t="shared" si="651"/>
        <v>2</v>
      </c>
      <c r="BQ65" s="418">
        <v>4</v>
      </c>
      <c r="BR65" s="419" t="s">
        <v>34</v>
      </c>
      <c r="BS65" s="419" t="s">
        <v>92</v>
      </c>
      <c r="BT65" s="419">
        <v>49</v>
      </c>
      <c r="BU65" s="419" t="s">
        <v>85</v>
      </c>
      <c r="BV65" s="419" t="s">
        <v>695</v>
      </c>
      <c r="BW65" s="419">
        <v>1</v>
      </c>
      <c r="BX65" s="419">
        <v>9</v>
      </c>
      <c r="BY65" s="418">
        <v>2</v>
      </c>
      <c r="BZ65" s="419">
        <f t="shared" si="652"/>
        <v>2</v>
      </c>
      <c r="CA65" s="418">
        <v>5</v>
      </c>
      <c r="CB65" s="419" t="s">
        <v>36</v>
      </c>
      <c r="CC65" s="419" t="s">
        <v>93</v>
      </c>
      <c r="CD65" s="419" t="s">
        <v>223</v>
      </c>
      <c r="CE65" s="419" t="s">
        <v>94</v>
      </c>
      <c r="CF65" s="419" t="s">
        <v>697</v>
      </c>
      <c r="CG65" s="419">
        <v>3</v>
      </c>
      <c r="CH65" s="419">
        <v>1</v>
      </c>
      <c r="CI65" s="418">
        <v>1</v>
      </c>
      <c r="CJ65" s="419">
        <f t="shared" si="653"/>
        <v>4</v>
      </c>
      <c r="CK65" s="418">
        <v>3</v>
      </c>
      <c r="CL65" s="418"/>
      <c r="CM65" s="418"/>
      <c r="CN65" s="419">
        <v>49</v>
      </c>
      <c r="CO65" s="419" t="s">
        <v>85</v>
      </c>
      <c r="CP65" s="419" t="s">
        <v>699</v>
      </c>
      <c r="CQ65" s="419">
        <v>1</v>
      </c>
      <c r="CR65" s="419">
        <v>4</v>
      </c>
      <c r="CS65" s="418">
        <v>2</v>
      </c>
      <c r="CT65" s="419">
        <f t="shared" si="654"/>
        <v>1</v>
      </c>
      <c r="CU65" s="418">
        <v>7</v>
      </c>
      <c r="CV65" s="419" t="s">
        <v>34</v>
      </c>
      <c r="CW65" s="419" t="s">
        <v>86</v>
      </c>
      <c r="CX65" s="419" t="s">
        <v>271</v>
      </c>
      <c r="CY65" s="419" t="s">
        <v>95</v>
      </c>
      <c r="CZ65" s="419" t="s">
        <v>701</v>
      </c>
      <c r="DA65" s="419">
        <v>2</v>
      </c>
      <c r="DB65" s="419">
        <v>4</v>
      </c>
      <c r="DC65" s="418">
        <v>2</v>
      </c>
      <c r="DD65" s="419">
        <f t="shared" si="664"/>
        <v>5</v>
      </c>
      <c r="DE65" s="418">
        <v>4</v>
      </c>
      <c r="DF65" s="419" t="s">
        <v>34</v>
      </c>
      <c r="DG65" s="419" t="s">
        <v>93</v>
      </c>
      <c r="DH65" s="419">
        <v>49</v>
      </c>
      <c r="DI65" s="419" t="s">
        <v>85</v>
      </c>
      <c r="DJ65" s="419" t="s">
        <v>703</v>
      </c>
      <c r="DK65" s="419">
        <v>1</v>
      </c>
      <c r="DL65" s="419">
        <v>4</v>
      </c>
      <c r="DM65" s="418">
        <v>2</v>
      </c>
      <c r="DN65" s="419">
        <f t="shared" si="655"/>
        <v>2</v>
      </c>
      <c r="DO65" s="418"/>
      <c r="DP65" s="418">
        <v>3</v>
      </c>
      <c r="DQ65" s="418"/>
      <c r="DR65" s="418"/>
      <c r="DS65" s="419" t="s">
        <v>684</v>
      </c>
      <c r="DT65" s="419" t="s">
        <v>85</v>
      </c>
      <c r="DU65" s="419" t="s">
        <v>688</v>
      </c>
      <c r="DV65" s="419">
        <v>1</v>
      </c>
      <c r="DW65" s="419">
        <v>4</v>
      </c>
      <c r="DX65" s="418">
        <v>2</v>
      </c>
      <c r="DY65" s="419">
        <f t="shared" si="656"/>
        <v>1</v>
      </c>
      <c r="DZ65" s="418">
        <v>4</v>
      </c>
      <c r="EA65" s="419" t="s">
        <v>34</v>
      </c>
      <c r="EB65" s="419" t="s">
        <v>93</v>
      </c>
      <c r="EC65" s="419">
        <v>9</v>
      </c>
      <c r="ED65" s="419" t="s">
        <v>85</v>
      </c>
      <c r="EE65" s="419" t="s">
        <v>690</v>
      </c>
      <c r="EF65" s="419">
        <v>3</v>
      </c>
      <c r="EG65" s="419">
        <v>4</v>
      </c>
      <c r="EH65" s="418">
        <v>2</v>
      </c>
      <c r="EI65" s="419">
        <f t="shared" si="657"/>
        <v>2</v>
      </c>
      <c r="EJ65" s="418">
        <v>6</v>
      </c>
      <c r="EK65" s="419" t="s">
        <v>34</v>
      </c>
      <c r="EL65" s="419" t="s">
        <v>93</v>
      </c>
      <c r="EM65" s="419" t="s">
        <v>223</v>
      </c>
      <c r="EN65" s="419" t="s">
        <v>92</v>
      </c>
      <c r="EO65" s="419" t="s">
        <v>692</v>
      </c>
      <c r="EP65" s="419">
        <v>2</v>
      </c>
      <c r="EQ65" s="419">
        <v>5</v>
      </c>
      <c r="ER65" s="418">
        <v>2</v>
      </c>
      <c r="ES65" s="419">
        <f t="shared" si="658"/>
        <v>4</v>
      </c>
      <c r="ET65" s="480">
        <v>5</v>
      </c>
      <c r="EU65" s="419" t="s">
        <v>36</v>
      </c>
      <c r="EV65" s="419" t="s">
        <v>93</v>
      </c>
      <c r="EW65" s="419">
        <v>8</v>
      </c>
      <c r="EX65" s="419" t="s">
        <v>94</v>
      </c>
      <c r="EY65" s="419" t="s">
        <v>694</v>
      </c>
      <c r="EZ65" s="419">
        <v>3</v>
      </c>
      <c r="FA65" s="419">
        <v>2</v>
      </c>
      <c r="FB65" s="418">
        <v>1</v>
      </c>
      <c r="FC65" s="419">
        <f t="shared" si="659"/>
        <v>4</v>
      </c>
      <c r="FD65" s="418">
        <v>8</v>
      </c>
      <c r="FE65" s="419" t="s">
        <v>34</v>
      </c>
      <c r="FF65" s="419" t="s">
        <v>96</v>
      </c>
      <c r="FG65" s="419" t="s">
        <v>271</v>
      </c>
      <c r="FH65" s="419" t="s">
        <v>86</v>
      </c>
      <c r="FI65" s="419" t="s">
        <v>696</v>
      </c>
      <c r="FJ65" s="419">
        <v>1</v>
      </c>
      <c r="FK65" s="419">
        <v>3</v>
      </c>
      <c r="FL65" s="418">
        <v>2</v>
      </c>
      <c r="FM65" s="419">
        <f t="shared" si="660"/>
        <v>6</v>
      </c>
      <c r="FN65" s="418">
        <v>4</v>
      </c>
      <c r="FO65" s="419" t="s">
        <v>34</v>
      </c>
      <c r="FP65" s="419" t="s">
        <v>121</v>
      </c>
      <c r="FQ65" s="419">
        <v>49</v>
      </c>
      <c r="FR65" s="419" t="s">
        <v>85</v>
      </c>
      <c r="FS65" s="419" t="s">
        <v>698</v>
      </c>
      <c r="FT65" s="419">
        <v>3</v>
      </c>
      <c r="FU65" s="419">
        <v>8</v>
      </c>
      <c r="FV65" s="418">
        <v>2</v>
      </c>
      <c r="FW65" s="419">
        <f t="shared" si="661"/>
        <v>2</v>
      </c>
      <c r="FX65" s="418">
        <v>6</v>
      </c>
      <c r="FY65" s="419" t="s">
        <v>34</v>
      </c>
      <c r="FZ65" s="419" t="s">
        <v>93</v>
      </c>
      <c r="GA65" s="419">
        <v>4</v>
      </c>
      <c r="GB65" s="419" t="s">
        <v>103</v>
      </c>
      <c r="GC65" s="419" t="s">
        <v>700</v>
      </c>
      <c r="GD65" s="419">
        <v>1</v>
      </c>
      <c r="GE65" s="419">
        <v>5</v>
      </c>
      <c r="GF65" s="418">
        <v>1</v>
      </c>
      <c r="GG65" s="419">
        <f t="shared" si="662"/>
        <v>5</v>
      </c>
      <c r="GH65" s="441">
        <v>2</v>
      </c>
      <c r="GI65" s="418"/>
      <c r="GJ65" s="418"/>
      <c r="GK65" s="419">
        <v>9</v>
      </c>
      <c r="GL65" s="419" t="s">
        <v>85</v>
      </c>
      <c r="GM65" s="419" t="s">
        <v>702</v>
      </c>
      <c r="GN65" s="419">
        <v>1</v>
      </c>
      <c r="GO65" s="419">
        <v>1.5</v>
      </c>
      <c r="GP65" s="418">
        <v>1</v>
      </c>
      <c r="GQ65" s="419">
        <f t="shared" si="663"/>
        <v>1</v>
      </c>
      <c r="GR65" s="418">
        <v>8</v>
      </c>
      <c r="GS65" s="421" t="s">
        <v>34</v>
      </c>
      <c r="GT65" s="421" t="s">
        <v>96</v>
      </c>
      <c r="GU65" s="421">
        <v>9</v>
      </c>
      <c r="GV65" s="421" t="s">
        <v>92</v>
      </c>
      <c r="GW65" s="421" t="s">
        <v>704</v>
      </c>
      <c r="GX65" s="421">
        <v>3</v>
      </c>
      <c r="GY65" s="421">
        <v>12</v>
      </c>
      <c r="GZ65" s="422">
        <v>2</v>
      </c>
      <c r="HA65" s="421">
        <f t="shared" si="665"/>
        <v>6</v>
      </c>
      <c r="HB65" s="422"/>
      <c r="HC65" s="269"/>
      <c r="HD65" s="269"/>
      <c r="HE65" s="269"/>
      <c r="HF65" s="269"/>
      <c r="HG65" s="269"/>
      <c r="HH65" s="269"/>
      <c r="HI65" s="269"/>
      <c r="HJ65" s="269"/>
      <c r="HK65" s="295">
        <f t="shared" si="33"/>
        <v>10</v>
      </c>
      <c r="HL65" s="295">
        <f t="shared" si="642"/>
        <v>0</v>
      </c>
      <c r="HM65" s="295">
        <f t="shared" si="643"/>
        <v>0</v>
      </c>
      <c r="HN65" s="297">
        <f t="shared" si="644"/>
        <v>0</v>
      </c>
      <c r="HO65" s="295">
        <f t="shared" si="645"/>
        <v>1</v>
      </c>
      <c r="HP65" s="295">
        <f t="shared" si="646"/>
        <v>1</v>
      </c>
      <c r="HQ65" s="295">
        <f t="shared" si="647"/>
        <v>2</v>
      </c>
      <c r="HR65" s="269" t="s">
        <v>346</v>
      </c>
      <c r="HS65" s="269" t="s">
        <v>348</v>
      </c>
      <c r="HT65" s="269"/>
      <c r="HU65" s="269"/>
      <c r="HV65" s="269"/>
      <c r="HW65" s="269"/>
      <c r="HX65" s="269"/>
      <c r="HY65" s="269"/>
      <c r="HZ65" s="269"/>
      <c r="IA65" s="269"/>
      <c r="IB65" s="269"/>
      <c r="IC65" s="269"/>
      <c r="ID65" s="269"/>
      <c r="IE65" s="269"/>
      <c r="IT65" s="299"/>
    </row>
    <row r="66" spans="7:254" ht="15" customHeight="1">
      <c r="G66" s="175">
        <f t="shared" si="23"/>
        <v>6</v>
      </c>
      <c r="H66" s="175">
        <f t="shared" si="24"/>
        <v>13</v>
      </c>
      <c r="I66" s="119">
        <v>149</v>
      </c>
      <c r="J66" s="88">
        <f t="shared" si="634"/>
        <v>44850</v>
      </c>
      <c r="K66" s="85">
        <v>44850</v>
      </c>
      <c r="L66" s="509" t="s">
        <v>855</v>
      </c>
      <c r="M66" s="74">
        <v>1</v>
      </c>
      <c r="N66" s="28">
        <v>0</v>
      </c>
      <c r="O66" s="207">
        <f t="shared" si="635"/>
        <v>1</v>
      </c>
      <c r="P66" s="179">
        <f t="shared" si="636"/>
        <v>81</v>
      </c>
      <c r="Q66" s="180">
        <f t="shared" si="637"/>
        <v>38</v>
      </c>
      <c r="R66" s="181">
        <f t="shared" si="638"/>
        <v>43</v>
      </c>
      <c r="S66" s="519">
        <f t="shared" si="639"/>
        <v>3</v>
      </c>
      <c r="T66" s="27">
        <v>2</v>
      </c>
      <c r="U66" s="27">
        <v>0</v>
      </c>
      <c r="V66" s="27">
        <v>2</v>
      </c>
      <c r="W66" s="27">
        <v>0</v>
      </c>
      <c r="X66" s="186">
        <f t="shared" si="640"/>
        <v>4</v>
      </c>
      <c r="Y66" s="27">
        <v>0</v>
      </c>
      <c r="Z66" s="190">
        <f t="shared" si="641"/>
        <v>4</v>
      </c>
      <c r="AA66" s="18">
        <v>1</v>
      </c>
      <c r="AB66" s="374"/>
      <c r="AC66" s="478">
        <v>5</v>
      </c>
      <c r="AD66" s="355" t="s">
        <v>34</v>
      </c>
      <c r="AE66" s="355" t="s">
        <v>93</v>
      </c>
      <c r="AF66" s="355">
        <v>0</v>
      </c>
      <c r="AG66" s="355" t="s">
        <v>85</v>
      </c>
      <c r="AH66" s="355"/>
      <c r="AI66" s="355">
        <v>3</v>
      </c>
      <c r="AJ66" s="355">
        <v>13</v>
      </c>
      <c r="AK66" s="354">
        <v>3</v>
      </c>
      <c r="AL66" s="419">
        <f t="shared" si="648"/>
        <v>2</v>
      </c>
      <c r="AM66" s="356">
        <v>3</v>
      </c>
      <c r="AN66" s="355" t="s">
        <v>34</v>
      </c>
      <c r="AO66" s="355" t="s">
        <v>86</v>
      </c>
      <c r="AP66" s="355">
        <v>4</v>
      </c>
      <c r="AQ66" s="355" t="s">
        <v>85</v>
      </c>
      <c r="AR66" s="355"/>
      <c r="AS66" s="355">
        <v>2</v>
      </c>
      <c r="AT66" s="355">
        <v>13</v>
      </c>
      <c r="AU66" s="354">
        <v>1</v>
      </c>
      <c r="AV66" s="419">
        <f t="shared" si="649"/>
        <v>2</v>
      </c>
      <c r="AW66" s="354">
        <v>4</v>
      </c>
      <c r="AX66" s="355" t="s">
        <v>36</v>
      </c>
      <c r="AY66" s="355" t="s">
        <v>93</v>
      </c>
      <c r="AZ66" s="355" t="s">
        <v>226</v>
      </c>
      <c r="BA66" s="355" t="s">
        <v>85</v>
      </c>
      <c r="BB66" s="355"/>
      <c r="BC66" s="355">
        <v>3</v>
      </c>
      <c r="BD66" s="355">
        <v>17</v>
      </c>
      <c r="BE66" s="354">
        <v>2</v>
      </c>
      <c r="BF66" s="419">
        <f t="shared" si="650"/>
        <v>2</v>
      </c>
      <c r="BG66" s="354">
        <v>3</v>
      </c>
      <c r="BH66" s="354"/>
      <c r="BI66" s="354"/>
      <c r="BJ66" s="355" t="s">
        <v>271</v>
      </c>
      <c r="BK66" s="355" t="s">
        <v>85</v>
      </c>
      <c r="BL66" s="355"/>
      <c r="BM66" s="355">
        <v>3</v>
      </c>
      <c r="BN66" s="355">
        <v>6</v>
      </c>
      <c r="BO66" s="354">
        <v>2</v>
      </c>
      <c r="BP66" s="419">
        <f t="shared" si="651"/>
        <v>1</v>
      </c>
      <c r="BQ66" s="354">
        <v>4</v>
      </c>
      <c r="BR66" s="355" t="s">
        <v>271</v>
      </c>
      <c r="BS66" s="355" t="s">
        <v>86</v>
      </c>
      <c r="BT66" s="355">
        <v>7</v>
      </c>
      <c r="BU66" s="355" t="s">
        <v>85</v>
      </c>
      <c r="BV66" s="355" t="s">
        <v>285</v>
      </c>
      <c r="BW66" s="355">
        <v>1</v>
      </c>
      <c r="BX66" s="355">
        <v>8</v>
      </c>
      <c r="BY66" s="354">
        <v>2</v>
      </c>
      <c r="BZ66" s="419">
        <f t="shared" si="652"/>
        <v>2</v>
      </c>
      <c r="CA66" s="354">
        <v>5</v>
      </c>
      <c r="CB66" s="355" t="s">
        <v>36</v>
      </c>
      <c r="CC66" s="355" t="s">
        <v>93</v>
      </c>
      <c r="CD66" s="355">
        <v>9</v>
      </c>
      <c r="CE66" s="355" t="s">
        <v>94</v>
      </c>
      <c r="CF66" s="355"/>
      <c r="CG66" s="355">
        <v>3</v>
      </c>
      <c r="CH66" s="355">
        <v>1</v>
      </c>
      <c r="CI66" s="354">
        <v>1</v>
      </c>
      <c r="CJ66" s="419">
        <f t="shared" si="653"/>
        <v>4</v>
      </c>
      <c r="CK66" s="354">
        <v>3</v>
      </c>
      <c r="CL66" s="354"/>
      <c r="CM66" s="354"/>
      <c r="CN66" s="355">
        <v>9</v>
      </c>
      <c r="CO66" s="355" t="s">
        <v>85</v>
      </c>
      <c r="CP66" s="355"/>
      <c r="CQ66" s="355">
        <v>5</v>
      </c>
      <c r="CR66" s="355">
        <v>1</v>
      </c>
      <c r="CS66" s="354">
        <v>2</v>
      </c>
      <c r="CT66" s="419">
        <f t="shared" si="654"/>
        <v>1</v>
      </c>
      <c r="CU66" s="354">
        <v>7</v>
      </c>
      <c r="CV66" s="355" t="s">
        <v>34</v>
      </c>
      <c r="CW66" s="355" t="s">
        <v>63</v>
      </c>
      <c r="CX66" s="355">
        <v>60</v>
      </c>
      <c r="CY66" s="355" t="s">
        <v>85</v>
      </c>
      <c r="CZ66" s="355" t="s">
        <v>285</v>
      </c>
      <c r="DA66" s="355">
        <v>3</v>
      </c>
      <c r="DB66" s="355">
        <v>17</v>
      </c>
      <c r="DC66" s="354">
        <v>2</v>
      </c>
      <c r="DD66" s="419">
        <f t="shared" si="664"/>
        <v>5</v>
      </c>
      <c r="DE66" s="354">
        <v>4</v>
      </c>
      <c r="DF66" s="355" t="s">
        <v>34</v>
      </c>
      <c r="DG66" s="355" t="s">
        <v>63</v>
      </c>
      <c r="DH66" s="355">
        <v>6</v>
      </c>
      <c r="DI66" s="355" t="s">
        <v>85</v>
      </c>
      <c r="DJ66" s="355"/>
      <c r="DK66" s="355">
        <v>2</v>
      </c>
      <c r="DL66" s="355">
        <v>17</v>
      </c>
      <c r="DM66" s="354">
        <v>2</v>
      </c>
      <c r="DN66" s="419">
        <f t="shared" si="655"/>
        <v>2</v>
      </c>
      <c r="DO66" s="354"/>
      <c r="DP66" s="354">
        <v>5</v>
      </c>
      <c r="DQ66" s="354"/>
      <c r="DR66" s="354"/>
      <c r="DS66" s="355" t="s">
        <v>271</v>
      </c>
      <c r="DT66" s="355" t="s">
        <v>86</v>
      </c>
      <c r="DU66" s="355" t="s">
        <v>285</v>
      </c>
      <c r="DV66" s="355">
        <v>3</v>
      </c>
      <c r="DW66" s="355">
        <v>5</v>
      </c>
      <c r="DX66" s="354">
        <v>2</v>
      </c>
      <c r="DY66" s="419">
        <f t="shared" si="656"/>
        <v>3</v>
      </c>
      <c r="DZ66" s="354">
        <v>4</v>
      </c>
      <c r="EA66" s="355" t="s">
        <v>34</v>
      </c>
      <c r="EB66" s="355" t="s">
        <v>93</v>
      </c>
      <c r="EC66" s="355">
        <v>9</v>
      </c>
      <c r="ED66" s="355" t="s">
        <v>92</v>
      </c>
      <c r="EE66" s="355"/>
      <c r="EF66" s="355">
        <v>3</v>
      </c>
      <c r="EG66" s="355">
        <v>1</v>
      </c>
      <c r="EH66" s="354">
        <v>1</v>
      </c>
      <c r="EI66" s="419">
        <f t="shared" si="657"/>
        <v>3</v>
      </c>
      <c r="EJ66" s="354">
        <v>4</v>
      </c>
      <c r="EK66" s="355" t="s">
        <v>34</v>
      </c>
      <c r="EL66" s="355" t="s">
        <v>93</v>
      </c>
      <c r="EM66" s="355" t="s">
        <v>226</v>
      </c>
      <c r="EN66" s="355" t="s">
        <v>85</v>
      </c>
      <c r="EO66" s="355"/>
      <c r="EP66" s="355">
        <v>1</v>
      </c>
      <c r="EQ66" s="355">
        <v>15</v>
      </c>
      <c r="ER66" s="354">
        <v>2</v>
      </c>
      <c r="ES66" s="419">
        <f t="shared" si="658"/>
        <v>2</v>
      </c>
      <c r="ET66" s="478">
        <v>5</v>
      </c>
      <c r="EU66" s="355" t="s">
        <v>36</v>
      </c>
      <c r="EV66" s="355" t="s">
        <v>63</v>
      </c>
      <c r="EW66" s="355">
        <v>7</v>
      </c>
      <c r="EX66" s="355" t="s">
        <v>86</v>
      </c>
      <c r="EY66" s="355"/>
      <c r="EZ66" s="355">
        <v>1</v>
      </c>
      <c r="FA66" s="355">
        <v>5</v>
      </c>
      <c r="FB66" s="354">
        <v>2</v>
      </c>
      <c r="FC66" s="419">
        <f t="shared" si="659"/>
        <v>3</v>
      </c>
      <c r="FD66" s="367">
        <v>6</v>
      </c>
      <c r="FE66" s="355" t="s">
        <v>34</v>
      </c>
      <c r="FF66" s="355" t="s">
        <v>91</v>
      </c>
      <c r="FG66" s="355">
        <v>50</v>
      </c>
      <c r="FH66" s="355" t="s">
        <v>85</v>
      </c>
      <c r="FI66" s="355"/>
      <c r="FJ66" s="355">
        <v>2</v>
      </c>
      <c r="FK66" s="355">
        <v>13</v>
      </c>
      <c r="FL66" s="354">
        <v>2</v>
      </c>
      <c r="FM66" s="419">
        <f t="shared" si="660"/>
        <v>4</v>
      </c>
      <c r="FN66" s="354">
        <v>4</v>
      </c>
      <c r="FO66" s="355" t="s">
        <v>34</v>
      </c>
      <c r="FP66" s="355" t="s">
        <v>121</v>
      </c>
      <c r="FQ66" s="355">
        <v>9</v>
      </c>
      <c r="FR66" s="355" t="s">
        <v>85</v>
      </c>
      <c r="FS66" s="355"/>
      <c r="FT66" s="355">
        <v>3</v>
      </c>
      <c r="FU66" s="355">
        <v>8</v>
      </c>
      <c r="FV66" s="354">
        <v>2</v>
      </c>
      <c r="FW66" s="419">
        <f t="shared" si="661"/>
        <v>2</v>
      </c>
      <c r="FX66" s="354">
        <v>4</v>
      </c>
      <c r="FY66" s="355" t="s">
        <v>34</v>
      </c>
      <c r="FZ66" s="355" t="s">
        <v>93</v>
      </c>
      <c r="GA66" s="355">
        <v>4</v>
      </c>
      <c r="GB66" s="355" t="s">
        <v>85</v>
      </c>
      <c r="GC66" s="355"/>
      <c r="GD66" s="355">
        <v>1</v>
      </c>
      <c r="GE66" s="355">
        <v>4</v>
      </c>
      <c r="GF66" s="354">
        <v>2</v>
      </c>
      <c r="GG66" s="419">
        <f t="shared" si="662"/>
        <v>2</v>
      </c>
      <c r="GH66" s="354">
        <v>3</v>
      </c>
      <c r="GI66" s="354"/>
      <c r="GJ66" s="354"/>
      <c r="GK66" s="355">
        <v>6</v>
      </c>
      <c r="GL66" s="355" t="s">
        <v>63</v>
      </c>
      <c r="GM66" s="355"/>
      <c r="GN66" s="355">
        <v>3</v>
      </c>
      <c r="GO66" s="355">
        <v>2</v>
      </c>
      <c r="GP66" s="354">
        <v>1</v>
      </c>
      <c r="GQ66" s="419">
        <f t="shared" si="663"/>
        <v>2</v>
      </c>
      <c r="GR66" s="354">
        <v>8</v>
      </c>
      <c r="GS66" s="358" t="s">
        <v>34</v>
      </c>
      <c r="GT66" s="358" t="s">
        <v>96</v>
      </c>
      <c r="GU66" s="358">
        <v>0</v>
      </c>
      <c r="GV66" s="358" t="s">
        <v>85</v>
      </c>
      <c r="GW66" s="358"/>
      <c r="GX66" s="358">
        <v>1</v>
      </c>
      <c r="GY66" s="358">
        <v>17</v>
      </c>
      <c r="GZ66" s="359">
        <v>2</v>
      </c>
      <c r="HA66" s="421">
        <f t="shared" si="665"/>
        <v>6</v>
      </c>
      <c r="HB66" s="359"/>
      <c r="HC66" s="269"/>
      <c r="HD66" s="269"/>
      <c r="HE66" s="269"/>
      <c r="HF66" s="269"/>
      <c r="HG66" s="269"/>
      <c r="HH66" s="269"/>
      <c r="HI66" s="269"/>
      <c r="HJ66" s="269"/>
      <c r="HK66" s="295">
        <f t="shared" si="33"/>
        <v>10</v>
      </c>
      <c r="HL66" s="295">
        <f t="shared" si="642"/>
        <v>0</v>
      </c>
      <c r="HM66" s="295">
        <f t="shared" si="643"/>
        <v>0</v>
      </c>
      <c r="HN66" s="297">
        <f t="shared" si="644"/>
        <v>0</v>
      </c>
      <c r="HO66" s="295">
        <f t="shared" si="645"/>
        <v>0</v>
      </c>
      <c r="HP66" s="295">
        <f t="shared" si="646"/>
        <v>1</v>
      </c>
      <c r="HQ66" s="295">
        <f t="shared" si="647"/>
        <v>1</v>
      </c>
      <c r="HR66" s="269" t="s">
        <v>379</v>
      </c>
      <c r="HS66" s="269" t="s">
        <v>380</v>
      </c>
      <c r="HT66" s="269"/>
      <c r="HU66" s="269"/>
      <c r="HV66" s="269"/>
      <c r="HW66" s="269"/>
      <c r="HX66" s="269"/>
      <c r="HY66" s="269"/>
      <c r="HZ66" s="269"/>
      <c r="IA66" s="269"/>
      <c r="IB66" s="269"/>
      <c r="IC66" s="269"/>
      <c r="ID66" s="269"/>
      <c r="IE66" s="269"/>
      <c r="IT66" s="299"/>
    </row>
    <row r="67" spans="7:254" ht="15" customHeight="1">
      <c r="G67" s="175">
        <f t="shared" si="23"/>
        <v>7</v>
      </c>
      <c r="H67" s="175">
        <f t="shared" si="24"/>
        <v>11</v>
      </c>
      <c r="I67" s="119">
        <v>148</v>
      </c>
      <c r="J67" s="90">
        <f t="shared" si="634"/>
        <v>44836</v>
      </c>
      <c r="K67" s="126">
        <v>44836</v>
      </c>
      <c r="L67" s="481" t="s">
        <v>623</v>
      </c>
      <c r="M67" s="76">
        <v>4</v>
      </c>
      <c r="N67" s="42">
        <v>0</v>
      </c>
      <c r="O67" s="207">
        <f t="shared" si="635"/>
        <v>4</v>
      </c>
      <c r="P67" s="176">
        <f t="shared" si="636"/>
        <v>87</v>
      </c>
      <c r="Q67" s="185">
        <f t="shared" si="637"/>
        <v>44</v>
      </c>
      <c r="R67" s="178">
        <f t="shared" si="638"/>
        <v>43</v>
      </c>
      <c r="S67" s="519">
        <f t="shared" si="639"/>
        <v>5</v>
      </c>
      <c r="T67" s="43">
        <v>1</v>
      </c>
      <c r="U67" s="43">
        <v>1</v>
      </c>
      <c r="V67" s="43">
        <v>1</v>
      </c>
      <c r="W67" s="43">
        <v>0</v>
      </c>
      <c r="X67" s="186">
        <f t="shared" si="640"/>
        <v>3</v>
      </c>
      <c r="Y67" s="43">
        <v>0</v>
      </c>
      <c r="Z67" s="189">
        <f t="shared" si="641"/>
        <v>3</v>
      </c>
      <c r="AA67" s="44">
        <v>2</v>
      </c>
      <c r="AB67" s="463"/>
      <c r="AC67" s="354">
        <v>4</v>
      </c>
      <c r="AD67" s="355" t="s">
        <v>36</v>
      </c>
      <c r="AE67" s="355" t="s">
        <v>63</v>
      </c>
      <c r="AF67" s="355">
        <v>8</v>
      </c>
      <c r="AG67" s="355" t="s">
        <v>85</v>
      </c>
      <c r="AH67" s="355"/>
      <c r="AI67" s="355">
        <v>1</v>
      </c>
      <c r="AJ67" s="355">
        <v>7</v>
      </c>
      <c r="AK67" s="354">
        <v>2</v>
      </c>
      <c r="AL67" s="419">
        <f t="shared" si="648"/>
        <v>2</v>
      </c>
      <c r="AM67" s="354">
        <v>4</v>
      </c>
      <c r="AN67" s="355" t="s">
        <v>34</v>
      </c>
      <c r="AO67" s="355" t="s">
        <v>93</v>
      </c>
      <c r="AP67" s="355" t="s">
        <v>226</v>
      </c>
      <c r="AQ67" s="355" t="s">
        <v>85</v>
      </c>
      <c r="AR67" s="355"/>
      <c r="AS67" s="355">
        <v>1</v>
      </c>
      <c r="AT67" s="355">
        <v>7</v>
      </c>
      <c r="AU67" s="354">
        <v>2</v>
      </c>
      <c r="AV67" s="419">
        <f t="shared" si="649"/>
        <v>2</v>
      </c>
      <c r="AW67" s="354">
        <v>4</v>
      </c>
      <c r="AX67" s="355" t="s">
        <v>128</v>
      </c>
      <c r="AY67" s="355" t="s">
        <v>93</v>
      </c>
      <c r="AZ67" s="355">
        <v>4</v>
      </c>
      <c r="BA67" s="355" t="s">
        <v>85</v>
      </c>
      <c r="BB67" s="355"/>
      <c r="BC67" s="355">
        <v>3</v>
      </c>
      <c r="BD67" s="355">
        <v>15</v>
      </c>
      <c r="BE67" s="354">
        <v>2</v>
      </c>
      <c r="BF67" s="419">
        <f t="shared" si="650"/>
        <v>2</v>
      </c>
      <c r="BG67" s="354">
        <v>3</v>
      </c>
      <c r="BH67" s="354"/>
      <c r="BI67" s="354"/>
      <c r="BJ67" s="355" t="s">
        <v>271</v>
      </c>
      <c r="BK67" s="355" t="s">
        <v>85</v>
      </c>
      <c r="BL67" s="355"/>
      <c r="BM67" s="355">
        <v>3</v>
      </c>
      <c r="BN67" s="355">
        <v>5</v>
      </c>
      <c r="BO67" s="354">
        <v>2</v>
      </c>
      <c r="BP67" s="419">
        <f t="shared" si="651"/>
        <v>1</v>
      </c>
      <c r="BQ67" s="356">
        <v>3</v>
      </c>
      <c r="BR67" s="355" t="s">
        <v>34</v>
      </c>
      <c r="BS67" s="355" t="s">
        <v>92</v>
      </c>
      <c r="BT67" s="355">
        <v>4</v>
      </c>
      <c r="BU67" s="355" t="s">
        <v>92</v>
      </c>
      <c r="BV67" s="382"/>
      <c r="BW67" s="355">
        <v>3</v>
      </c>
      <c r="BX67" s="355">
        <v>12</v>
      </c>
      <c r="BY67" s="354">
        <v>1</v>
      </c>
      <c r="BZ67" s="419">
        <f t="shared" si="652"/>
        <v>2</v>
      </c>
      <c r="CA67" s="354">
        <v>11</v>
      </c>
      <c r="CB67" s="355" t="s">
        <v>36</v>
      </c>
      <c r="CC67" s="355" t="s">
        <v>93</v>
      </c>
      <c r="CD67" s="355">
        <v>9</v>
      </c>
      <c r="CE67" s="355" t="s">
        <v>85</v>
      </c>
      <c r="CF67" s="355" t="s">
        <v>622</v>
      </c>
      <c r="CG67" s="355">
        <v>3</v>
      </c>
      <c r="CH67" s="355">
        <v>3</v>
      </c>
      <c r="CI67" s="354">
        <v>2</v>
      </c>
      <c r="CJ67" s="419">
        <f t="shared" si="653"/>
        <v>9</v>
      </c>
      <c r="CK67" s="478">
        <v>4</v>
      </c>
      <c r="CL67" s="478"/>
      <c r="CM67" s="478"/>
      <c r="CN67" s="355">
        <v>9</v>
      </c>
      <c r="CO67" s="355" t="s">
        <v>86</v>
      </c>
      <c r="CP67" s="355"/>
      <c r="CQ67" s="355">
        <v>1</v>
      </c>
      <c r="CR67" s="355">
        <v>2</v>
      </c>
      <c r="CS67" s="354">
        <v>2</v>
      </c>
      <c r="CT67" s="419">
        <f t="shared" si="654"/>
        <v>2</v>
      </c>
      <c r="CU67" s="478">
        <v>6</v>
      </c>
      <c r="CV67" s="355" t="s">
        <v>34</v>
      </c>
      <c r="CW67" s="355" t="s">
        <v>93</v>
      </c>
      <c r="CX67" s="355">
        <v>7</v>
      </c>
      <c r="CY67" s="355" t="s">
        <v>98</v>
      </c>
      <c r="CZ67" s="355"/>
      <c r="DA67" s="355">
        <v>2</v>
      </c>
      <c r="DB67" s="355">
        <v>3</v>
      </c>
      <c r="DC67" s="354">
        <v>2</v>
      </c>
      <c r="DD67" s="419">
        <f t="shared" si="664"/>
        <v>4</v>
      </c>
      <c r="DE67" s="478">
        <v>5</v>
      </c>
      <c r="DF67" s="355" t="s">
        <v>34</v>
      </c>
      <c r="DG67" s="355" t="s">
        <v>94</v>
      </c>
      <c r="DH67" s="355">
        <v>8</v>
      </c>
      <c r="DI67" s="355" t="s">
        <v>85</v>
      </c>
      <c r="DJ67" s="355"/>
      <c r="DK67" s="355">
        <v>1</v>
      </c>
      <c r="DL67" s="355">
        <v>7</v>
      </c>
      <c r="DM67" s="354">
        <v>2</v>
      </c>
      <c r="DN67" s="419">
        <f t="shared" si="655"/>
        <v>3</v>
      </c>
      <c r="DO67" s="354"/>
      <c r="DP67" s="354">
        <v>3</v>
      </c>
      <c r="DQ67" s="354"/>
      <c r="DR67" s="354"/>
      <c r="DS67" s="355" t="s">
        <v>271</v>
      </c>
      <c r="DT67" s="355" t="s">
        <v>85</v>
      </c>
      <c r="DU67" s="355"/>
      <c r="DV67" s="355">
        <v>3</v>
      </c>
      <c r="DW67" s="355">
        <v>12</v>
      </c>
      <c r="DX67" s="354">
        <v>2</v>
      </c>
      <c r="DY67" s="419">
        <f t="shared" si="656"/>
        <v>1</v>
      </c>
      <c r="DZ67" s="478">
        <v>5</v>
      </c>
      <c r="EA67" s="355" t="s">
        <v>34</v>
      </c>
      <c r="EB67" s="355" t="s">
        <v>93</v>
      </c>
      <c r="EC67" s="355">
        <v>9</v>
      </c>
      <c r="ED67" s="355" t="s">
        <v>86</v>
      </c>
      <c r="EE67" s="355"/>
      <c r="EF67" s="355">
        <v>1</v>
      </c>
      <c r="EG67" s="355">
        <v>3</v>
      </c>
      <c r="EH67" s="354">
        <v>2</v>
      </c>
      <c r="EI67" s="419">
        <f t="shared" si="657"/>
        <v>3</v>
      </c>
      <c r="EJ67" s="478">
        <v>5</v>
      </c>
      <c r="EK67" s="355" t="s">
        <v>34</v>
      </c>
      <c r="EL67" s="355" t="s">
        <v>91</v>
      </c>
      <c r="EM67" s="355">
        <v>8</v>
      </c>
      <c r="EN67" s="355" t="s">
        <v>85</v>
      </c>
      <c r="EO67" s="355"/>
      <c r="EP67" s="355">
        <v>4</v>
      </c>
      <c r="EQ67" s="355">
        <v>12</v>
      </c>
      <c r="ER67" s="354">
        <v>3</v>
      </c>
      <c r="ES67" s="419">
        <f t="shared" si="658"/>
        <v>2</v>
      </c>
      <c r="ET67" s="478">
        <v>5</v>
      </c>
      <c r="EU67" s="355" t="s">
        <v>36</v>
      </c>
      <c r="EV67" s="355" t="s">
        <v>93</v>
      </c>
      <c r="EW67" s="355">
        <v>9</v>
      </c>
      <c r="EX67" s="355" t="s">
        <v>86</v>
      </c>
      <c r="EY67" s="355"/>
      <c r="EZ67" s="355">
        <v>3</v>
      </c>
      <c r="FA67" s="355">
        <v>1</v>
      </c>
      <c r="FB67" s="354">
        <v>1</v>
      </c>
      <c r="FC67" s="419">
        <f t="shared" si="659"/>
        <v>4</v>
      </c>
      <c r="FD67" s="354">
        <v>7</v>
      </c>
      <c r="FE67" s="355" t="s">
        <v>34</v>
      </c>
      <c r="FF67" s="355" t="s">
        <v>91</v>
      </c>
      <c r="FG67" s="355">
        <v>7</v>
      </c>
      <c r="FH67" s="355" t="s">
        <v>91</v>
      </c>
      <c r="FI67" s="355" t="s">
        <v>285</v>
      </c>
      <c r="FJ67" s="355">
        <v>2</v>
      </c>
      <c r="FK67" s="355">
        <v>12</v>
      </c>
      <c r="FL67" s="354">
        <v>2</v>
      </c>
      <c r="FM67" s="419">
        <f t="shared" si="660"/>
        <v>5</v>
      </c>
      <c r="FN67" s="354">
        <v>4</v>
      </c>
      <c r="FO67" s="355" t="s">
        <v>34</v>
      </c>
      <c r="FP67" s="355" t="s">
        <v>121</v>
      </c>
      <c r="FQ67" s="355">
        <v>9</v>
      </c>
      <c r="FR67" s="355" t="s">
        <v>85</v>
      </c>
      <c r="FS67" s="355"/>
      <c r="FT67" s="355">
        <v>5</v>
      </c>
      <c r="FU67" s="355">
        <v>19</v>
      </c>
      <c r="FV67" s="354">
        <v>2</v>
      </c>
      <c r="FW67" s="419">
        <f t="shared" si="661"/>
        <v>2</v>
      </c>
      <c r="FX67" s="356">
        <v>3</v>
      </c>
      <c r="FY67" s="355" t="s">
        <v>34</v>
      </c>
      <c r="FZ67" s="355" t="s">
        <v>93</v>
      </c>
      <c r="GA67" s="355">
        <v>4</v>
      </c>
      <c r="GB67" s="355" t="s">
        <v>85</v>
      </c>
      <c r="GC67" s="355"/>
      <c r="GD67" s="355">
        <v>3</v>
      </c>
      <c r="GE67" s="355">
        <v>7</v>
      </c>
      <c r="GF67" s="354">
        <v>1</v>
      </c>
      <c r="GG67" s="419">
        <f t="shared" si="662"/>
        <v>2</v>
      </c>
      <c r="GH67" s="354">
        <v>3</v>
      </c>
      <c r="GI67" s="354"/>
      <c r="GJ67" s="354"/>
      <c r="GK67" s="355">
        <v>8</v>
      </c>
      <c r="GL67" s="355" t="s">
        <v>63</v>
      </c>
      <c r="GM67" s="355"/>
      <c r="GN67" s="355">
        <v>3</v>
      </c>
      <c r="GO67" s="355">
        <v>1</v>
      </c>
      <c r="GP67" s="354">
        <v>2</v>
      </c>
      <c r="GQ67" s="419">
        <f t="shared" si="663"/>
        <v>1</v>
      </c>
      <c r="GR67" s="354">
        <v>8</v>
      </c>
      <c r="GS67" s="358" t="s">
        <v>34</v>
      </c>
      <c r="GT67" s="358" t="s">
        <v>103</v>
      </c>
      <c r="GU67" s="358">
        <v>0</v>
      </c>
      <c r="GV67" s="358" t="s">
        <v>85</v>
      </c>
      <c r="GW67" s="358"/>
      <c r="GX67" s="358">
        <v>2</v>
      </c>
      <c r="GY67" s="358">
        <v>6</v>
      </c>
      <c r="GZ67" s="359">
        <v>3</v>
      </c>
      <c r="HA67" s="421">
        <f t="shared" si="665"/>
        <v>5</v>
      </c>
      <c r="HB67" s="359"/>
      <c r="HC67" s="269"/>
      <c r="HD67" s="269"/>
      <c r="HE67" s="269"/>
      <c r="HF67" s="269"/>
      <c r="HG67" s="269"/>
      <c r="HH67" s="269"/>
      <c r="HI67" s="269"/>
      <c r="HJ67" s="269"/>
      <c r="HK67" s="295">
        <f t="shared" si="33"/>
        <v>10</v>
      </c>
      <c r="HL67" s="295">
        <f t="shared" si="642"/>
        <v>0</v>
      </c>
      <c r="HM67" s="295">
        <f t="shared" si="643"/>
        <v>0</v>
      </c>
      <c r="HN67" s="297">
        <f t="shared" si="644"/>
        <v>0</v>
      </c>
      <c r="HO67" s="295">
        <f t="shared" si="645"/>
        <v>0</v>
      </c>
      <c r="HP67" s="295">
        <f t="shared" si="646"/>
        <v>1</v>
      </c>
      <c r="HQ67" s="295">
        <f t="shared" si="647"/>
        <v>1</v>
      </c>
      <c r="HR67" s="269" t="s">
        <v>346</v>
      </c>
      <c r="HS67" s="269" t="s">
        <v>348</v>
      </c>
      <c r="HT67" s="269"/>
      <c r="HU67" s="269"/>
      <c r="HV67" s="269"/>
      <c r="HW67" s="269"/>
      <c r="HX67" s="269"/>
      <c r="HY67" s="269"/>
      <c r="HZ67" s="269"/>
      <c r="IA67" s="269"/>
      <c r="IB67" s="269"/>
      <c r="IC67" s="269"/>
      <c r="ID67" s="269"/>
      <c r="IE67" s="269"/>
      <c r="IT67" s="299"/>
    </row>
    <row r="68" spans="7:254" ht="15" customHeight="1">
      <c r="G68" s="175">
        <f t="shared" si="23"/>
        <v>8</v>
      </c>
      <c r="H68" s="175">
        <f t="shared" si="24"/>
        <v>13</v>
      </c>
      <c r="I68" s="119">
        <v>147</v>
      </c>
      <c r="J68" s="90">
        <f t="shared" si="634"/>
        <v>44833</v>
      </c>
      <c r="K68" s="126">
        <v>44833</v>
      </c>
      <c r="L68" s="417" t="s">
        <v>621</v>
      </c>
      <c r="M68" s="76">
        <v>1</v>
      </c>
      <c r="N68" s="42">
        <v>0</v>
      </c>
      <c r="O68" s="207">
        <f t="shared" si="635"/>
        <v>1</v>
      </c>
      <c r="P68" s="176">
        <f t="shared" si="636"/>
        <v>80</v>
      </c>
      <c r="Q68" s="177">
        <f t="shared" si="637"/>
        <v>42</v>
      </c>
      <c r="R68" s="178">
        <f t="shared" si="638"/>
        <v>38</v>
      </c>
      <c r="S68" s="519">
        <f t="shared" si="639"/>
        <v>4</v>
      </c>
      <c r="T68" s="43">
        <v>2</v>
      </c>
      <c r="U68" s="43">
        <v>0</v>
      </c>
      <c r="V68" s="43">
        <v>2</v>
      </c>
      <c r="W68" s="43">
        <v>0</v>
      </c>
      <c r="X68" s="186">
        <f t="shared" si="640"/>
        <v>4</v>
      </c>
      <c r="Y68" s="43">
        <v>0</v>
      </c>
      <c r="Z68" s="189">
        <f t="shared" si="641"/>
        <v>4</v>
      </c>
      <c r="AA68" s="44">
        <v>2</v>
      </c>
      <c r="AB68" s="142"/>
      <c r="AC68" s="418">
        <v>4</v>
      </c>
      <c r="AD68" s="419" t="s">
        <v>36</v>
      </c>
      <c r="AE68" s="419" t="s">
        <v>93</v>
      </c>
      <c r="AF68" s="419">
        <v>9</v>
      </c>
      <c r="AG68" s="419" t="s">
        <v>85</v>
      </c>
      <c r="AH68" s="419"/>
      <c r="AI68" s="419">
        <v>1</v>
      </c>
      <c r="AJ68" s="419">
        <v>10</v>
      </c>
      <c r="AK68" s="418">
        <v>2</v>
      </c>
      <c r="AL68" s="419">
        <f t="shared" si="648"/>
        <v>2</v>
      </c>
      <c r="AM68" s="418">
        <v>4</v>
      </c>
      <c r="AN68" s="419" t="s">
        <v>34</v>
      </c>
      <c r="AO68" s="419" t="s">
        <v>94</v>
      </c>
      <c r="AP68" s="419">
        <v>50</v>
      </c>
      <c r="AQ68" s="419" t="s">
        <v>85</v>
      </c>
      <c r="AR68" s="419"/>
      <c r="AS68" s="419">
        <v>1</v>
      </c>
      <c r="AT68" s="419">
        <v>3</v>
      </c>
      <c r="AU68" s="418">
        <v>2</v>
      </c>
      <c r="AV68" s="419">
        <f t="shared" si="649"/>
        <v>2</v>
      </c>
      <c r="AW68" s="418">
        <v>6</v>
      </c>
      <c r="AX68" s="419" t="s">
        <v>128</v>
      </c>
      <c r="AY68" s="419" t="s">
        <v>63</v>
      </c>
      <c r="AZ68" s="419" t="s">
        <v>226</v>
      </c>
      <c r="BA68" s="419" t="s">
        <v>85</v>
      </c>
      <c r="BB68" s="419"/>
      <c r="BC68" s="419">
        <v>3</v>
      </c>
      <c r="BD68" s="419">
        <v>19</v>
      </c>
      <c r="BE68" s="418">
        <v>3</v>
      </c>
      <c r="BF68" s="419">
        <f t="shared" si="650"/>
        <v>3</v>
      </c>
      <c r="BG68" s="418">
        <v>6</v>
      </c>
      <c r="BH68" s="418"/>
      <c r="BI68" s="418"/>
      <c r="BJ68" s="419">
        <v>5</v>
      </c>
      <c r="BK68" s="419" t="s">
        <v>103</v>
      </c>
      <c r="BL68" s="419"/>
      <c r="BM68" s="419">
        <v>3</v>
      </c>
      <c r="BN68" s="419">
        <v>4</v>
      </c>
      <c r="BO68" s="418">
        <v>2</v>
      </c>
      <c r="BP68" s="419">
        <f t="shared" si="651"/>
        <v>4</v>
      </c>
      <c r="BQ68" s="418">
        <v>6</v>
      </c>
      <c r="BR68" s="419" t="s">
        <v>34</v>
      </c>
      <c r="BS68" s="419" t="s">
        <v>95</v>
      </c>
      <c r="BT68" s="419">
        <v>4</v>
      </c>
      <c r="BU68" s="419" t="s">
        <v>92</v>
      </c>
      <c r="BV68" s="419"/>
      <c r="BW68" s="419">
        <v>3</v>
      </c>
      <c r="BX68" s="419">
        <v>3</v>
      </c>
      <c r="BY68" s="418">
        <v>2</v>
      </c>
      <c r="BZ68" s="419">
        <f t="shared" si="652"/>
        <v>4</v>
      </c>
      <c r="CA68" s="418">
        <v>5</v>
      </c>
      <c r="CB68" s="419" t="s">
        <v>36</v>
      </c>
      <c r="CC68" s="419" t="s">
        <v>93</v>
      </c>
      <c r="CD68" s="419" t="s">
        <v>36</v>
      </c>
      <c r="CE68" s="419" t="s">
        <v>85</v>
      </c>
      <c r="CF68" s="419"/>
      <c r="CG68" s="419">
        <v>3</v>
      </c>
      <c r="CH68" s="419">
        <v>10</v>
      </c>
      <c r="CI68" s="418">
        <v>2</v>
      </c>
      <c r="CJ68" s="419">
        <f t="shared" si="653"/>
        <v>3</v>
      </c>
      <c r="CK68" s="418">
        <v>3</v>
      </c>
      <c r="CL68" s="418"/>
      <c r="CM68" s="418"/>
      <c r="CN68" s="419">
        <v>4</v>
      </c>
      <c r="CO68" s="419" t="s">
        <v>85</v>
      </c>
      <c r="CP68" s="419"/>
      <c r="CQ68" s="419">
        <v>1</v>
      </c>
      <c r="CR68" s="419">
        <v>6</v>
      </c>
      <c r="CS68" s="418">
        <v>2</v>
      </c>
      <c r="CT68" s="419">
        <f t="shared" si="654"/>
        <v>1</v>
      </c>
      <c r="CU68" s="418">
        <v>5</v>
      </c>
      <c r="CV68" s="419" t="s">
        <v>34</v>
      </c>
      <c r="CW68" s="419" t="s">
        <v>93</v>
      </c>
      <c r="CX68" s="419" t="s">
        <v>226</v>
      </c>
      <c r="CY68" s="419" t="s">
        <v>85</v>
      </c>
      <c r="CZ68" s="419"/>
      <c r="DA68" s="419">
        <v>2</v>
      </c>
      <c r="DB68" s="419">
        <v>10</v>
      </c>
      <c r="DC68" s="418">
        <v>2</v>
      </c>
      <c r="DD68" s="419">
        <f t="shared" si="664"/>
        <v>3</v>
      </c>
      <c r="DE68" s="441">
        <v>3</v>
      </c>
      <c r="DF68" s="419" t="s">
        <v>34</v>
      </c>
      <c r="DG68" s="419" t="s">
        <v>94</v>
      </c>
      <c r="DH68" s="419">
        <v>9</v>
      </c>
      <c r="DI68" s="419" t="s">
        <v>85</v>
      </c>
      <c r="DJ68" s="419" t="s">
        <v>285</v>
      </c>
      <c r="DK68" s="419">
        <v>1</v>
      </c>
      <c r="DL68" s="419">
        <v>4</v>
      </c>
      <c r="DM68" s="418">
        <v>1</v>
      </c>
      <c r="DN68" s="419">
        <f t="shared" si="655"/>
        <v>2</v>
      </c>
      <c r="DO68" s="418"/>
      <c r="DP68" s="418">
        <v>3</v>
      </c>
      <c r="DQ68" s="418"/>
      <c r="DR68" s="418"/>
      <c r="DS68" s="419" t="s">
        <v>271</v>
      </c>
      <c r="DT68" s="419" t="s">
        <v>85</v>
      </c>
      <c r="DU68" s="419"/>
      <c r="DV68" s="419">
        <v>3</v>
      </c>
      <c r="DW68" s="419">
        <v>7</v>
      </c>
      <c r="DX68" s="418">
        <v>2</v>
      </c>
      <c r="DY68" s="419">
        <f t="shared" si="656"/>
        <v>1</v>
      </c>
      <c r="DZ68" s="441">
        <v>3</v>
      </c>
      <c r="EA68" s="419" t="s">
        <v>34</v>
      </c>
      <c r="EB68" s="419" t="s">
        <v>63</v>
      </c>
      <c r="EC68" s="419">
        <v>0</v>
      </c>
      <c r="ED68" s="419" t="s">
        <v>85</v>
      </c>
      <c r="EE68" s="419"/>
      <c r="EF68" s="419">
        <v>1</v>
      </c>
      <c r="EG68" s="419">
        <v>1</v>
      </c>
      <c r="EH68" s="418">
        <v>1</v>
      </c>
      <c r="EI68" s="419">
        <f t="shared" si="657"/>
        <v>2</v>
      </c>
      <c r="EJ68" s="418">
        <v>4</v>
      </c>
      <c r="EK68" s="419" t="s">
        <v>34</v>
      </c>
      <c r="EL68" s="419" t="s">
        <v>93</v>
      </c>
      <c r="EM68" s="419">
        <v>8</v>
      </c>
      <c r="EN68" s="419" t="s">
        <v>86</v>
      </c>
      <c r="EO68" s="419"/>
      <c r="EP68" s="419">
        <v>4</v>
      </c>
      <c r="EQ68" s="419">
        <v>5</v>
      </c>
      <c r="ER68" s="418">
        <v>1</v>
      </c>
      <c r="ES68" s="419">
        <f t="shared" si="658"/>
        <v>3</v>
      </c>
      <c r="ET68" s="418">
        <v>4</v>
      </c>
      <c r="EU68" s="419" t="s">
        <v>36</v>
      </c>
      <c r="EV68" s="419" t="s">
        <v>93</v>
      </c>
      <c r="EW68" s="419">
        <v>7</v>
      </c>
      <c r="EX68" s="419" t="s">
        <v>85</v>
      </c>
      <c r="EY68" s="419"/>
      <c r="EZ68" s="419">
        <v>3</v>
      </c>
      <c r="FA68" s="419">
        <v>4</v>
      </c>
      <c r="FB68" s="418">
        <v>2</v>
      </c>
      <c r="FC68" s="419">
        <f t="shared" si="659"/>
        <v>2</v>
      </c>
      <c r="FD68" s="467">
        <v>6</v>
      </c>
      <c r="FE68" s="419" t="s">
        <v>34</v>
      </c>
      <c r="FF68" s="419" t="s">
        <v>86</v>
      </c>
      <c r="FG68" s="419">
        <v>0</v>
      </c>
      <c r="FH68" s="419" t="s">
        <v>91</v>
      </c>
      <c r="FI68" s="419" t="s">
        <v>285</v>
      </c>
      <c r="FJ68" s="419">
        <v>2</v>
      </c>
      <c r="FK68" s="419">
        <v>5</v>
      </c>
      <c r="FL68" s="418">
        <v>2</v>
      </c>
      <c r="FM68" s="419">
        <f t="shared" si="660"/>
        <v>4</v>
      </c>
      <c r="FN68" s="418">
        <v>4</v>
      </c>
      <c r="FO68" s="419" t="s">
        <v>34</v>
      </c>
      <c r="FP68" s="419" t="s">
        <v>93</v>
      </c>
      <c r="FQ68" s="419">
        <v>8</v>
      </c>
      <c r="FR68" s="419" t="s">
        <v>85</v>
      </c>
      <c r="FS68" s="419"/>
      <c r="FT68" s="419">
        <v>5</v>
      </c>
      <c r="FU68" s="419">
        <v>19</v>
      </c>
      <c r="FV68" s="418">
        <v>2</v>
      </c>
      <c r="FW68" s="419">
        <f t="shared" si="661"/>
        <v>2</v>
      </c>
      <c r="FX68" s="418">
        <v>4</v>
      </c>
      <c r="FY68" s="419" t="s">
        <v>34</v>
      </c>
      <c r="FZ68" s="419" t="s">
        <v>93</v>
      </c>
      <c r="GA68" s="419">
        <v>4</v>
      </c>
      <c r="GB68" s="419" t="s">
        <v>85</v>
      </c>
      <c r="GC68" s="419"/>
      <c r="GD68" s="419">
        <v>3</v>
      </c>
      <c r="GE68" s="419">
        <v>10</v>
      </c>
      <c r="GF68" s="418">
        <v>2</v>
      </c>
      <c r="GG68" s="419">
        <f t="shared" si="662"/>
        <v>2</v>
      </c>
      <c r="GH68" s="418">
        <v>5</v>
      </c>
      <c r="GI68" s="418"/>
      <c r="GJ68" s="418"/>
      <c r="GK68" s="419">
        <v>6</v>
      </c>
      <c r="GL68" s="419" t="s">
        <v>63</v>
      </c>
      <c r="GM68" s="419"/>
      <c r="GN68" s="419">
        <v>3</v>
      </c>
      <c r="GO68" s="419">
        <v>1</v>
      </c>
      <c r="GP68" s="418">
        <v>2</v>
      </c>
      <c r="GQ68" s="419">
        <f t="shared" si="663"/>
        <v>3</v>
      </c>
      <c r="GR68" s="418">
        <v>5</v>
      </c>
      <c r="GS68" s="421" t="s">
        <v>34</v>
      </c>
      <c r="GT68" s="421" t="s">
        <v>93</v>
      </c>
      <c r="GU68" s="421">
        <v>0</v>
      </c>
      <c r="GV68" s="421" t="s">
        <v>85</v>
      </c>
      <c r="GW68" s="421"/>
      <c r="GX68" s="421">
        <v>2</v>
      </c>
      <c r="GY68" s="421">
        <v>11</v>
      </c>
      <c r="GZ68" s="422">
        <v>2</v>
      </c>
      <c r="HA68" s="421">
        <f t="shared" si="665"/>
        <v>3</v>
      </c>
      <c r="HB68" s="422"/>
      <c r="HC68" s="269"/>
      <c r="HD68" s="269"/>
      <c r="HE68" s="269"/>
      <c r="HF68" s="269"/>
      <c r="HG68" s="269"/>
      <c r="HH68" s="269"/>
      <c r="HI68" s="269"/>
      <c r="HJ68" s="269"/>
      <c r="HK68" s="295">
        <f t="shared" si="33"/>
        <v>10</v>
      </c>
      <c r="HL68" s="295">
        <f t="shared" si="642"/>
        <v>0</v>
      </c>
      <c r="HM68" s="295">
        <f t="shared" si="643"/>
        <v>0</v>
      </c>
      <c r="HN68" s="297">
        <f t="shared" si="644"/>
        <v>0</v>
      </c>
      <c r="HO68" s="295">
        <f t="shared" si="645"/>
        <v>0</v>
      </c>
      <c r="HP68" s="295">
        <f t="shared" si="646"/>
        <v>0</v>
      </c>
      <c r="HQ68" s="295">
        <f t="shared" si="647"/>
        <v>0</v>
      </c>
      <c r="HR68" s="269" t="s">
        <v>346</v>
      </c>
      <c r="HS68" s="269" t="s">
        <v>348</v>
      </c>
      <c r="HT68" s="269"/>
      <c r="HU68" s="269"/>
      <c r="HV68" s="269"/>
      <c r="HW68" s="269"/>
      <c r="HX68" s="269"/>
      <c r="HY68" s="269"/>
      <c r="HZ68" s="269"/>
      <c r="IA68" s="269"/>
      <c r="IB68" s="269"/>
      <c r="IC68" s="269"/>
      <c r="ID68" s="269"/>
      <c r="IE68" s="269"/>
      <c r="IT68" s="299"/>
    </row>
    <row r="69" spans="7:254" ht="15" customHeight="1">
      <c r="G69" s="175">
        <f t="shared" si="23"/>
        <v>6</v>
      </c>
      <c r="H69" s="175">
        <f t="shared" si="24"/>
        <v>10</v>
      </c>
      <c r="I69" s="119">
        <v>146</v>
      </c>
      <c r="J69" s="88">
        <f t="shared" ref="J69:J100" si="666">K69</f>
        <v>44807</v>
      </c>
      <c r="K69" s="85">
        <v>44807</v>
      </c>
      <c r="L69" s="5" t="s">
        <v>620</v>
      </c>
      <c r="M69" s="74">
        <v>4</v>
      </c>
      <c r="N69" s="28">
        <v>0</v>
      </c>
      <c r="O69" s="207">
        <f t="shared" ref="O69:O100" si="667">IF(ISNUMBER(M69),M69+N69,"")</f>
        <v>4</v>
      </c>
      <c r="P69" s="179">
        <f t="shared" ref="P69:P100" si="668">IF(ISNUMBER(Q69),Q69+R69,"")</f>
        <v>85</v>
      </c>
      <c r="Q69" s="180">
        <f t="shared" ref="Q69:Q100" si="669">ROUND(SUM(AC69,AM69,AW69,BG69,BQ69,CA69,CK69,CU69,DE69),0)</f>
        <v>43</v>
      </c>
      <c r="R69" s="181">
        <f t="shared" ref="R69:R100" si="670">ROUND(SUM(DP69,DZ69,EJ69,ET69,FD69,FN69,FX69,GH69,GR69),0)</f>
        <v>42</v>
      </c>
      <c r="S69" s="519">
        <f t="shared" ref="S69:S100" si="671">AK69+AU69+BE69+BO69+BY69+CI69+CS69+DC69+DM69+DX69+EH69+ER69+FB69+FL69+FV69+GF69+GP69+GZ69-30</f>
        <v>4</v>
      </c>
      <c r="T69" s="27">
        <v>3</v>
      </c>
      <c r="U69" s="27">
        <v>0</v>
      </c>
      <c r="V69" s="27">
        <v>0</v>
      </c>
      <c r="W69" s="27">
        <v>0</v>
      </c>
      <c r="X69" s="186">
        <f t="shared" ref="X69:X86" si="672">IF(ISNUMBER(T69),SUM(T69:W69),"")</f>
        <v>3</v>
      </c>
      <c r="Y69" s="27">
        <v>1</v>
      </c>
      <c r="Z69" s="190">
        <f t="shared" ref="Z69:Z100" si="673">IF(ISNUMBER(T69),SUM(X69:Y69),"")</f>
        <v>4</v>
      </c>
      <c r="AA69" s="18">
        <v>1</v>
      </c>
      <c r="AB69" s="374"/>
      <c r="AC69" s="354">
        <v>4</v>
      </c>
      <c r="AD69" s="355" t="s">
        <v>36</v>
      </c>
      <c r="AE69" s="355" t="s">
        <v>63</v>
      </c>
      <c r="AF69" s="355">
        <v>9</v>
      </c>
      <c r="AG69" s="355" t="s">
        <v>85</v>
      </c>
      <c r="AH69" s="355"/>
      <c r="AI69" s="355">
        <v>2</v>
      </c>
      <c r="AJ69" s="355">
        <v>15</v>
      </c>
      <c r="AK69" s="354">
        <v>2</v>
      </c>
      <c r="AL69" s="419">
        <f t="shared" si="648"/>
        <v>2</v>
      </c>
      <c r="AM69" s="354">
        <v>4</v>
      </c>
      <c r="AN69" s="355" t="s">
        <v>34</v>
      </c>
      <c r="AO69" s="355" t="s">
        <v>93</v>
      </c>
      <c r="AP69" s="355">
        <v>4</v>
      </c>
      <c r="AQ69" s="355" t="s">
        <v>86</v>
      </c>
      <c r="AR69" s="355"/>
      <c r="AS69" s="355">
        <v>2</v>
      </c>
      <c r="AT69" s="355">
        <v>1</v>
      </c>
      <c r="AU69" s="354">
        <v>1</v>
      </c>
      <c r="AV69" s="419">
        <f t="shared" si="649"/>
        <v>3</v>
      </c>
      <c r="AW69" s="354">
        <v>5</v>
      </c>
      <c r="AX69" s="355" t="s">
        <v>128</v>
      </c>
      <c r="AY69" s="355" t="s">
        <v>93</v>
      </c>
      <c r="AZ69" s="355">
        <v>0</v>
      </c>
      <c r="BA69" s="355" t="s">
        <v>85</v>
      </c>
      <c r="BB69" s="355"/>
      <c r="BC69" s="355">
        <v>2</v>
      </c>
      <c r="BD69" s="355">
        <v>20</v>
      </c>
      <c r="BE69" s="354">
        <v>3</v>
      </c>
      <c r="BF69" s="419">
        <f t="shared" si="650"/>
        <v>2</v>
      </c>
      <c r="BG69" s="354">
        <v>3</v>
      </c>
      <c r="BH69" s="354"/>
      <c r="BI69" s="354"/>
      <c r="BJ69" s="355">
        <v>5</v>
      </c>
      <c r="BK69" s="355" t="s">
        <v>63</v>
      </c>
      <c r="BL69" s="355"/>
      <c r="BM69" s="355">
        <v>2</v>
      </c>
      <c r="BN69" s="355">
        <v>10</v>
      </c>
      <c r="BO69" s="354">
        <v>2</v>
      </c>
      <c r="BP69" s="419">
        <f t="shared" si="651"/>
        <v>1</v>
      </c>
      <c r="BQ69" s="354">
        <v>6</v>
      </c>
      <c r="BR69" s="355" t="s">
        <v>34</v>
      </c>
      <c r="BS69" s="355" t="s">
        <v>103</v>
      </c>
      <c r="BT69" s="355">
        <v>4</v>
      </c>
      <c r="BU69" s="355" t="s">
        <v>85</v>
      </c>
      <c r="BV69" s="355"/>
      <c r="BW69" s="355">
        <v>2</v>
      </c>
      <c r="BX69" s="355">
        <v>5</v>
      </c>
      <c r="BY69" s="354">
        <v>2</v>
      </c>
      <c r="BZ69" s="419">
        <f t="shared" si="652"/>
        <v>4</v>
      </c>
      <c r="CA69" s="354">
        <v>6</v>
      </c>
      <c r="CB69" s="355" t="s">
        <v>36</v>
      </c>
      <c r="CC69" s="355" t="s">
        <v>96</v>
      </c>
      <c r="CD69" s="355" t="s">
        <v>36</v>
      </c>
      <c r="CE69" s="355" t="s">
        <v>85</v>
      </c>
      <c r="CF69" s="355"/>
      <c r="CG69" s="355">
        <v>1</v>
      </c>
      <c r="CH69" s="355">
        <v>7</v>
      </c>
      <c r="CI69" s="354">
        <v>2</v>
      </c>
      <c r="CJ69" s="419">
        <f t="shared" si="653"/>
        <v>4</v>
      </c>
      <c r="CK69" s="354">
        <v>3</v>
      </c>
      <c r="CL69" s="354"/>
      <c r="CM69" s="354"/>
      <c r="CN69" s="355">
        <v>4</v>
      </c>
      <c r="CO69" s="355" t="s">
        <v>85</v>
      </c>
      <c r="CP69" s="355"/>
      <c r="CQ69" s="355">
        <v>1</v>
      </c>
      <c r="CR69" s="355">
        <v>6</v>
      </c>
      <c r="CS69" s="354">
        <v>2</v>
      </c>
      <c r="CT69" s="419">
        <f t="shared" si="654"/>
        <v>1</v>
      </c>
      <c r="CU69" s="354">
        <v>8</v>
      </c>
      <c r="CV69" s="355" t="s">
        <v>34</v>
      </c>
      <c r="CW69" s="355" t="s">
        <v>103</v>
      </c>
      <c r="CX69" s="355">
        <v>4</v>
      </c>
      <c r="CY69" s="355" t="s">
        <v>91</v>
      </c>
      <c r="CZ69" s="355"/>
      <c r="DA69" s="355">
        <v>2</v>
      </c>
      <c r="DB69" s="355">
        <v>10</v>
      </c>
      <c r="DC69" s="354">
        <v>2</v>
      </c>
      <c r="DD69" s="419">
        <f t="shared" si="664"/>
        <v>6</v>
      </c>
      <c r="DE69" s="354">
        <v>4</v>
      </c>
      <c r="DF69" s="355" t="s">
        <v>34</v>
      </c>
      <c r="DG69" s="355" t="s">
        <v>93</v>
      </c>
      <c r="DH69" s="355">
        <v>8</v>
      </c>
      <c r="DI69" s="355" t="s">
        <v>63</v>
      </c>
      <c r="DJ69" s="355"/>
      <c r="DK69" s="355">
        <v>2</v>
      </c>
      <c r="DL69" s="355">
        <v>2</v>
      </c>
      <c r="DM69" s="354">
        <v>1</v>
      </c>
      <c r="DN69" s="419">
        <f t="shared" si="655"/>
        <v>3</v>
      </c>
      <c r="DO69" s="354" t="s">
        <v>619</v>
      </c>
      <c r="DP69" s="354">
        <v>4</v>
      </c>
      <c r="DQ69" s="354"/>
      <c r="DR69" s="354"/>
      <c r="DS69" s="355">
        <v>5</v>
      </c>
      <c r="DT69" s="355" t="s">
        <v>91</v>
      </c>
      <c r="DU69" s="355"/>
      <c r="DV69" s="355">
        <v>3</v>
      </c>
      <c r="DW69" s="355">
        <v>9</v>
      </c>
      <c r="DX69" s="354">
        <v>2</v>
      </c>
      <c r="DY69" s="419">
        <f t="shared" si="656"/>
        <v>2</v>
      </c>
      <c r="DZ69" s="354">
        <v>4</v>
      </c>
      <c r="EA69" s="355" t="s">
        <v>34</v>
      </c>
      <c r="EB69" s="355" t="s">
        <v>63</v>
      </c>
      <c r="EC69" s="355">
        <v>8</v>
      </c>
      <c r="ED69" s="355" t="s">
        <v>85</v>
      </c>
      <c r="EE69" s="355"/>
      <c r="EF69" s="355">
        <v>3</v>
      </c>
      <c r="EG69" s="355">
        <v>20</v>
      </c>
      <c r="EH69" s="354">
        <v>2</v>
      </c>
      <c r="EI69" s="419">
        <f t="shared" si="657"/>
        <v>2</v>
      </c>
      <c r="EJ69" s="354">
        <v>5</v>
      </c>
      <c r="EK69" s="355" t="s">
        <v>34</v>
      </c>
      <c r="EL69" s="355" t="s">
        <v>93</v>
      </c>
      <c r="EM69" s="355">
        <v>0</v>
      </c>
      <c r="EN69" s="355" t="s">
        <v>85</v>
      </c>
      <c r="EO69" s="355"/>
      <c r="EP69" s="355">
        <v>1</v>
      </c>
      <c r="EQ69" s="355">
        <v>9</v>
      </c>
      <c r="ER69" s="354">
        <v>3</v>
      </c>
      <c r="ES69" s="419">
        <f t="shared" si="658"/>
        <v>2</v>
      </c>
      <c r="ET69" s="354">
        <v>5</v>
      </c>
      <c r="EU69" s="355" t="s">
        <v>36</v>
      </c>
      <c r="EV69" s="355" t="s">
        <v>93</v>
      </c>
      <c r="EW69" s="355">
        <v>8</v>
      </c>
      <c r="EX69" s="355" t="s">
        <v>86</v>
      </c>
      <c r="EY69" s="355"/>
      <c r="EZ69" s="355">
        <v>1</v>
      </c>
      <c r="FA69" s="355">
        <v>1</v>
      </c>
      <c r="FB69" s="354">
        <v>1</v>
      </c>
      <c r="FC69" s="419">
        <f t="shared" si="659"/>
        <v>4</v>
      </c>
      <c r="FD69" s="354">
        <v>5</v>
      </c>
      <c r="FE69" s="355" t="s">
        <v>34</v>
      </c>
      <c r="FF69" s="355" t="s">
        <v>86</v>
      </c>
      <c r="FG69" s="355">
        <v>6</v>
      </c>
      <c r="FH69" s="355" t="s">
        <v>85</v>
      </c>
      <c r="FI69" s="355"/>
      <c r="FJ69" s="355">
        <v>3</v>
      </c>
      <c r="FK69" s="355">
        <v>15</v>
      </c>
      <c r="FL69" s="354">
        <v>2</v>
      </c>
      <c r="FM69" s="419">
        <f t="shared" si="660"/>
        <v>3</v>
      </c>
      <c r="FN69" s="354">
        <v>5</v>
      </c>
      <c r="FO69" s="355" t="s">
        <v>34</v>
      </c>
      <c r="FP69" s="355" t="s">
        <v>93</v>
      </c>
      <c r="FQ69" s="355">
        <v>9</v>
      </c>
      <c r="FR69" s="355" t="s">
        <v>63</v>
      </c>
      <c r="FS69" s="355"/>
      <c r="FT69" s="355">
        <v>3</v>
      </c>
      <c r="FU69" s="355">
        <v>8</v>
      </c>
      <c r="FV69" s="354">
        <v>2</v>
      </c>
      <c r="FW69" s="419">
        <f t="shared" si="661"/>
        <v>3</v>
      </c>
      <c r="FX69" s="354">
        <v>7</v>
      </c>
      <c r="FY69" s="355" t="s">
        <v>34</v>
      </c>
      <c r="FZ69" s="355" t="s">
        <v>96</v>
      </c>
      <c r="GA69" s="355">
        <v>0</v>
      </c>
      <c r="GB69" s="355" t="s">
        <v>63</v>
      </c>
      <c r="GC69" s="355"/>
      <c r="GD69" s="355">
        <v>1</v>
      </c>
      <c r="GE69" s="355">
        <v>8</v>
      </c>
      <c r="GF69" s="354">
        <v>2</v>
      </c>
      <c r="GG69" s="419">
        <f t="shared" si="662"/>
        <v>5</v>
      </c>
      <c r="GH69" s="354">
        <v>3</v>
      </c>
      <c r="GI69" s="354"/>
      <c r="GJ69" s="354"/>
      <c r="GK69" s="355">
        <v>8</v>
      </c>
      <c r="GL69" s="355" t="s">
        <v>85</v>
      </c>
      <c r="GM69" s="355"/>
      <c r="GN69" s="355">
        <v>1</v>
      </c>
      <c r="GO69" s="355">
        <v>10</v>
      </c>
      <c r="GP69" s="354">
        <v>2</v>
      </c>
      <c r="GQ69" s="419">
        <f t="shared" si="663"/>
        <v>1</v>
      </c>
      <c r="GR69" s="356">
        <v>4</v>
      </c>
      <c r="GS69" s="358" t="s">
        <v>34</v>
      </c>
      <c r="GT69" s="358" t="s">
        <v>86</v>
      </c>
      <c r="GU69" s="358">
        <v>8</v>
      </c>
      <c r="GV69" s="358" t="s">
        <v>85</v>
      </c>
      <c r="GW69" s="358"/>
      <c r="GX69" s="358">
        <v>1</v>
      </c>
      <c r="GY69" s="358">
        <v>6</v>
      </c>
      <c r="GZ69" s="359">
        <v>1</v>
      </c>
      <c r="HA69" s="421">
        <f t="shared" si="665"/>
        <v>3</v>
      </c>
      <c r="HB69" s="359"/>
      <c r="HC69" s="269"/>
      <c r="HD69" s="269"/>
      <c r="HE69" s="269"/>
      <c r="HF69" s="269"/>
      <c r="HG69" s="269"/>
      <c r="HH69" s="269"/>
      <c r="HI69" s="269"/>
      <c r="HJ69" s="269"/>
      <c r="HK69" s="295">
        <f t="shared" si="33"/>
        <v>10</v>
      </c>
      <c r="HL69" s="295">
        <f t="shared" ref="HL69:HL100" si="674">COUNTIFS(AD69,"1W",AE69,"*OB")+COUNTIFS(AN69,"1W",AO69,"*OB")+COUNTIFS(BR69,"1W",BS69,"*OB")</f>
        <v>1</v>
      </c>
      <c r="HM69" s="295">
        <f t="shared" ref="HM69:HM100" si="675">COUNTIFS(CB69,"1W",CC69,"*OB")+COUNTIFS(CV69,"1W",CW69,"*OB")+COUNTIFS(DF69,"1W",DG69,"*OB")</f>
        <v>1</v>
      </c>
      <c r="HN69" s="297">
        <f t="shared" ref="HN69:HN100" si="676">COUNTIFS(EA69,"1W",EB69,"*OB")+COUNTIFS(EK69,"1W",EL69,"*OB")+COUNTIFS(EU69,"1W",EV69,"*OB")</f>
        <v>0</v>
      </c>
      <c r="HO69" s="295">
        <f t="shared" ref="HO69:HO100" si="677">COUNTIFS(FE69,"1W",FF69,"*OB")</f>
        <v>0</v>
      </c>
      <c r="HP69" s="295">
        <f t="shared" ref="HP69:HP100" si="678">COUNTIFS(FO69,"1W",FP69,"*OB")+COUNTIFS(FY69,"1W",FZ69,"*OB")+COUNTIFS(GS69,"1W",GT69,"*OB")</f>
        <v>1</v>
      </c>
      <c r="HQ69" s="295">
        <f t="shared" ref="HQ69:HQ100" si="679">SUM(HL69:HP69)</f>
        <v>3</v>
      </c>
      <c r="HR69" s="269" t="s">
        <v>379</v>
      </c>
      <c r="HS69" s="269" t="s">
        <v>380</v>
      </c>
      <c r="HT69" s="269"/>
      <c r="HU69" s="269"/>
      <c r="HV69" s="269"/>
      <c r="HW69" s="269"/>
      <c r="HX69" s="269"/>
      <c r="HY69" s="269"/>
      <c r="HZ69" s="269"/>
      <c r="IA69" s="269"/>
      <c r="IB69" s="269"/>
      <c r="IC69" s="269"/>
      <c r="ID69" s="269"/>
      <c r="IE69" s="269"/>
      <c r="IT69" s="299"/>
    </row>
    <row r="70" spans="7:254" ht="15" customHeight="1">
      <c r="G70" s="175">
        <f t="shared" si="23"/>
        <v>7</v>
      </c>
      <c r="H70" s="175">
        <f t="shared" si="24"/>
        <v>12</v>
      </c>
      <c r="I70" s="119">
        <v>145</v>
      </c>
      <c r="J70" s="90">
        <f t="shared" si="666"/>
        <v>44800</v>
      </c>
      <c r="K70" s="126">
        <v>44800</v>
      </c>
      <c r="L70" s="41" t="s">
        <v>618</v>
      </c>
      <c r="M70" s="76">
        <v>1</v>
      </c>
      <c r="N70" s="42">
        <v>0</v>
      </c>
      <c r="O70" s="207">
        <f t="shared" si="667"/>
        <v>1</v>
      </c>
      <c r="P70" s="176">
        <f t="shared" si="668"/>
        <v>78</v>
      </c>
      <c r="Q70" s="185">
        <f t="shared" si="669"/>
        <v>40</v>
      </c>
      <c r="R70" s="178">
        <f t="shared" si="670"/>
        <v>38</v>
      </c>
      <c r="S70" s="519">
        <f t="shared" si="671"/>
        <v>2</v>
      </c>
      <c r="T70" s="43">
        <v>1</v>
      </c>
      <c r="U70" s="43">
        <v>0</v>
      </c>
      <c r="V70" s="43">
        <v>0</v>
      </c>
      <c r="W70" s="43">
        <v>0</v>
      </c>
      <c r="X70" s="186">
        <f t="shared" si="672"/>
        <v>1</v>
      </c>
      <c r="Y70" s="43">
        <v>2</v>
      </c>
      <c r="Z70" s="189">
        <f t="shared" si="673"/>
        <v>3</v>
      </c>
      <c r="AA70" s="44">
        <v>3</v>
      </c>
      <c r="AB70" s="463"/>
      <c r="AC70" s="356">
        <v>3</v>
      </c>
      <c r="AD70" s="355" t="s">
        <v>36</v>
      </c>
      <c r="AE70" s="355" t="s">
        <v>91</v>
      </c>
      <c r="AF70" s="355">
        <v>5</v>
      </c>
      <c r="AG70" s="355" t="s">
        <v>91</v>
      </c>
      <c r="AH70" s="355"/>
      <c r="AI70" s="355">
        <v>2</v>
      </c>
      <c r="AJ70" s="355">
        <v>0</v>
      </c>
      <c r="AK70" s="354">
        <v>0</v>
      </c>
      <c r="AL70" s="419">
        <f t="shared" si="648"/>
        <v>3</v>
      </c>
      <c r="AM70" s="478">
        <v>5</v>
      </c>
      <c r="AN70" s="355" t="s">
        <v>34</v>
      </c>
      <c r="AO70" s="355" t="s">
        <v>63</v>
      </c>
      <c r="AP70" s="355">
        <v>9</v>
      </c>
      <c r="AQ70" s="355" t="s">
        <v>95</v>
      </c>
      <c r="AR70" s="355"/>
      <c r="AS70" s="355">
        <v>4</v>
      </c>
      <c r="AT70" s="355">
        <v>5</v>
      </c>
      <c r="AU70" s="354">
        <v>2</v>
      </c>
      <c r="AV70" s="419">
        <f t="shared" si="649"/>
        <v>3</v>
      </c>
      <c r="AW70" s="354">
        <v>7</v>
      </c>
      <c r="AX70" s="355" t="s">
        <v>128</v>
      </c>
      <c r="AY70" s="355" t="s">
        <v>103</v>
      </c>
      <c r="AZ70" s="355">
        <v>4</v>
      </c>
      <c r="BA70" s="355" t="s">
        <v>91</v>
      </c>
      <c r="BB70" s="355"/>
      <c r="BC70" s="355">
        <v>3</v>
      </c>
      <c r="BD70" s="355">
        <v>22</v>
      </c>
      <c r="BE70" s="354">
        <v>2</v>
      </c>
      <c r="BF70" s="419">
        <f t="shared" si="650"/>
        <v>5</v>
      </c>
      <c r="BG70" s="478">
        <v>4</v>
      </c>
      <c r="BH70" s="354"/>
      <c r="BI70" s="354"/>
      <c r="BJ70" s="355">
        <v>5</v>
      </c>
      <c r="BK70" s="355" t="s">
        <v>63</v>
      </c>
      <c r="BL70" s="355"/>
      <c r="BM70" s="355">
        <v>1</v>
      </c>
      <c r="BN70" s="355">
        <v>1.5</v>
      </c>
      <c r="BO70" s="354">
        <v>2</v>
      </c>
      <c r="BP70" s="419">
        <f t="shared" si="651"/>
        <v>2</v>
      </c>
      <c r="BQ70" s="354">
        <v>4</v>
      </c>
      <c r="BR70" s="355" t="s">
        <v>34</v>
      </c>
      <c r="BS70" s="355" t="s">
        <v>92</v>
      </c>
      <c r="BT70" s="355">
        <v>4</v>
      </c>
      <c r="BU70" s="355" t="s">
        <v>85</v>
      </c>
      <c r="BV70" s="382"/>
      <c r="BW70" s="355">
        <v>2</v>
      </c>
      <c r="BX70" s="355">
        <v>3</v>
      </c>
      <c r="BY70" s="354">
        <v>2</v>
      </c>
      <c r="BZ70" s="419">
        <f t="shared" si="652"/>
        <v>2</v>
      </c>
      <c r="CA70" s="356">
        <v>4</v>
      </c>
      <c r="CB70" s="355" t="s">
        <v>36</v>
      </c>
      <c r="CC70" s="355" t="s">
        <v>93</v>
      </c>
      <c r="CD70" s="355">
        <v>4</v>
      </c>
      <c r="CE70" s="355" t="s">
        <v>85</v>
      </c>
      <c r="CF70" s="355"/>
      <c r="CG70" s="355">
        <v>1</v>
      </c>
      <c r="CH70" s="355">
        <v>4</v>
      </c>
      <c r="CI70" s="354">
        <v>1</v>
      </c>
      <c r="CJ70" s="419">
        <f t="shared" si="653"/>
        <v>3</v>
      </c>
      <c r="CK70" s="354">
        <v>3</v>
      </c>
      <c r="CL70" s="354"/>
      <c r="CM70" s="354"/>
      <c r="CN70" s="355">
        <v>4</v>
      </c>
      <c r="CO70" s="355" t="s">
        <v>85</v>
      </c>
      <c r="CP70" s="355"/>
      <c r="CQ70" s="355">
        <v>1</v>
      </c>
      <c r="CR70" s="355">
        <v>13</v>
      </c>
      <c r="CS70" s="354">
        <v>2</v>
      </c>
      <c r="CT70" s="419">
        <f t="shared" si="654"/>
        <v>1</v>
      </c>
      <c r="CU70" s="354">
        <v>5</v>
      </c>
      <c r="CV70" s="355" t="s">
        <v>34</v>
      </c>
      <c r="CW70" s="355" t="s">
        <v>93</v>
      </c>
      <c r="CX70" s="355" t="s">
        <v>317</v>
      </c>
      <c r="CY70" s="355" t="s">
        <v>94</v>
      </c>
      <c r="CZ70" s="355"/>
      <c r="DA70" s="355">
        <v>3</v>
      </c>
      <c r="DB70" s="355">
        <v>1.5</v>
      </c>
      <c r="DC70" s="354">
        <v>2</v>
      </c>
      <c r="DD70" s="419">
        <f t="shared" si="664"/>
        <v>3</v>
      </c>
      <c r="DE70" s="478">
        <v>5</v>
      </c>
      <c r="DF70" s="355" t="s">
        <v>34</v>
      </c>
      <c r="DG70" s="355" t="s">
        <v>93</v>
      </c>
      <c r="DH70" s="355">
        <v>0</v>
      </c>
      <c r="DI70" s="355" t="s">
        <v>85</v>
      </c>
      <c r="DJ70" s="355"/>
      <c r="DK70" s="355">
        <v>1</v>
      </c>
      <c r="DL70" s="355">
        <v>4</v>
      </c>
      <c r="DM70" s="354">
        <v>2</v>
      </c>
      <c r="DN70" s="419">
        <f t="shared" si="655"/>
        <v>3</v>
      </c>
      <c r="DO70" s="354" t="s">
        <v>617</v>
      </c>
      <c r="DP70" s="478">
        <v>4</v>
      </c>
      <c r="DQ70" s="354"/>
      <c r="DR70" s="354"/>
      <c r="DS70" s="355">
        <v>5</v>
      </c>
      <c r="DT70" s="355" t="s">
        <v>85</v>
      </c>
      <c r="DU70" s="355"/>
      <c r="DV70" s="355">
        <v>4</v>
      </c>
      <c r="DW70" s="355">
        <v>12</v>
      </c>
      <c r="DX70" s="354">
        <v>3</v>
      </c>
      <c r="DY70" s="419">
        <f t="shared" si="656"/>
        <v>1</v>
      </c>
      <c r="DZ70" s="356">
        <v>3</v>
      </c>
      <c r="EA70" s="355" t="s">
        <v>34</v>
      </c>
      <c r="EB70" s="355" t="s">
        <v>93</v>
      </c>
      <c r="EC70" s="355">
        <v>0</v>
      </c>
      <c r="ED70" s="355" t="s">
        <v>85</v>
      </c>
      <c r="EE70" s="355"/>
      <c r="EF70" s="355">
        <v>2</v>
      </c>
      <c r="EG70" s="355">
        <v>3</v>
      </c>
      <c r="EH70" s="354">
        <v>1</v>
      </c>
      <c r="EI70" s="419">
        <f t="shared" si="657"/>
        <v>2</v>
      </c>
      <c r="EJ70" s="354">
        <v>4</v>
      </c>
      <c r="EK70" s="355" t="s">
        <v>34</v>
      </c>
      <c r="EL70" s="355" t="s">
        <v>93</v>
      </c>
      <c r="EM70" s="355" t="s">
        <v>226</v>
      </c>
      <c r="EN70" s="355" t="s">
        <v>85</v>
      </c>
      <c r="EO70" s="355"/>
      <c r="EP70" s="355">
        <v>2</v>
      </c>
      <c r="EQ70" s="355">
        <v>10</v>
      </c>
      <c r="ER70" s="354">
        <v>2</v>
      </c>
      <c r="ES70" s="419">
        <f t="shared" si="658"/>
        <v>2</v>
      </c>
      <c r="ET70" s="354">
        <v>4</v>
      </c>
      <c r="EU70" s="355" t="s">
        <v>36</v>
      </c>
      <c r="EV70" s="355" t="s">
        <v>63</v>
      </c>
      <c r="EW70" s="355">
        <v>5</v>
      </c>
      <c r="EX70" s="355" t="s">
        <v>92</v>
      </c>
      <c r="EY70" s="355"/>
      <c r="EZ70" s="355">
        <v>3</v>
      </c>
      <c r="FA70" s="355">
        <v>0.5</v>
      </c>
      <c r="FB70" s="354">
        <v>1</v>
      </c>
      <c r="FC70" s="419">
        <f t="shared" si="659"/>
        <v>3</v>
      </c>
      <c r="FD70" s="478">
        <v>6</v>
      </c>
      <c r="FE70" s="355" t="s">
        <v>34</v>
      </c>
      <c r="FF70" s="355" t="s">
        <v>63</v>
      </c>
      <c r="FG70" s="355">
        <v>7</v>
      </c>
      <c r="FH70" s="355" t="s">
        <v>85</v>
      </c>
      <c r="FI70" s="355"/>
      <c r="FJ70" s="355">
        <v>3</v>
      </c>
      <c r="FK70" s="355">
        <v>4</v>
      </c>
      <c r="FL70" s="354">
        <v>1</v>
      </c>
      <c r="FM70" s="419">
        <f t="shared" si="660"/>
        <v>5</v>
      </c>
      <c r="FN70" s="478">
        <v>5</v>
      </c>
      <c r="FO70" s="355" t="s">
        <v>34</v>
      </c>
      <c r="FP70" s="355" t="s">
        <v>86</v>
      </c>
      <c r="FQ70" s="355">
        <v>7</v>
      </c>
      <c r="FR70" s="355" t="s">
        <v>85</v>
      </c>
      <c r="FS70" s="355"/>
      <c r="FT70" s="355">
        <v>3</v>
      </c>
      <c r="FU70" s="355">
        <v>15</v>
      </c>
      <c r="FV70" s="354">
        <v>3</v>
      </c>
      <c r="FW70" s="419">
        <f t="shared" si="661"/>
        <v>2</v>
      </c>
      <c r="FX70" s="354">
        <v>4</v>
      </c>
      <c r="FY70" s="355" t="s">
        <v>34</v>
      </c>
      <c r="FZ70" s="355" t="s">
        <v>93</v>
      </c>
      <c r="GA70" s="355">
        <v>0</v>
      </c>
      <c r="GB70" s="355" t="s">
        <v>85</v>
      </c>
      <c r="GC70" s="355"/>
      <c r="GD70" s="355">
        <v>3</v>
      </c>
      <c r="GE70" s="355">
        <v>5</v>
      </c>
      <c r="GF70" s="354">
        <v>2</v>
      </c>
      <c r="GG70" s="419">
        <f t="shared" si="662"/>
        <v>2</v>
      </c>
      <c r="GH70" s="354">
        <v>3</v>
      </c>
      <c r="GI70" s="354"/>
      <c r="GJ70" s="354"/>
      <c r="GK70" s="355">
        <v>8</v>
      </c>
      <c r="GL70" s="355" t="s">
        <v>85</v>
      </c>
      <c r="GM70" s="355"/>
      <c r="GN70" s="355">
        <v>1</v>
      </c>
      <c r="GO70" s="355">
        <v>5</v>
      </c>
      <c r="GP70" s="354">
        <v>2</v>
      </c>
      <c r="GQ70" s="419">
        <f t="shared" si="663"/>
        <v>1</v>
      </c>
      <c r="GR70" s="354">
        <v>5</v>
      </c>
      <c r="GS70" s="358" t="s">
        <v>34</v>
      </c>
      <c r="GT70" s="358" t="s">
        <v>93</v>
      </c>
      <c r="GU70" s="358">
        <v>6</v>
      </c>
      <c r="GV70" s="358" t="s">
        <v>85</v>
      </c>
      <c r="GW70" s="358"/>
      <c r="GX70" s="358">
        <v>3</v>
      </c>
      <c r="GY70" s="358">
        <v>8</v>
      </c>
      <c r="GZ70" s="359">
        <v>2</v>
      </c>
      <c r="HA70" s="421">
        <f t="shared" si="665"/>
        <v>3</v>
      </c>
      <c r="HB70" s="359"/>
      <c r="HC70" s="269"/>
      <c r="HD70" s="269"/>
      <c r="HE70" s="269"/>
      <c r="HF70" s="269"/>
      <c r="HG70" s="269"/>
      <c r="HH70" s="269"/>
      <c r="HI70" s="269"/>
      <c r="HJ70" s="269"/>
      <c r="HK70" s="295">
        <f t="shared" si="33"/>
        <v>10</v>
      </c>
      <c r="HL70" s="295">
        <f t="shared" si="674"/>
        <v>0</v>
      </c>
      <c r="HM70" s="295">
        <f t="shared" si="675"/>
        <v>0</v>
      </c>
      <c r="HN70" s="297">
        <f t="shared" si="676"/>
        <v>0</v>
      </c>
      <c r="HO70" s="295">
        <f t="shared" si="677"/>
        <v>0</v>
      </c>
      <c r="HP70" s="295">
        <f t="shared" si="678"/>
        <v>0</v>
      </c>
      <c r="HQ70" s="295">
        <f t="shared" si="679"/>
        <v>0</v>
      </c>
      <c r="HR70" s="269" t="s">
        <v>346</v>
      </c>
      <c r="HS70" s="269" t="s">
        <v>348</v>
      </c>
      <c r="HT70" s="269"/>
      <c r="HU70" s="269"/>
      <c r="HV70" s="269"/>
      <c r="HW70" s="269"/>
      <c r="HX70" s="269"/>
      <c r="HY70" s="269"/>
      <c r="HZ70" s="269"/>
      <c r="IA70" s="269"/>
      <c r="IB70" s="269"/>
      <c r="IC70" s="269"/>
      <c r="ID70" s="269"/>
      <c r="IE70" s="269"/>
      <c r="IT70" s="299"/>
    </row>
    <row r="71" spans="7:254" ht="15" customHeight="1">
      <c r="G71" s="175">
        <f t="shared" si="23"/>
        <v>9</v>
      </c>
      <c r="H71" s="175">
        <f t="shared" si="24"/>
        <v>15</v>
      </c>
      <c r="I71" s="119">
        <v>144</v>
      </c>
      <c r="J71" s="90">
        <f t="shared" si="666"/>
        <v>44793</v>
      </c>
      <c r="K71" s="126">
        <v>44793</v>
      </c>
      <c r="L71" s="417" t="s">
        <v>615</v>
      </c>
      <c r="M71" s="76">
        <v>1</v>
      </c>
      <c r="N71" s="42">
        <v>0</v>
      </c>
      <c r="O71" s="207">
        <f t="shared" si="667"/>
        <v>1</v>
      </c>
      <c r="P71" s="176">
        <f t="shared" si="668"/>
        <v>79</v>
      </c>
      <c r="Q71" s="177">
        <f t="shared" si="669"/>
        <v>38</v>
      </c>
      <c r="R71" s="178">
        <f t="shared" si="670"/>
        <v>41</v>
      </c>
      <c r="S71" s="519">
        <f t="shared" si="671"/>
        <v>6</v>
      </c>
      <c r="T71" s="43">
        <v>0</v>
      </c>
      <c r="U71" s="43">
        <v>0</v>
      </c>
      <c r="V71" s="43">
        <v>2</v>
      </c>
      <c r="W71" s="43">
        <v>0</v>
      </c>
      <c r="X71" s="186">
        <f t="shared" si="672"/>
        <v>2</v>
      </c>
      <c r="Y71" s="43">
        <v>0</v>
      </c>
      <c r="Z71" s="189">
        <f t="shared" si="673"/>
        <v>2</v>
      </c>
      <c r="AA71" s="44">
        <v>1</v>
      </c>
      <c r="AB71" s="142"/>
      <c r="AC71" s="418">
        <v>4</v>
      </c>
      <c r="AD71" s="419" t="s">
        <v>36</v>
      </c>
      <c r="AE71" s="419" t="s">
        <v>93</v>
      </c>
      <c r="AF71" s="419">
        <v>8</v>
      </c>
      <c r="AG71" s="419" t="s">
        <v>85</v>
      </c>
      <c r="AH71" s="419"/>
      <c r="AI71" s="419">
        <v>3</v>
      </c>
      <c r="AJ71" s="419">
        <v>8</v>
      </c>
      <c r="AK71" s="418">
        <v>2</v>
      </c>
      <c r="AL71" s="419">
        <f t="shared" si="648"/>
        <v>2</v>
      </c>
      <c r="AM71" s="418">
        <v>4</v>
      </c>
      <c r="AN71" s="419" t="s">
        <v>34</v>
      </c>
      <c r="AO71" s="419" t="s">
        <v>93</v>
      </c>
      <c r="AP71" s="419">
        <v>9</v>
      </c>
      <c r="AQ71" s="419" t="s">
        <v>85</v>
      </c>
      <c r="AR71" s="419"/>
      <c r="AS71" s="419">
        <v>4</v>
      </c>
      <c r="AT71" s="419">
        <v>11</v>
      </c>
      <c r="AU71" s="418">
        <v>2</v>
      </c>
      <c r="AV71" s="419">
        <f t="shared" si="649"/>
        <v>2</v>
      </c>
      <c r="AW71" s="480">
        <v>5</v>
      </c>
      <c r="AX71" s="419" t="s">
        <v>128</v>
      </c>
      <c r="AY71" s="419" t="s">
        <v>63</v>
      </c>
      <c r="AZ71" s="419" t="s">
        <v>226</v>
      </c>
      <c r="BA71" s="419" t="s">
        <v>85</v>
      </c>
      <c r="BB71" s="419"/>
      <c r="BC71" s="419">
        <v>3</v>
      </c>
      <c r="BD71" s="419">
        <v>4</v>
      </c>
      <c r="BE71" s="418">
        <v>2</v>
      </c>
      <c r="BF71" s="419">
        <f t="shared" si="650"/>
        <v>3</v>
      </c>
      <c r="BG71" s="418">
        <v>5</v>
      </c>
      <c r="BH71" s="418"/>
      <c r="BI71" s="418"/>
      <c r="BJ71" s="419">
        <v>6</v>
      </c>
      <c r="BK71" s="419" t="s">
        <v>103</v>
      </c>
      <c r="BL71" s="419"/>
      <c r="BM71" s="419">
        <v>1</v>
      </c>
      <c r="BN71" s="419">
        <v>11</v>
      </c>
      <c r="BO71" s="418">
        <v>2</v>
      </c>
      <c r="BP71" s="419">
        <f t="shared" si="651"/>
        <v>3</v>
      </c>
      <c r="BQ71" s="441">
        <v>3</v>
      </c>
      <c r="BR71" s="419" t="s">
        <v>34</v>
      </c>
      <c r="BS71" s="419" t="s">
        <v>86</v>
      </c>
      <c r="BT71" s="419">
        <v>0</v>
      </c>
      <c r="BU71" s="419" t="s">
        <v>85</v>
      </c>
      <c r="BV71" s="419"/>
      <c r="BW71" s="419">
        <v>1</v>
      </c>
      <c r="BX71" s="419">
        <v>1</v>
      </c>
      <c r="BY71" s="418">
        <v>1</v>
      </c>
      <c r="BZ71" s="419">
        <f t="shared" si="652"/>
        <v>2</v>
      </c>
      <c r="CA71" s="418">
        <v>5</v>
      </c>
      <c r="CB71" s="419" t="s">
        <v>36</v>
      </c>
      <c r="CC71" s="419" t="s">
        <v>93</v>
      </c>
      <c r="CD71" s="419">
        <v>4</v>
      </c>
      <c r="CE71" s="419" t="s">
        <v>85</v>
      </c>
      <c r="CF71" s="419"/>
      <c r="CG71" s="419">
        <v>2</v>
      </c>
      <c r="CH71" s="419">
        <v>11</v>
      </c>
      <c r="CI71" s="418">
        <v>2</v>
      </c>
      <c r="CJ71" s="419">
        <f t="shared" si="653"/>
        <v>3</v>
      </c>
      <c r="CK71" s="418">
        <v>3</v>
      </c>
      <c r="CL71" s="418"/>
      <c r="CM71" s="418"/>
      <c r="CN71" s="419">
        <v>0</v>
      </c>
      <c r="CO71" s="419" t="s">
        <v>85</v>
      </c>
      <c r="CP71" s="419"/>
      <c r="CQ71" s="419">
        <v>5</v>
      </c>
      <c r="CR71" s="419">
        <v>11</v>
      </c>
      <c r="CS71" s="418">
        <v>2</v>
      </c>
      <c r="CT71" s="419">
        <f t="shared" si="654"/>
        <v>1</v>
      </c>
      <c r="CU71" s="418">
        <v>5</v>
      </c>
      <c r="CV71" s="419" t="s">
        <v>34</v>
      </c>
      <c r="CW71" s="419" t="s">
        <v>93</v>
      </c>
      <c r="CX71" s="419" t="s">
        <v>226</v>
      </c>
      <c r="CY71" s="419" t="s">
        <v>85</v>
      </c>
      <c r="CZ71" s="419"/>
      <c r="DA71" s="419">
        <v>3</v>
      </c>
      <c r="DB71" s="419">
        <v>9</v>
      </c>
      <c r="DC71" s="418">
        <v>2</v>
      </c>
      <c r="DD71" s="419">
        <f t="shared" si="664"/>
        <v>3</v>
      </c>
      <c r="DE71" s="418">
        <v>4</v>
      </c>
      <c r="DF71" s="419" t="s">
        <v>34</v>
      </c>
      <c r="DG71" s="419" t="s">
        <v>93</v>
      </c>
      <c r="DH71" s="419">
        <v>8</v>
      </c>
      <c r="DI71" s="419" t="s">
        <v>85</v>
      </c>
      <c r="DJ71" s="419" t="s">
        <v>285</v>
      </c>
      <c r="DK71" s="419">
        <v>2</v>
      </c>
      <c r="DL71" s="419">
        <v>30</v>
      </c>
      <c r="DM71" s="418">
        <v>2</v>
      </c>
      <c r="DN71" s="419">
        <f t="shared" si="655"/>
        <v>2</v>
      </c>
      <c r="DO71" s="418"/>
      <c r="DP71" s="480">
        <v>4</v>
      </c>
      <c r="DQ71" s="418"/>
      <c r="DR71" s="418"/>
      <c r="DS71" s="419">
        <v>5</v>
      </c>
      <c r="DT71" s="419" t="s">
        <v>85</v>
      </c>
      <c r="DU71" s="419"/>
      <c r="DV71" s="419">
        <v>3</v>
      </c>
      <c r="DW71" s="419">
        <v>20</v>
      </c>
      <c r="DX71" s="418">
        <v>3</v>
      </c>
      <c r="DY71" s="419">
        <f t="shared" si="656"/>
        <v>1</v>
      </c>
      <c r="DZ71" s="418">
        <v>4</v>
      </c>
      <c r="EA71" s="419" t="s">
        <v>34</v>
      </c>
      <c r="EB71" s="419" t="s">
        <v>93</v>
      </c>
      <c r="EC71" s="419">
        <v>9</v>
      </c>
      <c r="ED71" s="419" t="s">
        <v>85</v>
      </c>
      <c r="EE71" s="419"/>
      <c r="EF71" s="419">
        <v>2</v>
      </c>
      <c r="EG71" s="419">
        <v>5</v>
      </c>
      <c r="EH71" s="418">
        <v>2</v>
      </c>
      <c r="EI71" s="419">
        <f t="shared" si="657"/>
        <v>2</v>
      </c>
      <c r="EJ71" s="418">
        <v>4</v>
      </c>
      <c r="EK71" s="419" t="s">
        <v>34</v>
      </c>
      <c r="EL71" s="419" t="s">
        <v>93</v>
      </c>
      <c r="EM71" s="419">
        <v>0</v>
      </c>
      <c r="EN71" s="419" t="s">
        <v>85</v>
      </c>
      <c r="EO71" s="419"/>
      <c r="EP71" s="419">
        <v>1</v>
      </c>
      <c r="EQ71" s="419">
        <v>8</v>
      </c>
      <c r="ER71" s="418">
        <v>2</v>
      </c>
      <c r="ES71" s="419">
        <f t="shared" si="658"/>
        <v>2</v>
      </c>
      <c r="ET71" s="480">
        <v>5</v>
      </c>
      <c r="EU71" s="419" t="s">
        <v>36</v>
      </c>
      <c r="EV71" s="419" t="s">
        <v>63</v>
      </c>
      <c r="EW71" s="419">
        <v>7</v>
      </c>
      <c r="EX71" s="419" t="s">
        <v>86</v>
      </c>
      <c r="EY71" s="419"/>
      <c r="EZ71" s="419">
        <v>1</v>
      </c>
      <c r="FA71" s="419">
        <v>7</v>
      </c>
      <c r="FB71" s="418">
        <v>2</v>
      </c>
      <c r="FC71" s="419">
        <f t="shared" si="659"/>
        <v>3</v>
      </c>
      <c r="FD71" s="480">
        <v>6</v>
      </c>
      <c r="FE71" s="419" t="s">
        <v>34</v>
      </c>
      <c r="FF71" s="419" t="s">
        <v>63</v>
      </c>
      <c r="FG71" s="419">
        <v>9</v>
      </c>
      <c r="FH71" s="419" t="s">
        <v>85</v>
      </c>
      <c r="FI71" s="419"/>
      <c r="FJ71" s="419">
        <v>3</v>
      </c>
      <c r="FK71" s="419">
        <v>5</v>
      </c>
      <c r="FL71" s="418">
        <v>2</v>
      </c>
      <c r="FM71" s="419">
        <f t="shared" si="660"/>
        <v>4</v>
      </c>
      <c r="FN71" s="418">
        <v>6</v>
      </c>
      <c r="FO71" s="419" t="s">
        <v>34</v>
      </c>
      <c r="FP71" s="419" t="s">
        <v>91</v>
      </c>
      <c r="FQ71" s="419">
        <v>9</v>
      </c>
      <c r="FR71" s="419" t="s">
        <v>95</v>
      </c>
      <c r="FS71" s="419"/>
      <c r="FT71" s="419">
        <v>5</v>
      </c>
      <c r="FU71" s="419">
        <v>4</v>
      </c>
      <c r="FV71" s="418">
        <v>2</v>
      </c>
      <c r="FW71" s="419">
        <f t="shared" si="661"/>
        <v>4</v>
      </c>
      <c r="FX71" s="418">
        <v>4</v>
      </c>
      <c r="FY71" s="419" t="s">
        <v>34</v>
      </c>
      <c r="FZ71" s="419" t="s">
        <v>93</v>
      </c>
      <c r="GA71" s="419">
        <v>4</v>
      </c>
      <c r="GB71" s="419" t="s">
        <v>85</v>
      </c>
      <c r="GC71" s="419"/>
      <c r="GD71" s="419">
        <v>2</v>
      </c>
      <c r="GE71" s="419">
        <v>6</v>
      </c>
      <c r="GF71" s="418">
        <v>2</v>
      </c>
      <c r="GG71" s="419">
        <f t="shared" si="662"/>
        <v>2</v>
      </c>
      <c r="GH71" s="418">
        <v>3</v>
      </c>
      <c r="GI71" s="418"/>
      <c r="GJ71" s="418"/>
      <c r="GK71" s="419">
        <v>8</v>
      </c>
      <c r="GL71" s="419" t="s">
        <v>85</v>
      </c>
      <c r="GM71" s="419"/>
      <c r="GN71" s="419">
        <v>1</v>
      </c>
      <c r="GO71" s="419">
        <v>8</v>
      </c>
      <c r="GP71" s="418">
        <v>2</v>
      </c>
      <c r="GQ71" s="419">
        <f t="shared" si="663"/>
        <v>1</v>
      </c>
      <c r="GR71" s="418">
        <v>5</v>
      </c>
      <c r="GS71" s="421" t="s">
        <v>34</v>
      </c>
      <c r="GT71" s="421" t="s">
        <v>93</v>
      </c>
      <c r="GU71" s="421">
        <v>4</v>
      </c>
      <c r="GV71" s="421" t="s">
        <v>85</v>
      </c>
      <c r="GW71" s="421"/>
      <c r="GX71" s="421">
        <v>1</v>
      </c>
      <c r="GY71" s="421">
        <v>7</v>
      </c>
      <c r="GZ71" s="422">
        <v>2</v>
      </c>
      <c r="HA71" s="421">
        <f t="shared" si="665"/>
        <v>3</v>
      </c>
      <c r="HB71" s="422"/>
      <c r="HC71" s="269"/>
      <c r="HD71" s="269"/>
      <c r="HE71" s="269"/>
      <c r="HF71" s="269"/>
      <c r="HG71" s="269"/>
      <c r="HH71" s="269"/>
      <c r="HI71" s="269"/>
      <c r="HJ71" s="269"/>
      <c r="HK71" s="295">
        <f t="shared" si="33"/>
        <v>10</v>
      </c>
      <c r="HL71" s="295">
        <f t="shared" si="674"/>
        <v>0</v>
      </c>
      <c r="HM71" s="295">
        <f t="shared" si="675"/>
        <v>0</v>
      </c>
      <c r="HN71" s="297">
        <f t="shared" si="676"/>
        <v>0</v>
      </c>
      <c r="HO71" s="295">
        <f t="shared" si="677"/>
        <v>0</v>
      </c>
      <c r="HP71" s="295">
        <f t="shared" si="678"/>
        <v>0</v>
      </c>
      <c r="HQ71" s="295">
        <f t="shared" si="679"/>
        <v>0</v>
      </c>
      <c r="HR71" s="269" t="s">
        <v>346</v>
      </c>
      <c r="HS71" s="269" t="s">
        <v>348</v>
      </c>
      <c r="HT71" s="269"/>
      <c r="HU71" s="269"/>
      <c r="HV71" s="269"/>
      <c r="HW71" s="269"/>
      <c r="HX71" s="269"/>
      <c r="HY71" s="269"/>
      <c r="HZ71" s="269"/>
      <c r="IA71" s="269"/>
      <c r="IB71" s="269"/>
      <c r="IC71" s="269"/>
      <c r="ID71" s="269"/>
      <c r="IE71" s="269"/>
      <c r="IT71" s="299"/>
    </row>
    <row r="72" spans="7:254" ht="15" customHeight="1">
      <c r="G72" s="175">
        <f t="shared" si="23"/>
        <v>8</v>
      </c>
      <c r="H72" s="175">
        <f t="shared" si="24"/>
        <v>12</v>
      </c>
      <c r="I72" s="119">
        <v>143</v>
      </c>
      <c r="J72" s="88">
        <f t="shared" si="666"/>
        <v>44788</v>
      </c>
      <c r="K72" s="85">
        <v>44788</v>
      </c>
      <c r="L72" s="5" t="s">
        <v>616</v>
      </c>
      <c r="M72" s="74">
        <v>2</v>
      </c>
      <c r="N72" s="28">
        <v>0</v>
      </c>
      <c r="O72" s="207">
        <f t="shared" si="667"/>
        <v>2</v>
      </c>
      <c r="P72" s="179">
        <f t="shared" si="668"/>
        <v>82</v>
      </c>
      <c r="Q72" s="180">
        <f t="shared" si="669"/>
        <v>41</v>
      </c>
      <c r="R72" s="181">
        <f t="shared" si="670"/>
        <v>41</v>
      </c>
      <c r="S72" s="519">
        <f t="shared" si="671"/>
        <v>1</v>
      </c>
      <c r="T72" s="27">
        <v>1</v>
      </c>
      <c r="U72" s="27">
        <v>0</v>
      </c>
      <c r="V72" s="27">
        <v>3</v>
      </c>
      <c r="W72" s="27">
        <v>0</v>
      </c>
      <c r="X72" s="186">
        <f t="shared" si="672"/>
        <v>4</v>
      </c>
      <c r="Y72" s="27">
        <v>0</v>
      </c>
      <c r="Z72" s="190">
        <f t="shared" si="673"/>
        <v>4</v>
      </c>
      <c r="AA72" s="18">
        <v>2</v>
      </c>
      <c r="AB72" s="374"/>
      <c r="AC72" s="478">
        <v>5</v>
      </c>
      <c r="AD72" s="355" t="s">
        <v>128</v>
      </c>
      <c r="AE72" s="355" t="s">
        <v>96</v>
      </c>
      <c r="AF72" s="355">
        <v>8</v>
      </c>
      <c r="AG72" s="355" t="s">
        <v>85</v>
      </c>
      <c r="AH72" s="355"/>
      <c r="AI72" s="355">
        <v>3</v>
      </c>
      <c r="AJ72" s="355">
        <v>1.5</v>
      </c>
      <c r="AK72" s="354">
        <v>1</v>
      </c>
      <c r="AL72" s="419">
        <f t="shared" si="648"/>
        <v>4</v>
      </c>
      <c r="AM72" s="354">
        <v>7</v>
      </c>
      <c r="AN72" s="355" t="s">
        <v>34</v>
      </c>
      <c r="AO72" s="355" t="s">
        <v>96</v>
      </c>
      <c r="AP72" s="355">
        <v>5</v>
      </c>
      <c r="AQ72" s="355" t="s">
        <v>85</v>
      </c>
      <c r="AR72" s="355"/>
      <c r="AS72" s="355">
        <v>4</v>
      </c>
      <c r="AT72" s="355">
        <v>13</v>
      </c>
      <c r="AU72" s="354">
        <v>3</v>
      </c>
      <c r="AV72" s="419">
        <f t="shared" si="649"/>
        <v>4</v>
      </c>
      <c r="AW72" s="354">
        <v>4</v>
      </c>
      <c r="AX72" s="355" t="s">
        <v>128</v>
      </c>
      <c r="AY72" s="355" t="s">
        <v>93</v>
      </c>
      <c r="AZ72" s="355">
        <v>4</v>
      </c>
      <c r="BA72" s="355" t="s">
        <v>85</v>
      </c>
      <c r="BB72" s="355"/>
      <c r="BC72" s="355">
        <v>1</v>
      </c>
      <c r="BD72" s="355">
        <v>3</v>
      </c>
      <c r="BE72" s="354">
        <v>2</v>
      </c>
      <c r="BF72" s="419">
        <f t="shared" si="650"/>
        <v>2</v>
      </c>
      <c r="BG72" s="354">
        <v>3</v>
      </c>
      <c r="BH72" s="354"/>
      <c r="BI72" s="354"/>
      <c r="BJ72" s="355">
        <v>5</v>
      </c>
      <c r="BK72" s="355" t="s">
        <v>85</v>
      </c>
      <c r="BL72" s="355"/>
      <c r="BM72" s="355">
        <v>3</v>
      </c>
      <c r="BN72" s="355">
        <v>7</v>
      </c>
      <c r="BO72" s="354">
        <v>2</v>
      </c>
      <c r="BP72" s="419">
        <f t="shared" si="651"/>
        <v>1</v>
      </c>
      <c r="BQ72" s="356">
        <v>3</v>
      </c>
      <c r="BR72" s="355" t="s">
        <v>34</v>
      </c>
      <c r="BS72" s="355" t="s">
        <v>92</v>
      </c>
      <c r="BT72" s="355">
        <v>4</v>
      </c>
      <c r="BU72" s="355" t="s">
        <v>85</v>
      </c>
      <c r="BV72" s="355"/>
      <c r="BW72" s="355">
        <v>4</v>
      </c>
      <c r="BX72" s="355">
        <v>0.5</v>
      </c>
      <c r="BY72" s="354">
        <v>1</v>
      </c>
      <c r="BZ72" s="419">
        <f t="shared" si="652"/>
        <v>2</v>
      </c>
      <c r="CA72" s="354">
        <v>5</v>
      </c>
      <c r="CB72" s="355" t="s">
        <v>36</v>
      </c>
      <c r="CC72" s="355" t="s">
        <v>63</v>
      </c>
      <c r="CD72" s="355">
        <v>4</v>
      </c>
      <c r="CE72" s="355" t="s">
        <v>85</v>
      </c>
      <c r="CF72" s="355"/>
      <c r="CG72" s="355">
        <v>2</v>
      </c>
      <c r="CH72" s="355">
        <v>9</v>
      </c>
      <c r="CI72" s="354">
        <v>2</v>
      </c>
      <c r="CJ72" s="419">
        <f t="shared" si="653"/>
        <v>3</v>
      </c>
      <c r="CK72" s="354">
        <v>3</v>
      </c>
      <c r="CL72" s="354"/>
      <c r="CM72" s="354"/>
      <c r="CN72" s="355">
        <v>4</v>
      </c>
      <c r="CO72" s="355" t="s">
        <v>85</v>
      </c>
      <c r="CP72" s="355"/>
      <c r="CQ72" s="355">
        <v>4</v>
      </c>
      <c r="CR72" s="355">
        <v>5</v>
      </c>
      <c r="CS72" s="354">
        <v>2</v>
      </c>
      <c r="CT72" s="419">
        <f t="shared" si="654"/>
        <v>1</v>
      </c>
      <c r="CU72" s="354">
        <v>5</v>
      </c>
      <c r="CV72" s="355" t="s">
        <v>34</v>
      </c>
      <c r="CW72" s="355" t="s">
        <v>93</v>
      </c>
      <c r="CX72" s="355">
        <v>4</v>
      </c>
      <c r="CY72" s="355" t="s">
        <v>85</v>
      </c>
      <c r="CZ72" s="355"/>
      <c r="DA72" s="355">
        <v>1</v>
      </c>
      <c r="DB72" s="355">
        <v>3</v>
      </c>
      <c r="DC72" s="354">
        <v>2</v>
      </c>
      <c r="DD72" s="419">
        <f t="shared" si="664"/>
        <v>3</v>
      </c>
      <c r="DE72" s="354">
        <v>6</v>
      </c>
      <c r="DF72" s="355" t="s">
        <v>34</v>
      </c>
      <c r="DG72" s="355" t="s">
        <v>93</v>
      </c>
      <c r="DH72" s="355">
        <v>0</v>
      </c>
      <c r="DI72" s="355" t="s">
        <v>94</v>
      </c>
      <c r="DJ72" s="355"/>
      <c r="DK72" s="355">
        <v>2</v>
      </c>
      <c r="DL72" s="355">
        <v>1</v>
      </c>
      <c r="DM72" s="354">
        <v>2</v>
      </c>
      <c r="DN72" s="419">
        <f t="shared" si="655"/>
        <v>4</v>
      </c>
      <c r="DO72" s="354"/>
      <c r="DP72" s="478">
        <v>4</v>
      </c>
      <c r="DQ72" s="354"/>
      <c r="DR72" s="354"/>
      <c r="DS72" s="355" t="s">
        <v>29</v>
      </c>
      <c r="DT72" s="355" t="s">
        <v>121</v>
      </c>
      <c r="DU72" s="355" t="s">
        <v>247</v>
      </c>
      <c r="DV72" s="355">
        <v>1</v>
      </c>
      <c r="DW72" s="355">
        <v>6</v>
      </c>
      <c r="DX72" s="354">
        <v>2</v>
      </c>
      <c r="DY72" s="419">
        <f t="shared" si="656"/>
        <v>2</v>
      </c>
      <c r="DZ72" s="354">
        <v>4</v>
      </c>
      <c r="EA72" s="355" t="s">
        <v>34</v>
      </c>
      <c r="EB72" s="355" t="s">
        <v>93</v>
      </c>
      <c r="EC72" s="355">
        <v>4</v>
      </c>
      <c r="ED72" s="355" t="s">
        <v>85</v>
      </c>
      <c r="EE72" s="355"/>
      <c r="EF72" s="355">
        <v>3</v>
      </c>
      <c r="EG72" s="355">
        <v>5</v>
      </c>
      <c r="EH72" s="354">
        <v>2</v>
      </c>
      <c r="EI72" s="419">
        <f t="shared" si="657"/>
        <v>2</v>
      </c>
      <c r="EJ72" s="354">
        <v>4</v>
      </c>
      <c r="EK72" s="355" t="s">
        <v>34</v>
      </c>
      <c r="EL72" s="355" t="s">
        <v>63</v>
      </c>
      <c r="EM72" s="355">
        <v>0</v>
      </c>
      <c r="EN72" s="355" t="s">
        <v>85</v>
      </c>
      <c r="EO72" s="355"/>
      <c r="EP72" s="355">
        <v>4</v>
      </c>
      <c r="EQ72" s="355">
        <v>6</v>
      </c>
      <c r="ER72" s="354">
        <v>2</v>
      </c>
      <c r="ES72" s="419">
        <f t="shared" si="658"/>
        <v>2</v>
      </c>
      <c r="ET72" s="364">
        <v>3</v>
      </c>
      <c r="EU72" s="355" t="s">
        <v>36</v>
      </c>
      <c r="EV72" s="355" t="s">
        <v>93</v>
      </c>
      <c r="EW72" s="355">
        <v>7</v>
      </c>
      <c r="EX72" s="355" t="s">
        <v>85</v>
      </c>
      <c r="EY72" s="355"/>
      <c r="EZ72" s="355">
        <v>2</v>
      </c>
      <c r="FA72" s="355">
        <v>4</v>
      </c>
      <c r="FB72" s="354">
        <v>1</v>
      </c>
      <c r="FC72" s="419">
        <f t="shared" si="659"/>
        <v>2</v>
      </c>
      <c r="FD72" s="354">
        <v>7</v>
      </c>
      <c r="FE72" s="355" t="s">
        <v>34</v>
      </c>
      <c r="FF72" s="355" t="s">
        <v>93</v>
      </c>
      <c r="FG72" s="355">
        <v>5</v>
      </c>
      <c r="FH72" s="355" t="s">
        <v>91</v>
      </c>
      <c r="FI72" s="355" t="s">
        <v>285</v>
      </c>
      <c r="FJ72" s="355">
        <v>3</v>
      </c>
      <c r="FK72" s="355">
        <v>2</v>
      </c>
      <c r="FL72" s="354">
        <v>2</v>
      </c>
      <c r="FM72" s="419">
        <f t="shared" si="660"/>
        <v>5</v>
      </c>
      <c r="FN72" s="354">
        <v>6</v>
      </c>
      <c r="FO72" s="355" t="s">
        <v>34</v>
      </c>
      <c r="FP72" s="355" t="s">
        <v>86</v>
      </c>
      <c r="FQ72" s="355" t="s">
        <v>226</v>
      </c>
      <c r="FR72" s="355" t="s">
        <v>98</v>
      </c>
      <c r="FS72" s="355" t="s">
        <v>285</v>
      </c>
      <c r="FT72" s="355">
        <v>2</v>
      </c>
      <c r="FU72" s="355">
        <v>2</v>
      </c>
      <c r="FV72" s="354">
        <v>1</v>
      </c>
      <c r="FW72" s="419">
        <f t="shared" si="661"/>
        <v>5</v>
      </c>
      <c r="FX72" s="354">
        <v>4</v>
      </c>
      <c r="FY72" s="355" t="s">
        <v>34</v>
      </c>
      <c r="FZ72" s="355" t="s">
        <v>93</v>
      </c>
      <c r="GA72" s="355">
        <v>0</v>
      </c>
      <c r="GB72" s="355" t="s">
        <v>91</v>
      </c>
      <c r="GC72" s="355"/>
      <c r="GD72" s="355">
        <v>2</v>
      </c>
      <c r="GE72" s="355">
        <v>2</v>
      </c>
      <c r="GF72" s="354">
        <v>1</v>
      </c>
      <c r="GG72" s="419">
        <f t="shared" si="662"/>
        <v>3</v>
      </c>
      <c r="GH72" s="478">
        <v>4</v>
      </c>
      <c r="GI72" s="354"/>
      <c r="GJ72" s="354"/>
      <c r="GK72" s="355">
        <v>8</v>
      </c>
      <c r="GL72" s="355" t="s">
        <v>98</v>
      </c>
      <c r="GM72" s="355"/>
      <c r="GN72" s="355">
        <v>1</v>
      </c>
      <c r="GO72" s="355">
        <v>8</v>
      </c>
      <c r="GP72" s="354">
        <v>2</v>
      </c>
      <c r="GQ72" s="419">
        <f t="shared" si="663"/>
        <v>2</v>
      </c>
      <c r="GR72" s="354">
        <v>5</v>
      </c>
      <c r="GS72" s="358" t="s">
        <v>34</v>
      </c>
      <c r="GT72" s="358" t="s">
        <v>93</v>
      </c>
      <c r="GU72" s="358">
        <v>4</v>
      </c>
      <c r="GV72" s="358" t="s">
        <v>85</v>
      </c>
      <c r="GW72" s="358"/>
      <c r="GX72" s="358">
        <v>3</v>
      </c>
      <c r="GY72" s="358">
        <v>2</v>
      </c>
      <c r="GZ72" s="359">
        <v>1</v>
      </c>
      <c r="HA72" s="421">
        <f t="shared" si="665"/>
        <v>4</v>
      </c>
      <c r="HB72" s="359"/>
      <c r="HC72" s="269"/>
      <c r="HD72" s="269"/>
      <c r="HE72" s="269"/>
      <c r="HF72" s="269"/>
      <c r="HG72" s="269"/>
      <c r="HH72" s="269"/>
      <c r="HI72" s="269"/>
      <c r="HJ72" s="269"/>
      <c r="HK72" s="295">
        <f t="shared" si="33"/>
        <v>10</v>
      </c>
      <c r="HL72" s="295">
        <f t="shared" si="674"/>
        <v>1</v>
      </c>
      <c r="HM72" s="295">
        <f t="shared" si="675"/>
        <v>0</v>
      </c>
      <c r="HN72" s="297">
        <f t="shared" si="676"/>
        <v>0</v>
      </c>
      <c r="HO72" s="295">
        <f t="shared" si="677"/>
        <v>0</v>
      </c>
      <c r="HP72" s="295">
        <f t="shared" si="678"/>
        <v>0</v>
      </c>
      <c r="HQ72" s="295">
        <f t="shared" si="679"/>
        <v>1</v>
      </c>
      <c r="HR72" s="269" t="s">
        <v>379</v>
      </c>
      <c r="HS72" s="269" t="s">
        <v>380</v>
      </c>
      <c r="HT72" s="269"/>
      <c r="HU72" s="269"/>
      <c r="HV72" s="269"/>
      <c r="HW72" s="269"/>
      <c r="HX72" s="269"/>
      <c r="HY72" s="269"/>
      <c r="HZ72" s="269"/>
      <c r="IA72" s="269"/>
      <c r="IB72" s="269"/>
      <c r="IC72" s="269"/>
      <c r="ID72" s="269"/>
      <c r="IE72" s="269"/>
      <c r="IT72" s="299"/>
    </row>
    <row r="73" spans="7:254" ht="15" customHeight="1">
      <c r="G73" s="175">
        <f t="shared" si="23"/>
        <v>8</v>
      </c>
      <c r="H73" s="175">
        <f t="shared" si="24"/>
        <v>14</v>
      </c>
      <c r="I73" s="119">
        <v>142</v>
      </c>
      <c r="J73" s="90">
        <f t="shared" si="666"/>
        <v>44779</v>
      </c>
      <c r="K73" s="126">
        <v>44779</v>
      </c>
      <c r="L73" s="41" t="s">
        <v>614</v>
      </c>
      <c r="M73" s="76">
        <v>2</v>
      </c>
      <c r="N73" s="42">
        <v>0</v>
      </c>
      <c r="O73" s="207">
        <f t="shared" si="667"/>
        <v>2</v>
      </c>
      <c r="P73" s="176">
        <f t="shared" si="668"/>
        <v>75</v>
      </c>
      <c r="Q73" s="185">
        <f t="shared" si="669"/>
        <v>41</v>
      </c>
      <c r="R73" s="178">
        <f t="shared" si="670"/>
        <v>34</v>
      </c>
      <c r="S73" s="519">
        <f t="shared" si="671"/>
        <v>0</v>
      </c>
      <c r="T73" s="43">
        <v>1</v>
      </c>
      <c r="U73" s="43">
        <v>0</v>
      </c>
      <c r="V73" s="43">
        <v>1</v>
      </c>
      <c r="W73" s="43">
        <v>0</v>
      </c>
      <c r="X73" s="186">
        <f t="shared" si="672"/>
        <v>2</v>
      </c>
      <c r="Y73" s="43">
        <v>0</v>
      </c>
      <c r="Z73" s="189">
        <f t="shared" si="673"/>
        <v>2</v>
      </c>
      <c r="AA73" s="44">
        <v>4</v>
      </c>
      <c r="AB73" s="463"/>
      <c r="AC73" s="476">
        <v>5</v>
      </c>
      <c r="AD73" s="477" t="s">
        <v>128</v>
      </c>
      <c r="AE73" s="477" t="s">
        <v>93</v>
      </c>
      <c r="AF73" s="477">
        <v>7</v>
      </c>
      <c r="AG73" s="477" t="s">
        <v>91</v>
      </c>
      <c r="AH73" s="477"/>
      <c r="AI73" s="477">
        <v>3</v>
      </c>
      <c r="AJ73" s="477">
        <v>10</v>
      </c>
      <c r="AK73" s="476">
        <v>2</v>
      </c>
      <c r="AL73" s="419">
        <f t="shared" si="648"/>
        <v>3</v>
      </c>
      <c r="AM73" s="476">
        <v>5</v>
      </c>
      <c r="AN73" s="355" t="s">
        <v>34</v>
      </c>
      <c r="AO73" s="355" t="s">
        <v>91</v>
      </c>
      <c r="AP73" s="355" t="s">
        <v>271</v>
      </c>
      <c r="AQ73" s="355" t="s">
        <v>91</v>
      </c>
      <c r="AR73" s="355"/>
      <c r="AS73" s="355">
        <v>4</v>
      </c>
      <c r="AT73" s="355">
        <v>15</v>
      </c>
      <c r="AU73" s="354">
        <v>2</v>
      </c>
      <c r="AV73" s="419">
        <f t="shared" si="649"/>
        <v>3</v>
      </c>
      <c r="AW73" s="354">
        <v>6</v>
      </c>
      <c r="AX73" s="355" t="s">
        <v>128</v>
      </c>
      <c r="AY73" s="355" t="s">
        <v>103</v>
      </c>
      <c r="AZ73" s="355">
        <v>4</v>
      </c>
      <c r="BA73" s="355" t="s">
        <v>85</v>
      </c>
      <c r="BB73" s="355"/>
      <c r="BC73" s="355">
        <v>1</v>
      </c>
      <c r="BD73" s="355">
        <v>4</v>
      </c>
      <c r="BE73" s="354">
        <v>2</v>
      </c>
      <c r="BF73" s="419">
        <f t="shared" si="650"/>
        <v>4</v>
      </c>
      <c r="BG73" s="354">
        <v>5</v>
      </c>
      <c r="BH73" s="354"/>
      <c r="BI73" s="354"/>
      <c r="BJ73" s="355" t="s">
        <v>271</v>
      </c>
      <c r="BK73" s="355" t="s">
        <v>96</v>
      </c>
      <c r="BL73" s="355"/>
      <c r="BM73" s="355">
        <v>3</v>
      </c>
      <c r="BN73" s="355">
        <v>2</v>
      </c>
      <c r="BO73" s="354">
        <v>1</v>
      </c>
      <c r="BP73" s="419">
        <f t="shared" si="651"/>
        <v>4</v>
      </c>
      <c r="BQ73" s="356">
        <v>3</v>
      </c>
      <c r="BR73" s="355" t="s">
        <v>34</v>
      </c>
      <c r="BS73" s="355" t="s">
        <v>92</v>
      </c>
      <c r="BT73" s="355">
        <v>4</v>
      </c>
      <c r="BU73" s="355" t="s">
        <v>85</v>
      </c>
      <c r="BV73" s="382"/>
      <c r="BW73" s="355">
        <v>4</v>
      </c>
      <c r="BX73" s="355">
        <v>2</v>
      </c>
      <c r="BY73" s="354">
        <v>1</v>
      </c>
      <c r="BZ73" s="419">
        <f t="shared" si="652"/>
        <v>2</v>
      </c>
      <c r="CA73" s="354">
        <v>5</v>
      </c>
      <c r="CB73" s="355" t="s">
        <v>36</v>
      </c>
      <c r="CC73" s="355" t="s">
        <v>93</v>
      </c>
      <c r="CD73" s="355">
        <v>4</v>
      </c>
      <c r="CE73" s="355" t="s">
        <v>85</v>
      </c>
      <c r="CF73" s="355"/>
      <c r="CG73" s="355">
        <v>2</v>
      </c>
      <c r="CH73" s="355">
        <v>5</v>
      </c>
      <c r="CI73" s="354">
        <v>2</v>
      </c>
      <c r="CJ73" s="419">
        <f t="shared" si="653"/>
        <v>3</v>
      </c>
      <c r="CK73" s="354">
        <v>3</v>
      </c>
      <c r="CL73" s="354"/>
      <c r="CM73" s="354"/>
      <c r="CN73" s="355">
        <v>0</v>
      </c>
      <c r="CO73" s="355" t="s">
        <v>85</v>
      </c>
      <c r="CP73" s="355"/>
      <c r="CQ73" s="355">
        <v>4</v>
      </c>
      <c r="CR73" s="355">
        <v>10</v>
      </c>
      <c r="CS73" s="354">
        <v>2</v>
      </c>
      <c r="CT73" s="419">
        <f t="shared" si="654"/>
        <v>1</v>
      </c>
      <c r="CU73" s="476">
        <v>6</v>
      </c>
      <c r="CV73" s="355" t="s">
        <v>34</v>
      </c>
      <c r="CW73" s="355" t="s">
        <v>63</v>
      </c>
      <c r="CX73" s="355">
        <v>6</v>
      </c>
      <c r="CY73" s="355" t="s">
        <v>91</v>
      </c>
      <c r="CZ73" s="355"/>
      <c r="DA73" s="355">
        <v>1</v>
      </c>
      <c r="DB73" s="355">
        <v>1</v>
      </c>
      <c r="DC73" s="354">
        <v>1</v>
      </c>
      <c r="DD73" s="419">
        <f t="shared" si="664"/>
        <v>5</v>
      </c>
      <c r="DE73" s="356">
        <v>3</v>
      </c>
      <c r="DF73" s="355" t="s">
        <v>34</v>
      </c>
      <c r="DG73" s="355" t="s">
        <v>93</v>
      </c>
      <c r="DH73" s="355">
        <v>9</v>
      </c>
      <c r="DI73" s="355" t="s">
        <v>85</v>
      </c>
      <c r="DJ73" s="355"/>
      <c r="DK73" s="355">
        <v>2</v>
      </c>
      <c r="DL73" s="355">
        <v>5</v>
      </c>
      <c r="DM73" s="354">
        <v>1</v>
      </c>
      <c r="DN73" s="419">
        <f t="shared" si="655"/>
        <v>2</v>
      </c>
      <c r="DO73" s="354"/>
      <c r="DP73" s="354">
        <v>3</v>
      </c>
      <c r="DQ73" s="354"/>
      <c r="DR73" s="354"/>
      <c r="DS73" s="355" t="s">
        <v>29</v>
      </c>
      <c r="DT73" s="355" t="s">
        <v>85</v>
      </c>
      <c r="DU73" s="355"/>
      <c r="DV73" s="355">
        <v>1</v>
      </c>
      <c r="DW73" s="355">
        <v>2</v>
      </c>
      <c r="DX73" s="354">
        <v>2</v>
      </c>
      <c r="DY73" s="419">
        <f t="shared" si="656"/>
        <v>1</v>
      </c>
      <c r="DZ73" s="354">
        <v>4</v>
      </c>
      <c r="EA73" s="355" t="s">
        <v>34</v>
      </c>
      <c r="EB73" s="355" t="s">
        <v>93</v>
      </c>
      <c r="EC73" s="355" t="s">
        <v>226</v>
      </c>
      <c r="ED73" s="355" t="s">
        <v>85</v>
      </c>
      <c r="EE73" s="355"/>
      <c r="EF73" s="355">
        <v>3</v>
      </c>
      <c r="EG73" s="355">
        <v>15</v>
      </c>
      <c r="EH73" s="354">
        <v>2</v>
      </c>
      <c r="EI73" s="419">
        <f t="shared" si="657"/>
        <v>2</v>
      </c>
      <c r="EJ73" s="354">
        <v>4</v>
      </c>
      <c r="EK73" s="355" t="s">
        <v>34</v>
      </c>
      <c r="EL73" s="355" t="s">
        <v>63</v>
      </c>
      <c r="EM73" s="355">
        <v>8</v>
      </c>
      <c r="EN73" s="355" t="s">
        <v>85</v>
      </c>
      <c r="EO73" s="355"/>
      <c r="EP73" s="355">
        <v>4</v>
      </c>
      <c r="EQ73" s="355">
        <v>25</v>
      </c>
      <c r="ER73" s="354">
        <v>2</v>
      </c>
      <c r="ES73" s="419">
        <f t="shared" si="658"/>
        <v>2</v>
      </c>
      <c r="ET73" s="354">
        <v>4</v>
      </c>
      <c r="EU73" s="355" t="s">
        <v>36</v>
      </c>
      <c r="EV73" s="355" t="s">
        <v>93</v>
      </c>
      <c r="EW73" s="355">
        <v>8</v>
      </c>
      <c r="EX73" s="355" t="s">
        <v>85</v>
      </c>
      <c r="EY73" s="355"/>
      <c r="EZ73" s="355">
        <v>2</v>
      </c>
      <c r="FA73" s="355">
        <v>2</v>
      </c>
      <c r="FB73" s="354">
        <v>2</v>
      </c>
      <c r="FC73" s="419">
        <f t="shared" si="659"/>
        <v>2</v>
      </c>
      <c r="FD73" s="356">
        <v>4</v>
      </c>
      <c r="FE73" s="355" t="s">
        <v>34</v>
      </c>
      <c r="FF73" s="355" t="s">
        <v>93</v>
      </c>
      <c r="FG73" s="355">
        <v>7</v>
      </c>
      <c r="FH73" s="355" t="s">
        <v>85</v>
      </c>
      <c r="FI73" s="355"/>
      <c r="FJ73" s="355">
        <v>3</v>
      </c>
      <c r="FK73" s="355">
        <v>6</v>
      </c>
      <c r="FL73" s="354">
        <v>1</v>
      </c>
      <c r="FM73" s="419">
        <f t="shared" si="660"/>
        <v>3</v>
      </c>
      <c r="FN73" s="354">
        <v>4</v>
      </c>
      <c r="FO73" s="355" t="s">
        <v>34</v>
      </c>
      <c r="FP73" s="355" t="s">
        <v>93</v>
      </c>
      <c r="FQ73" s="355">
        <v>9</v>
      </c>
      <c r="FR73" s="355" t="s">
        <v>85</v>
      </c>
      <c r="FS73" s="355"/>
      <c r="FT73" s="355">
        <v>2</v>
      </c>
      <c r="FU73" s="355">
        <v>12</v>
      </c>
      <c r="FV73" s="354">
        <v>2</v>
      </c>
      <c r="FW73" s="419">
        <f t="shared" si="661"/>
        <v>2</v>
      </c>
      <c r="FX73" s="356">
        <v>3</v>
      </c>
      <c r="FY73" s="355" t="s">
        <v>34</v>
      </c>
      <c r="FZ73" s="355" t="s">
        <v>86</v>
      </c>
      <c r="GA73" s="355">
        <v>0</v>
      </c>
      <c r="GB73" s="355" t="s">
        <v>85</v>
      </c>
      <c r="GC73" s="355"/>
      <c r="GD73" s="355">
        <v>2</v>
      </c>
      <c r="GE73" s="355">
        <v>8</v>
      </c>
      <c r="GF73" s="354">
        <v>1</v>
      </c>
      <c r="GG73" s="419">
        <f t="shared" si="662"/>
        <v>2</v>
      </c>
      <c r="GH73" s="354">
        <v>3</v>
      </c>
      <c r="GI73" s="354"/>
      <c r="GJ73" s="354"/>
      <c r="GK73" s="355">
        <v>8</v>
      </c>
      <c r="GL73" s="355" t="s">
        <v>85</v>
      </c>
      <c r="GM73" s="355"/>
      <c r="GN73" s="355">
        <v>1</v>
      </c>
      <c r="GO73" s="355">
        <v>10</v>
      </c>
      <c r="GP73" s="354">
        <v>2</v>
      </c>
      <c r="GQ73" s="419">
        <f t="shared" si="663"/>
        <v>1</v>
      </c>
      <c r="GR73" s="354">
        <v>5</v>
      </c>
      <c r="GS73" s="358" t="s">
        <v>34</v>
      </c>
      <c r="GT73" s="358" t="s">
        <v>93</v>
      </c>
      <c r="GU73" s="358">
        <v>0</v>
      </c>
      <c r="GV73" s="358" t="s">
        <v>85</v>
      </c>
      <c r="GW73" s="358"/>
      <c r="GX73" s="358">
        <v>3</v>
      </c>
      <c r="GY73" s="358">
        <v>13</v>
      </c>
      <c r="GZ73" s="359">
        <v>2</v>
      </c>
      <c r="HA73" s="421">
        <f t="shared" si="665"/>
        <v>3</v>
      </c>
      <c r="HB73" s="359"/>
      <c r="HC73" s="269"/>
      <c r="HD73" s="269"/>
      <c r="HE73" s="269"/>
      <c r="HF73" s="269"/>
      <c r="HG73" s="269"/>
      <c r="HH73" s="269"/>
      <c r="HI73" s="269"/>
      <c r="HJ73" s="269"/>
      <c r="HK73" s="295">
        <f t="shared" si="33"/>
        <v>10</v>
      </c>
      <c r="HL73" s="295">
        <f t="shared" si="674"/>
        <v>0</v>
      </c>
      <c r="HM73" s="295">
        <f t="shared" si="675"/>
        <v>0</v>
      </c>
      <c r="HN73" s="297">
        <f t="shared" si="676"/>
        <v>0</v>
      </c>
      <c r="HO73" s="295">
        <f t="shared" si="677"/>
        <v>0</v>
      </c>
      <c r="HP73" s="295">
        <f t="shared" si="678"/>
        <v>0</v>
      </c>
      <c r="HQ73" s="295">
        <f t="shared" si="679"/>
        <v>0</v>
      </c>
      <c r="HR73" s="269" t="s">
        <v>346</v>
      </c>
      <c r="HS73" s="269" t="s">
        <v>348</v>
      </c>
      <c r="HT73" s="269"/>
      <c r="HU73" s="269"/>
      <c r="HV73" s="269"/>
      <c r="HW73" s="269"/>
      <c r="HX73" s="269"/>
      <c r="HY73" s="269"/>
      <c r="HZ73" s="269"/>
      <c r="IA73" s="269"/>
      <c r="IB73" s="269"/>
      <c r="IC73" s="269"/>
      <c r="ID73" s="269"/>
      <c r="IE73" s="269"/>
      <c r="IT73" s="299"/>
    </row>
    <row r="74" spans="7:254" ht="15" customHeight="1">
      <c r="G74" s="175">
        <f t="shared" si="23"/>
        <v>9</v>
      </c>
      <c r="H74" s="175">
        <f t="shared" si="24"/>
        <v>12</v>
      </c>
      <c r="I74" s="119">
        <v>141</v>
      </c>
      <c r="J74" s="90">
        <f t="shared" si="666"/>
        <v>44772</v>
      </c>
      <c r="K74" s="126">
        <v>44772</v>
      </c>
      <c r="L74" s="417" t="s">
        <v>613</v>
      </c>
      <c r="M74" s="76">
        <v>1</v>
      </c>
      <c r="N74" s="42">
        <v>0</v>
      </c>
      <c r="O74" s="207">
        <f t="shared" si="667"/>
        <v>1</v>
      </c>
      <c r="P74" s="176">
        <f t="shared" si="668"/>
        <v>80</v>
      </c>
      <c r="Q74" s="177">
        <f t="shared" si="669"/>
        <v>41</v>
      </c>
      <c r="R74" s="178">
        <f t="shared" si="670"/>
        <v>39</v>
      </c>
      <c r="S74" s="519">
        <f t="shared" si="671"/>
        <v>7</v>
      </c>
      <c r="T74" s="43">
        <v>1</v>
      </c>
      <c r="U74" s="43">
        <v>0</v>
      </c>
      <c r="V74" s="43">
        <v>0</v>
      </c>
      <c r="W74" s="43">
        <v>0</v>
      </c>
      <c r="X74" s="186">
        <f t="shared" si="672"/>
        <v>1</v>
      </c>
      <c r="Y74" s="43">
        <v>2</v>
      </c>
      <c r="Z74" s="189">
        <f t="shared" si="673"/>
        <v>3</v>
      </c>
      <c r="AA74" s="44">
        <v>0</v>
      </c>
      <c r="AB74" s="142"/>
      <c r="AC74" s="473">
        <v>5</v>
      </c>
      <c r="AD74" s="474" t="s">
        <v>128</v>
      </c>
      <c r="AE74" s="474" t="s">
        <v>93</v>
      </c>
      <c r="AF74" s="474">
        <v>7</v>
      </c>
      <c r="AG74" s="474" t="s">
        <v>91</v>
      </c>
      <c r="AH74" s="474"/>
      <c r="AI74" s="474">
        <v>3</v>
      </c>
      <c r="AJ74" s="474">
        <v>15</v>
      </c>
      <c r="AK74" s="473">
        <v>2</v>
      </c>
      <c r="AL74" s="419">
        <f t="shared" si="648"/>
        <v>3</v>
      </c>
      <c r="AM74" s="475">
        <v>5</v>
      </c>
      <c r="AN74" s="43" t="s">
        <v>34</v>
      </c>
      <c r="AO74" s="43" t="s">
        <v>93</v>
      </c>
      <c r="AP74" s="43">
        <v>0</v>
      </c>
      <c r="AQ74" s="43" t="s">
        <v>85</v>
      </c>
      <c r="AR74" s="43"/>
      <c r="AS74" s="43">
        <v>3</v>
      </c>
      <c r="AT74" s="43">
        <v>15</v>
      </c>
      <c r="AU74" s="44">
        <v>3</v>
      </c>
      <c r="AV74" s="419">
        <f t="shared" si="649"/>
        <v>2</v>
      </c>
      <c r="AW74" s="44">
        <v>4</v>
      </c>
      <c r="AX74" s="43" t="s">
        <v>128</v>
      </c>
      <c r="AY74" s="43" t="s">
        <v>86</v>
      </c>
      <c r="AZ74" s="43">
        <v>9</v>
      </c>
      <c r="BA74" s="43" t="s">
        <v>85</v>
      </c>
      <c r="BB74" s="43"/>
      <c r="BC74" s="43">
        <v>3</v>
      </c>
      <c r="BD74" s="43">
        <v>11</v>
      </c>
      <c r="BE74" s="44">
        <v>2</v>
      </c>
      <c r="BF74" s="419">
        <f t="shared" si="650"/>
        <v>2</v>
      </c>
      <c r="BG74" s="44">
        <v>3</v>
      </c>
      <c r="BH74" s="44"/>
      <c r="BI74" s="44"/>
      <c r="BJ74" s="43" t="s">
        <v>271</v>
      </c>
      <c r="BK74" s="43" t="s">
        <v>85</v>
      </c>
      <c r="BL74" s="43"/>
      <c r="BM74" s="43">
        <v>1</v>
      </c>
      <c r="BN74" s="43">
        <v>7</v>
      </c>
      <c r="BO74" s="44">
        <v>2</v>
      </c>
      <c r="BP74" s="419">
        <f t="shared" si="651"/>
        <v>1</v>
      </c>
      <c r="BQ74" s="44">
        <v>6</v>
      </c>
      <c r="BR74" s="43" t="s">
        <v>34</v>
      </c>
      <c r="BS74" s="43" t="s">
        <v>103</v>
      </c>
      <c r="BT74" s="43">
        <v>4</v>
      </c>
      <c r="BU74" s="43" t="s">
        <v>91</v>
      </c>
      <c r="BV74" s="43"/>
      <c r="BW74" s="43">
        <v>2</v>
      </c>
      <c r="BX74" s="43">
        <v>2</v>
      </c>
      <c r="BY74" s="44">
        <v>1</v>
      </c>
      <c r="BZ74" s="419">
        <f t="shared" si="652"/>
        <v>5</v>
      </c>
      <c r="CA74" s="44">
        <v>5</v>
      </c>
      <c r="CB74" s="43" t="s">
        <v>36</v>
      </c>
      <c r="CC74" s="43" t="s">
        <v>93</v>
      </c>
      <c r="CD74" s="43" t="s">
        <v>36</v>
      </c>
      <c r="CE74" s="43" t="s">
        <v>92</v>
      </c>
      <c r="CF74" s="43"/>
      <c r="CG74" s="43">
        <v>2</v>
      </c>
      <c r="CH74" s="43">
        <v>9</v>
      </c>
      <c r="CI74" s="44">
        <v>1</v>
      </c>
      <c r="CJ74" s="419">
        <f t="shared" si="653"/>
        <v>4</v>
      </c>
      <c r="CK74" s="44">
        <v>3</v>
      </c>
      <c r="CL74" s="44"/>
      <c r="CM74" s="44"/>
      <c r="CN74" s="43">
        <v>4</v>
      </c>
      <c r="CO74" s="43" t="s">
        <v>85</v>
      </c>
      <c r="CP74" s="43"/>
      <c r="CQ74" s="43">
        <v>1</v>
      </c>
      <c r="CR74" s="43">
        <v>5</v>
      </c>
      <c r="CS74" s="44">
        <v>2</v>
      </c>
      <c r="CT74" s="419">
        <f t="shared" si="654"/>
        <v>1</v>
      </c>
      <c r="CU74" s="473">
        <v>6</v>
      </c>
      <c r="CV74" s="43" t="s">
        <v>34</v>
      </c>
      <c r="CW74" s="43" t="s">
        <v>63</v>
      </c>
      <c r="CX74" s="43">
        <v>8</v>
      </c>
      <c r="CY74" s="43" t="s">
        <v>85</v>
      </c>
      <c r="CZ74" s="43"/>
      <c r="DA74" s="43">
        <v>3</v>
      </c>
      <c r="DB74" s="43">
        <v>13</v>
      </c>
      <c r="DC74" s="44">
        <v>3</v>
      </c>
      <c r="DD74" s="419">
        <f t="shared" si="664"/>
        <v>3</v>
      </c>
      <c r="DE74" s="44">
        <v>4</v>
      </c>
      <c r="DF74" s="43" t="s">
        <v>34</v>
      </c>
      <c r="DG74" s="43" t="s">
        <v>93</v>
      </c>
      <c r="DH74" s="43">
        <v>0</v>
      </c>
      <c r="DI74" s="43" t="s">
        <v>85</v>
      </c>
      <c r="DJ74" s="43"/>
      <c r="DK74" s="43">
        <v>1</v>
      </c>
      <c r="DL74" s="43">
        <v>2</v>
      </c>
      <c r="DM74" s="44">
        <v>2</v>
      </c>
      <c r="DN74" s="419">
        <f t="shared" si="655"/>
        <v>2</v>
      </c>
      <c r="DO74" s="44" t="s">
        <v>129</v>
      </c>
      <c r="DP74" s="44">
        <v>3</v>
      </c>
      <c r="DQ74" s="44"/>
      <c r="DR74" s="44"/>
      <c r="DS74" s="43" t="s">
        <v>271</v>
      </c>
      <c r="DT74" s="43" t="s">
        <v>85</v>
      </c>
      <c r="DU74" s="43"/>
      <c r="DV74" s="43">
        <v>3</v>
      </c>
      <c r="DW74" s="43">
        <v>23</v>
      </c>
      <c r="DX74" s="44">
        <v>2</v>
      </c>
      <c r="DY74" s="419">
        <f t="shared" si="656"/>
        <v>1</v>
      </c>
      <c r="DZ74" s="44">
        <v>4</v>
      </c>
      <c r="EA74" s="43" t="s">
        <v>34</v>
      </c>
      <c r="EB74" s="43" t="s">
        <v>93</v>
      </c>
      <c r="EC74" s="43">
        <v>9</v>
      </c>
      <c r="ED74" s="43" t="s">
        <v>85</v>
      </c>
      <c r="EE74" s="43"/>
      <c r="EF74" s="43">
        <v>2</v>
      </c>
      <c r="EG74" s="43">
        <v>5</v>
      </c>
      <c r="EH74" s="44">
        <v>2</v>
      </c>
      <c r="EI74" s="419">
        <f t="shared" si="657"/>
        <v>2</v>
      </c>
      <c r="EJ74" s="44">
        <v>4</v>
      </c>
      <c r="EK74" s="43" t="s">
        <v>34</v>
      </c>
      <c r="EL74" s="43" t="s">
        <v>93</v>
      </c>
      <c r="EM74" s="43">
        <v>6</v>
      </c>
      <c r="EN74" s="43" t="s">
        <v>91</v>
      </c>
      <c r="EO74" s="43"/>
      <c r="EP74" s="43">
        <v>2</v>
      </c>
      <c r="EQ74" s="43">
        <v>2</v>
      </c>
      <c r="ER74" s="44">
        <v>1</v>
      </c>
      <c r="ES74" s="419">
        <f t="shared" si="658"/>
        <v>3</v>
      </c>
      <c r="ET74" s="44">
        <v>4</v>
      </c>
      <c r="EU74" s="43" t="s">
        <v>36</v>
      </c>
      <c r="EV74" s="43" t="s">
        <v>63</v>
      </c>
      <c r="EW74" s="43">
        <v>6</v>
      </c>
      <c r="EX74" s="43" t="s">
        <v>86</v>
      </c>
      <c r="EY74" s="43"/>
      <c r="EZ74" s="43">
        <v>1</v>
      </c>
      <c r="FA74" s="43">
        <v>4</v>
      </c>
      <c r="FB74" s="44">
        <v>2</v>
      </c>
      <c r="FC74" s="419">
        <f t="shared" si="659"/>
        <v>2</v>
      </c>
      <c r="FD74" s="473">
        <v>6</v>
      </c>
      <c r="FE74" s="43" t="s">
        <v>34</v>
      </c>
      <c r="FF74" s="43" t="s">
        <v>86</v>
      </c>
      <c r="FG74" s="43" t="s">
        <v>128</v>
      </c>
      <c r="FH74" s="43" t="s">
        <v>91</v>
      </c>
      <c r="FI74" s="43" t="s">
        <v>285</v>
      </c>
      <c r="FJ74" s="43">
        <v>3</v>
      </c>
      <c r="FK74" s="43">
        <v>8</v>
      </c>
      <c r="FL74" s="44">
        <v>2</v>
      </c>
      <c r="FM74" s="419">
        <f t="shared" si="660"/>
        <v>4</v>
      </c>
      <c r="FN74" s="473">
        <v>5</v>
      </c>
      <c r="FO74" s="43" t="s">
        <v>34</v>
      </c>
      <c r="FP74" s="43" t="s">
        <v>93</v>
      </c>
      <c r="FQ74" s="43">
        <v>9</v>
      </c>
      <c r="FR74" s="43" t="s">
        <v>85</v>
      </c>
      <c r="FS74" s="43"/>
      <c r="FT74" s="43">
        <v>2</v>
      </c>
      <c r="FU74" s="43">
        <v>17</v>
      </c>
      <c r="FV74" s="44">
        <v>3</v>
      </c>
      <c r="FW74" s="419">
        <f t="shared" si="661"/>
        <v>2</v>
      </c>
      <c r="FX74" s="44">
        <v>4</v>
      </c>
      <c r="FY74" s="43" t="s">
        <v>34</v>
      </c>
      <c r="FZ74" s="43" t="s">
        <v>93</v>
      </c>
      <c r="GA74" s="43">
        <v>4</v>
      </c>
      <c r="GB74" s="43" t="s">
        <v>85</v>
      </c>
      <c r="GC74" s="43"/>
      <c r="GD74" s="43">
        <v>3</v>
      </c>
      <c r="GE74" s="43">
        <v>5</v>
      </c>
      <c r="GF74" s="44">
        <v>2</v>
      </c>
      <c r="GG74" s="419">
        <f t="shared" si="662"/>
        <v>2</v>
      </c>
      <c r="GH74" s="44">
        <v>3</v>
      </c>
      <c r="GI74" s="44"/>
      <c r="GJ74" s="44"/>
      <c r="GK74" s="43">
        <v>8</v>
      </c>
      <c r="GL74" s="43" t="s">
        <v>85</v>
      </c>
      <c r="GM74" s="43"/>
      <c r="GN74" s="43">
        <v>1</v>
      </c>
      <c r="GO74" s="43">
        <v>4</v>
      </c>
      <c r="GP74" s="44">
        <v>2</v>
      </c>
      <c r="GQ74" s="419">
        <f t="shared" si="663"/>
        <v>1</v>
      </c>
      <c r="GR74" s="475">
        <v>6</v>
      </c>
      <c r="GS74" s="421" t="s">
        <v>34</v>
      </c>
      <c r="GT74" s="421" t="s">
        <v>93</v>
      </c>
      <c r="GU74" s="421">
        <v>9</v>
      </c>
      <c r="GV74" s="421" t="s">
        <v>85</v>
      </c>
      <c r="GW74" s="421"/>
      <c r="GX74" s="421">
        <v>2</v>
      </c>
      <c r="GY74" s="421">
        <v>14</v>
      </c>
      <c r="GZ74" s="422">
        <v>3</v>
      </c>
      <c r="HA74" s="421">
        <f t="shared" si="665"/>
        <v>3</v>
      </c>
      <c r="HB74" s="422"/>
      <c r="HC74" s="269"/>
      <c r="HD74" s="269"/>
      <c r="HE74" s="269"/>
      <c r="HF74" s="269"/>
      <c r="HG74" s="269"/>
      <c r="HH74" s="269"/>
      <c r="HI74" s="269"/>
      <c r="HJ74" s="269"/>
      <c r="HK74" s="295">
        <f t="shared" si="33"/>
        <v>10</v>
      </c>
      <c r="HL74" s="295">
        <f t="shared" si="674"/>
        <v>1</v>
      </c>
      <c r="HM74" s="295">
        <f t="shared" si="675"/>
        <v>0</v>
      </c>
      <c r="HN74" s="297">
        <f t="shared" si="676"/>
        <v>0</v>
      </c>
      <c r="HO74" s="295">
        <f t="shared" si="677"/>
        <v>0</v>
      </c>
      <c r="HP74" s="295">
        <f t="shared" si="678"/>
        <v>0</v>
      </c>
      <c r="HQ74" s="295">
        <f t="shared" si="679"/>
        <v>1</v>
      </c>
      <c r="HR74" s="269" t="s">
        <v>346</v>
      </c>
      <c r="HS74" s="269" t="s">
        <v>348</v>
      </c>
      <c r="HT74" s="269"/>
      <c r="HU74" s="269"/>
      <c r="HV74" s="269"/>
      <c r="HW74" s="269"/>
      <c r="HX74" s="269"/>
      <c r="HY74" s="269"/>
      <c r="HZ74" s="269"/>
      <c r="IA74" s="269"/>
      <c r="IB74" s="269"/>
      <c r="IC74" s="269"/>
      <c r="ID74" s="269"/>
      <c r="IE74" s="269"/>
      <c r="IT74" s="299"/>
    </row>
    <row r="75" spans="7:254" ht="15" customHeight="1">
      <c r="G75" s="175">
        <f t="shared" si="23"/>
        <v>8</v>
      </c>
      <c r="H75" s="175">
        <f t="shared" si="24"/>
        <v>13</v>
      </c>
      <c r="I75" s="119">
        <v>140</v>
      </c>
      <c r="J75" s="88">
        <f t="shared" si="666"/>
        <v>44758</v>
      </c>
      <c r="K75" s="85">
        <v>44758</v>
      </c>
      <c r="L75" s="5" t="s">
        <v>612</v>
      </c>
      <c r="M75" s="74">
        <v>0</v>
      </c>
      <c r="N75" s="28">
        <v>1</v>
      </c>
      <c r="O75" s="207">
        <f t="shared" si="667"/>
        <v>1</v>
      </c>
      <c r="P75" s="179">
        <f t="shared" si="668"/>
        <v>84</v>
      </c>
      <c r="Q75" s="180">
        <f t="shared" si="669"/>
        <v>41</v>
      </c>
      <c r="R75" s="181">
        <f t="shared" si="670"/>
        <v>43</v>
      </c>
      <c r="S75" s="519">
        <f t="shared" si="671"/>
        <v>7</v>
      </c>
      <c r="T75" s="27">
        <v>0</v>
      </c>
      <c r="U75" s="27">
        <v>2</v>
      </c>
      <c r="V75" s="27">
        <v>0</v>
      </c>
      <c r="W75" s="27">
        <v>1</v>
      </c>
      <c r="X75" s="186">
        <f t="shared" si="672"/>
        <v>3</v>
      </c>
      <c r="Y75" s="27">
        <v>2</v>
      </c>
      <c r="Z75" s="190">
        <f t="shared" si="673"/>
        <v>5</v>
      </c>
      <c r="AA75" s="18">
        <v>0</v>
      </c>
      <c r="AB75" s="374"/>
      <c r="AC75" s="354">
        <v>4</v>
      </c>
      <c r="AD75" s="355" t="s">
        <v>128</v>
      </c>
      <c r="AE75" s="355" t="s">
        <v>63</v>
      </c>
      <c r="AF75" s="355">
        <v>9</v>
      </c>
      <c r="AG75" s="355" t="s">
        <v>85</v>
      </c>
      <c r="AH75" s="355"/>
      <c r="AI75" s="355">
        <v>1</v>
      </c>
      <c r="AJ75" s="355">
        <v>5</v>
      </c>
      <c r="AK75" s="354">
        <v>2</v>
      </c>
      <c r="AL75" s="419">
        <f t="shared" si="648"/>
        <v>2</v>
      </c>
      <c r="AM75" s="354">
        <v>4</v>
      </c>
      <c r="AN75" s="355" t="s">
        <v>34</v>
      </c>
      <c r="AO75" s="355" t="s">
        <v>92</v>
      </c>
      <c r="AP75" s="355">
        <v>4</v>
      </c>
      <c r="AQ75" s="355" t="s">
        <v>85</v>
      </c>
      <c r="AR75" s="355"/>
      <c r="AS75" s="355">
        <v>1</v>
      </c>
      <c r="AT75" s="355">
        <v>2</v>
      </c>
      <c r="AU75" s="354">
        <v>2</v>
      </c>
      <c r="AV75" s="419">
        <f t="shared" si="649"/>
        <v>2</v>
      </c>
      <c r="AW75" s="354">
        <v>4</v>
      </c>
      <c r="AX75" s="355" t="s">
        <v>128</v>
      </c>
      <c r="AY75" s="355" t="s">
        <v>86</v>
      </c>
      <c r="AZ75" s="355">
        <v>9</v>
      </c>
      <c r="BA75" s="355" t="s">
        <v>85</v>
      </c>
      <c r="BB75" s="355"/>
      <c r="BC75" s="355">
        <v>2</v>
      </c>
      <c r="BD75" s="355">
        <v>15</v>
      </c>
      <c r="BE75" s="354">
        <v>2</v>
      </c>
      <c r="BF75" s="419">
        <f t="shared" si="650"/>
        <v>2</v>
      </c>
      <c r="BG75" s="354">
        <v>3</v>
      </c>
      <c r="BH75" s="354"/>
      <c r="BI75" s="354"/>
      <c r="BJ75" s="355" t="s">
        <v>29</v>
      </c>
      <c r="BK75" s="355" t="s">
        <v>85</v>
      </c>
      <c r="BL75" s="355"/>
      <c r="BM75" s="355">
        <v>1</v>
      </c>
      <c r="BN75" s="355">
        <v>8</v>
      </c>
      <c r="BO75" s="354">
        <v>2</v>
      </c>
      <c r="BP75" s="419">
        <f t="shared" si="651"/>
        <v>1</v>
      </c>
      <c r="BQ75" s="472">
        <v>5</v>
      </c>
      <c r="BR75" s="355" t="s">
        <v>34</v>
      </c>
      <c r="BS75" s="355" t="s">
        <v>63</v>
      </c>
      <c r="BT75" s="355" t="s">
        <v>226</v>
      </c>
      <c r="BU75" s="355" t="s">
        <v>85</v>
      </c>
      <c r="BV75" s="355"/>
      <c r="BW75" s="355">
        <v>4</v>
      </c>
      <c r="BX75" s="355">
        <v>18</v>
      </c>
      <c r="BY75" s="354">
        <v>3</v>
      </c>
      <c r="BZ75" s="419">
        <f t="shared" si="652"/>
        <v>2</v>
      </c>
      <c r="CA75" s="354">
        <v>7</v>
      </c>
      <c r="CB75" s="355" t="s">
        <v>36</v>
      </c>
      <c r="CC75" s="355" t="s">
        <v>93</v>
      </c>
      <c r="CD75" s="355">
        <v>0</v>
      </c>
      <c r="CE75" s="355" t="s">
        <v>85</v>
      </c>
      <c r="CF75" s="355" t="s">
        <v>610</v>
      </c>
      <c r="CG75" s="355">
        <v>3</v>
      </c>
      <c r="CH75" s="355">
        <v>7</v>
      </c>
      <c r="CI75" s="354">
        <v>2</v>
      </c>
      <c r="CJ75" s="419">
        <f t="shared" si="653"/>
        <v>5</v>
      </c>
      <c r="CK75" s="354">
        <v>3</v>
      </c>
      <c r="CL75" s="354"/>
      <c r="CM75" s="354"/>
      <c r="CN75" s="355" t="s">
        <v>226</v>
      </c>
      <c r="CO75" s="355" t="s">
        <v>86</v>
      </c>
      <c r="CP75" s="355"/>
      <c r="CQ75" s="355">
        <v>5</v>
      </c>
      <c r="CR75" s="355">
        <v>0.5</v>
      </c>
      <c r="CS75" s="354">
        <v>1</v>
      </c>
      <c r="CT75" s="419">
        <f t="shared" si="654"/>
        <v>2</v>
      </c>
      <c r="CU75" s="354">
        <v>7</v>
      </c>
      <c r="CV75" s="355" t="s">
        <v>34</v>
      </c>
      <c r="CW75" s="355" t="s">
        <v>93</v>
      </c>
      <c r="CX75" s="355">
        <v>9</v>
      </c>
      <c r="CY75" s="355" t="s">
        <v>85</v>
      </c>
      <c r="CZ75" s="355"/>
      <c r="DA75" s="355">
        <v>3</v>
      </c>
      <c r="DB75" s="355">
        <v>13</v>
      </c>
      <c r="DC75" s="354">
        <v>2</v>
      </c>
      <c r="DD75" s="419">
        <f t="shared" si="664"/>
        <v>5</v>
      </c>
      <c r="DE75" s="354">
        <v>4</v>
      </c>
      <c r="DF75" s="355" t="s">
        <v>34</v>
      </c>
      <c r="DG75" s="355" t="s">
        <v>93</v>
      </c>
      <c r="DH75" s="355">
        <v>9</v>
      </c>
      <c r="DI75" s="355" t="s">
        <v>85</v>
      </c>
      <c r="DJ75" s="355"/>
      <c r="DK75" s="355">
        <v>2</v>
      </c>
      <c r="DL75" s="355">
        <v>12</v>
      </c>
      <c r="DM75" s="354">
        <v>2</v>
      </c>
      <c r="DN75" s="419">
        <f t="shared" si="655"/>
        <v>2</v>
      </c>
      <c r="DO75" s="354"/>
      <c r="DP75" s="354">
        <v>3</v>
      </c>
      <c r="DQ75" s="354"/>
      <c r="DR75" s="354"/>
      <c r="DS75" s="355" t="s">
        <v>271</v>
      </c>
      <c r="DT75" s="355" t="s">
        <v>85</v>
      </c>
      <c r="DU75" s="355"/>
      <c r="DV75" s="355">
        <v>4</v>
      </c>
      <c r="DW75" s="355">
        <v>6</v>
      </c>
      <c r="DX75" s="354">
        <v>2</v>
      </c>
      <c r="DY75" s="419">
        <f t="shared" si="656"/>
        <v>1</v>
      </c>
      <c r="DZ75" s="472">
        <v>5</v>
      </c>
      <c r="EA75" s="471" t="s">
        <v>34</v>
      </c>
      <c r="EB75" s="471" t="s">
        <v>93</v>
      </c>
      <c r="EC75" s="471">
        <v>9</v>
      </c>
      <c r="ED75" s="471" t="s">
        <v>91</v>
      </c>
      <c r="EE75" s="471"/>
      <c r="EF75" s="471">
        <v>1</v>
      </c>
      <c r="EG75" s="471">
        <v>2</v>
      </c>
      <c r="EH75" s="470">
        <v>2</v>
      </c>
      <c r="EI75" s="419">
        <f t="shared" si="657"/>
        <v>3</v>
      </c>
      <c r="EJ75" s="472">
        <v>5</v>
      </c>
      <c r="EK75" s="471" t="s">
        <v>34</v>
      </c>
      <c r="EL75" s="471" t="s">
        <v>93</v>
      </c>
      <c r="EM75" s="471">
        <v>8</v>
      </c>
      <c r="EN75" s="471" t="s">
        <v>63</v>
      </c>
      <c r="EO75" s="471"/>
      <c r="EP75" s="471">
        <v>3</v>
      </c>
      <c r="EQ75" s="471">
        <v>14</v>
      </c>
      <c r="ER75" s="470">
        <v>2</v>
      </c>
      <c r="ES75" s="419">
        <f t="shared" si="658"/>
        <v>3</v>
      </c>
      <c r="ET75" s="472">
        <v>5</v>
      </c>
      <c r="EU75" s="355" t="s">
        <v>36</v>
      </c>
      <c r="EV75" s="355" t="s">
        <v>86</v>
      </c>
      <c r="EW75" s="355">
        <v>8</v>
      </c>
      <c r="EX75" s="355" t="s">
        <v>86</v>
      </c>
      <c r="EY75" s="355" t="s">
        <v>611</v>
      </c>
      <c r="EZ75" s="355">
        <v>3</v>
      </c>
      <c r="FA75" s="355">
        <v>2</v>
      </c>
      <c r="FB75" s="354">
        <v>1</v>
      </c>
      <c r="FC75" s="419">
        <f t="shared" si="659"/>
        <v>4</v>
      </c>
      <c r="FD75" s="354">
        <v>7</v>
      </c>
      <c r="FE75" s="355" t="s">
        <v>34</v>
      </c>
      <c r="FF75" s="355" t="s">
        <v>63</v>
      </c>
      <c r="FG75" s="355">
        <v>7</v>
      </c>
      <c r="FH75" s="355" t="s">
        <v>85</v>
      </c>
      <c r="FI75" s="355"/>
      <c r="FJ75" s="355">
        <v>2</v>
      </c>
      <c r="FK75" s="355">
        <v>8</v>
      </c>
      <c r="FL75" s="354">
        <v>3</v>
      </c>
      <c r="FM75" s="419">
        <f t="shared" si="660"/>
        <v>4</v>
      </c>
      <c r="FN75" s="472">
        <v>5</v>
      </c>
      <c r="FO75" s="355" t="s">
        <v>34</v>
      </c>
      <c r="FP75" s="355" t="s">
        <v>93</v>
      </c>
      <c r="FQ75" s="355">
        <v>9</v>
      </c>
      <c r="FR75" s="355" t="s">
        <v>85</v>
      </c>
      <c r="FS75" s="355"/>
      <c r="FT75" s="355">
        <v>3</v>
      </c>
      <c r="FU75" s="355">
        <v>17</v>
      </c>
      <c r="FV75" s="354">
        <v>3</v>
      </c>
      <c r="FW75" s="419">
        <f t="shared" si="661"/>
        <v>2</v>
      </c>
      <c r="FX75" s="354">
        <v>4</v>
      </c>
      <c r="FY75" s="355" t="s">
        <v>34</v>
      </c>
      <c r="FZ75" s="355" t="s">
        <v>93</v>
      </c>
      <c r="GA75" s="355">
        <v>4</v>
      </c>
      <c r="GB75" s="355" t="s">
        <v>85</v>
      </c>
      <c r="GC75" s="355"/>
      <c r="GD75" s="355">
        <v>1</v>
      </c>
      <c r="GE75" s="355">
        <v>5</v>
      </c>
      <c r="GF75" s="354">
        <v>2</v>
      </c>
      <c r="GG75" s="419">
        <f t="shared" si="662"/>
        <v>2</v>
      </c>
      <c r="GH75" s="354">
        <v>3</v>
      </c>
      <c r="GI75" s="354"/>
      <c r="GJ75" s="354"/>
      <c r="GK75" s="355">
        <v>7</v>
      </c>
      <c r="GL75" s="355" t="s">
        <v>85</v>
      </c>
      <c r="GM75" s="355"/>
      <c r="GN75" s="355">
        <v>2</v>
      </c>
      <c r="GO75" s="355">
        <v>7</v>
      </c>
      <c r="GP75" s="354">
        <v>2</v>
      </c>
      <c r="GQ75" s="419">
        <f t="shared" si="663"/>
        <v>1</v>
      </c>
      <c r="GR75" s="472">
        <v>6</v>
      </c>
      <c r="GS75" s="358" t="s">
        <v>34</v>
      </c>
      <c r="GT75" s="358" t="s">
        <v>93</v>
      </c>
      <c r="GU75" s="358">
        <v>4</v>
      </c>
      <c r="GV75" s="358" t="s">
        <v>92</v>
      </c>
      <c r="GW75" s="358"/>
      <c r="GX75" s="358">
        <v>2</v>
      </c>
      <c r="GY75" s="358">
        <v>5</v>
      </c>
      <c r="GZ75" s="359">
        <v>2</v>
      </c>
      <c r="HA75" s="421">
        <f t="shared" si="665"/>
        <v>4</v>
      </c>
      <c r="HB75" s="359"/>
      <c r="HC75" s="269"/>
      <c r="HD75" s="269"/>
      <c r="HE75" s="269"/>
      <c r="HF75" s="269"/>
      <c r="HG75" s="269"/>
      <c r="HH75" s="269"/>
      <c r="HI75" s="269"/>
      <c r="HJ75" s="269"/>
      <c r="HK75" s="295">
        <f t="shared" si="33"/>
        <v>10</v>
      </c>
      <c r="HL75" s="295">
        <f t="shared" si="674"/>
        <v>0</v>
      </c>
      <c r="HM75" s="295">
        <f t="shared" si="675"/>
        <v>0</v>
      </c>
      <c r="HN75" s="297">
        <f t="shared" si="676"/>
        <v>0</v>
      </c>
      <c r="HO75" s="295">
        <f t="shared" si="677"/>
        <v>0</v>
      </c>
      <c r="HP75" s="295">
        <f t="shared" si="678"/>
        <v>0</v>
      </c>
      <c r="HQ75" s="295">
        <f t="shared" si="679"/>
        <v>0</v>
      </c>
      <c r="HR75" s="269" t="s">
        <v>379</v>
      </c>
      <c r="HS75" s="269" t="s">
        <v>380</v>
      </c>
      <c r="HT75" s="269"/>
      <c r="HU75" s="269"/>
      <c r="HV75" s="269"/>
      <c r="HW75" s="269"/>
      <c r="HX75" s="269"/>
      <c r="HY75" s="269"/>
      <c r="HZ75" s="269"/>
      <c r="IA75" s="269"/>
      <c r="IB75" s="269"/>
      <c r="IC75" s="269"/>
      <c r="ID75" s="269"/>
      <c r="IE75" s="269"/>
      <c r="IT75" s="299"/>
    </row>
    <row r="76" spans="7:254" ht="15" customHeight="1">
      <c r="G76" s="175">
        <f t="shared" si="23"/>
        <v>11</v>
      </c>
      <c r="H76" s="175">
        <f t="shared" si="24"/>
        <v>13</v>
      </c>
      <c r="I76" s="119">
        <v>139</v>
      </c>
      <c r="J76" s="90">
        <f t="shared" si="666"/>
        <v>44751</v>
      </c>
      <c r="K76" s="126">
        <v>44751</v>
      </c>
      <c r="L76" s="41" t="s">
        <v>608</v>
      </c>
      <c r="M76" s="76">
        <v>2</v>
      </c>
      <c r="N76" s="42">
        <v>0</v>
      </c>
      <c r="O76" s="207">
        <f t="shared" si="667"/>
        <v>2</v>
      </c>
      <c r="P76" s="176">
        <f t="shared" si="668"/>
        <v>79</v>
      </c>
      <c r="Q76" s="185">
        <f t="shared" si="669"/>
        <v>39</v>
      </c>
      <c r="R76" s="178">
        <f t="shared" si="670"/>
        <v>40</v>
      </c>
      <c r="S76" s="519">
        <f t="shared" si="671"/>
        <v>4</v>
      </c>
      <c r="T76" s="43">
        <v>1</v>
      </c>
      <c r="U76" s="43">
        <v>0</v>
      </c>
      <c r="V76" s="43">
        <v>1</v>
      </c>
      <c r="W76" s="43">
        <v>0</v>
      </c>
      <c r="X76" s="186">
        <f t="shared" si="672"/>
        <v>2</v>
      </c>
      <c r="Y76" s="43">
        <v>1</v>
      </c>
      <c r="Z76" s="189">
        <f t="shared" si="673"/>
        <v>3</v>
      </c>
      <c r="AA76" s="44">
        <v>2</v>
      </c>
      <c r="AB76" s="463"/>
      <c r="AC76" s="367">
        <v>5</v>
      </c>
      <c r="AD76" s="355" t="s">
        <v>128</v>
      </c>
      <c r="AE76" s="355" t="s">
        <v>93</v>
      </c>
      <c r="AF76" s="355">
        <v>9</v>
      </c>
      <c r="AG76" s="355" t="s">
        <v>91</v>
      </c>
      <c r="AH76" s="355"/>
      <c r="AI76" s="355">
        <v>1</v>
      </c>
      <c r="AJ76" s="355">
        <v>3</v>
      </c>
      <c r="AK76" s="354">
        <v>2</v>
      </c>
      <c r="AL76" s="419">
        <f t="shared" si="648"/>
        <v>3</v>
      </c>
      <c r="AM76" s="354">
        <v>4</v>
      </c>
      <c r="AN76" s="355" t="s">
        <v>34</v>
      </c>
      <c r="AO76" s="355" t="s">
        <v>63</v>
      </c>
      <c r="AP76" s="355">
        <v>6</v>
      </c>
      <c r="AQ76" s="355" t="s">
        <v>85</v>
      </c>
      <c r="AR76" s="355"/>
      <c r="AS76" s="355">
        <v>4</v>
      </c>
      <c r="AT76" s="355">
        <v>27</v>
      </c>
      <c r="AU76" s="354">
        <v>2</v>
      </c>
      <c r="AV76" s="419">
        <f t="shared" si="649"/>
        <v>2</v>
      </c>
      <c r="AW76" s="354">
        <v>4</v>
      </c>
      <c r="AX76" s="355" t="s">
        <v>128</v>
      </c>
      <c r="AY76" s="355" t="s">
        <v>93</v>
      </c>
      <c r="AZ76" s="355">
        <v>0</v>
      </c>
      <c r="BA76" s="355" t="s">
        <v>85</v>
      </c>
      <c r="BB76" s="355"/>
      <c r="BC76" s="355">
        <v>2</v>
      </c>
      <c r="BD76" s="355">
        <v>24</v>
      </c>
      <c r="BE76" s="354">
        <v>2</v>
      </c>
      <c r="BF76" s="419">
        <f t="shared" si="650"/>
        <v>2</v>
      </c>
      <c r="BG76" s="356">
        <v>2</v>
      </c>
      <c r="BH76" s="354"/>
      <c r="BI76" s="354"/>
      <c r="BJ76" s="355" t="s">
        <v>29</v>
      </c>
      <c r="BK76" s="355" t="s">
        <v>85</v>
      </c>
      <c r="BL76" s="355"/>
      <c r="BM76" s="355">
        <v>1</v>
      </c>
      <c r="BN76" s="355">
        <v>0.5</v>
      </c>
      <c r="BO76" s="354">
        <v>1</v>
      </c>
      <c r="BP76" s="419">
        <f t="shared" si="651"/>
        <v>1</v>
      </c>
      <c r="BQ76" s="367">
        <v>5</v>
      </c>
      <c r="BR76" s="355" t="s">
        <v>34</v>
      </c>
      <c r="BS76" s="355" t="s">
        <v>63</v>
      </c>
      <c r="BT76" s="355" t="s">
        <v>226</v>
      </c>
      <c r="BU76" s="355" t="s">
        <v>85</v>
      </c>
      <c r="BV76" s="382" t="s">
        <v>285</v>
      </c>
      <c r="BW76" s="355">
        <v>1</v>
      </c>
      <c r="BX76" s="355">
        <v>23</v>
      </c>
      <c r="BY76" s="354">
        <v>3</v>
      </c>
      <c r="BZ76" s="419">
        <f t="shared" si="652"/>
        <v>2</v>
      </c>
      <c r="CA76" s="354">
        <v>7</v>
      </c>
      <c r="CB76" s="355" t="s">
        <v>36</v>
      </c>
      <c r="CC76" s="355" t="s">
        <v>96</v>
      </c>
      <c r="CD76" s="355">
        <v>0</v>
      </c>
      <c r="CE76" s="355" t="s">
        <v>85</v>
      </c>
      <c r="CF76" s="355"/>
      <c r="CG76" s="355">
        <v>1</v>
      </c>
      <c r="CH76" s="355">
        <v>17</v>
      </c>
      <c r="CI76" s="354">
        <v>2</v>
      </c>
      <c r="CJ76" s="419">
        <f t="shared" si="653"/>
        <v>5</v>
      </c>
      <c r="CK76" s="354">
        <v>3</v>
      </c>
      <c r="CL76" s="354"/>
      <c r="CM76" s="354"/>
      <c r="CN76" s="355">
        <v>0</v>
      </c>
      <c r="CO76" s="355" t="s">
        <v>85</v>
      </c>
      <c r="CP76" s="355"/>
      <c r="CQ76" s="355">
        <v>3</v>
      </c>
      <c r="CR76" s="355">
        <v>10</v>
      </c>
      <c r="CS76" s="354">
        <v>2</v>
      </c>
      <c r="CT76" s="419">
        <f t="shared" si="654"/>
        <v>1</v>
      </c>
      <c r="CU76" s="354">
        <v>5</v>
      </c>
      <c r="CV76" s="355" t="s">
        <v>34</v>
      </c>
      <c r="CW76" s="355" t="s">
        <v>93</v>
      </c>
      <c r="CX76" s="355">
        <v>9</v>
      </c>
      <c r="CY76" s="355" t="s">
        <v>85</v>
      </c>
      <c r="CZ76" s="355"/>
      <c r="DA76" s="355">
        <v>2</v>
      </c>
      <c r="DB76" s="355">
        <v>5</v>
      </c>
      <c r="DC76" s="354">
        <v>2</v>
      </c>
      <c r="DD76" s="419">
        <f t="shared" si="664"/>
        <v>3</v>
      </c>
      <c r="DE76" s="354">
        <v>4</v>
      </c>
      <c r="DF76" s="355" t="s">
        <v>34</v>
      </c>
      <c r="DG76" s="355" t="s">
        <v>93</v>
      </c>
      <c r="DH76" s="355" t="s">
        <v>226</v>
      </c>
      <c r="DI76" s="355" t="s">
        <v>85</v>
      </c>
      <c r="DJ76" s="355"/>
      <c r="DK76" s="355">
        <v>2</v>
      </c>
      <c r="DL76" s="355">
        <v>5</v>
      </c>
      <c r="DM76" s="354">
        <v>2</v>
      </c>
      <c r="DN76" s="419">
        <f t="shared" si="655"/>
        <v>2</v>
      </c>
      <c r="DO76" s="354"/>
      <c r="DP76" s="354">
        <v>3</v>
      </c>
      <c r="DQ76" s="354"/>
      <c r="DR76" s="354"/>
      <c r="DS76" s="355" t="s">
        <v>271</v>
      </c>
      <c r="DT76" s="355" t="s">
        <v>85</v>
      </c>
      <c r="DU76" s="355"/>
      <c r="DV76" s="355">
        <v>3</v>
      </c>
      <c r="DW76" s="355">
        <v>29</v>
      </c>
      <c r="DX76" s="354">
        <v>2</v>
      </c>
      <c r="DY76" s="419">
        <f t="shared" si="656"/>
        <v>1</v>
      </c>
      <c r="DZ76" s="356">
        <v>3</v>
      </c>
      <c r="EA76" s="355" t="s">
        <v>34</v>
      </c>
      <c r="EB76" s="355" t="s">
        <v>93</v>
      </c>
      <c r="EC76" s="355">
        <v>0</v>
      </c>
      <c r="ED76" s="355" t="s">
        <v>85</v>
      </c>
      <c r="EE76" s="355"/>
      <c r="EF76" s="355">
        <v>2</v>
      </c>
      <c r="EG76" s="355">
        <v>5</v>
      </c>
      <c r="EH76" s="354">
        <v>1</v>
      </c>
      <c r="EI76" s="419">
        <f t="shared" si="657"/>
        <v>2</v>
      </c>
      <c r="EJ76" s="367">
        <v>5</v>
      </c>
      <c r="EK76" s="355" t="s">
        <v>34</v>
      </c>
      <c r="EL76" s="355" t="s">
        <v>93</v>
      </c>
      <c r="EM76" s="355">
        <v>8</v>
      </c>
      <c r="EN76" s="355" t="s">
        <v>85</v>
      </c>
      <c r="EO76" s="355"/>
      <c r="EP76" s="355">
        <v>4</v>
      </c>
      <c r="EQ76" s="355">
        <v>27</v>
      </c>
      <c r="ER76" s="354">
        <v>3</v>
      </c>
      <c r="ES76" s="419">
        <f t="shared" si="658"/>
        <v>2</v>
      </c>
      <c r="ET76" s="367">
        <v>5</v>
      </c>
      <c r="EU76" s="355" t="s">
        <v>36</v>
      </c>
      <c r="EV76" s="355" t="s">
        <v>93</v>
      </c>
      <c r="EW76" s="355">
        <v>8</v>
      </c>
      <c r="EX76" s="355" t="s">
        <v>86</v>
      </c>
      <c r="EY76" s="355"/>
      <c r="EZ76" s="355">
        <v>3</v>
      </c>
      <c r="FA76" s="355">
        <v>4</v>
      </c>
      <c r="FB76" s="354">
        <v>2</v>
      </c>
      <c r="FC76" s="419">
        <f t="shared" si="659"/>
        <v>3</v>
      </c>
      <c r="FD76" s="354">
        <v>5</v>
      </c>
      <c r="FE76" s="355" t="s">
        <v>34</v>
      </c>
      <c r="FF76" s="355" t="s">
        <v>93</v>
      </c>
      <c r="FG76" s="355">
        <v>8</v>
      </c>
      <c r="FH76" s="355" t="s">
        <v>85</v>
      </c>
      <c r="FI76" s="355"/>
      <c r="FJ76" s="355">
        <v>3</v>
      </c>
      <c r="FK76" s="355">
        <v>15</v>
      </c>
      <c r="FL76" s="354">
        <v>2</v>
      </c>
      <c r="FM76" s="419">
        <f t="shared" si="660"/>
        <v>3</v>
      </c>
      <c r="FN76" s="354">
        <v>4</v>
      </c>
      <c r="FO76" s="355" t="s">
        <v>34</v>
      </c>
      <c r="FP76" s="355" t="s">
        <v>93</v>
      </c>
      <c r="FQ76" s="355" t="s">
        <v>226</v>
      </c>
      <c r="FR76" s="355" t="s">
        <v>91</v>
      </c>
      <c r="FS76" s="355"/>
      <c r="FT76" s="355">
        <v>1</v>
      </c>
      <c r="FU76" s="355">
        <v>1</v>
      </c>
      <c r="FV76" s="354">
        <v>1</v>
      </c>
      <c r="FW76" s="419">
        <f t="shared" si="661"/>
        <v>3</v>
      </c>
      <c r="FX76" s="372">
        <v>5</v>
      </c>
      <c r="FY76" s="355" t="s">
        <v>34</v>
      </c>
      <c r="FZ76" s="355" t="s">
        <v>93</v>
      </c>
      <c r="GA76" s="355">
        <v>0</v>
      </c>
      <c r="GB76" s="355" t="s">
        <v>63</v>
      </c>
      <c r="GC76" s="355"/>
      <c r="GD76" s="355">
        <v>1</v>
      </c>
      <c r="GE76" s="355">
        <v>2</v>
      </c>
      <c r="GF76" s="354">
        <v>2</v>
      </c>
      <c r="GG76" s="419">
        <f t="shared" si="662"/>
        <v>3</v>
      </c>
      <c r="GH76" s="354">
        <v>5</v>
      </c>
      <c r="GI76" s="354"/>
      <c r="GJ76" s="354"/>
      <c r="GK76" s="355">
        <v>7</v>
      </c>
      <c r="GL76" s="355" t="s">
        <v>96</v>
      </c>
      <c r="GM76" s="355"/>
      <c r="GN76" s="355">
        <v>2</v>
      </c>
      <c r="GO76" s="355">
        <v>4</v>
      </c>
      <c r="GP76" s="354">
        <v>1</v>
      </c>
      <c r="GQ76" s="419">
        <f t="shared" si="663"/>
        <v>4</v>
      </c>
      <c r="GR76" s="354">
        <v>5</v>
      </c>
      <c r="GS76" s="358" t="s">
        <v>34</v>
      </c>
      <c r="GT76" s="358" t="s">
        <v>93</v>
      </c>
      <c r="GU76" s="358">
        <v>0</v>
      </c>
      <c r="GV76" s="358" t="s">
        <v>85</v>
      </c>
      <c r="GW76" s="358"/>
      <c r="GX76" s="358">
        <v>2</v>
      </c>
      <c r="GY76" s="358">
        <v>13</v>
      </c>
      <c r="GZ76" s="359">
        <v>2</v>
      </c>
      <c r="HA76" s="421">
        <f t="shared" si="665"/>
        <v>3</v>
      </c>
      <c r="HB76" s="359"/>
      <c r="HC76" s="269"/>
      <c r="HD76" s="269"/>
      <c r="HE76" s="269"/>
      <c r="HF76" s="269"/>
      <c r="HG76" s="269"/>
      <c r="HH76" s="269"/>
      <c r="HI76" s="269"/>
      <c r="HJ76" s="269"/>
      <c r="HK76" s="295">
        <f t="shared" si="33"/>
        <v>10</v>
      </c>
      <c r="HL76" s="295">
        <f t="shared" si="674"/>
        <v>0</v>
      </c>
      <c r="HM76" s="295">
        <f t="shared" si="675"/>
        <v>0</v>
      </c>
      <c r="HN76" s="297">
        <f t="shared" si="676"/>
        <v>0</v>
      </c>
      <c r="HO76" s="295">
        <f t="shared" si="677"/>
        <v>0</v>
      </c>
      <c r="HP76" s="295">
        <f t="shared" si="678"/>
        <v>0</v>
      </c>
      <c r="HQ76" s="295">
        <f t="shared" si="679"/>
        <v>0</v>
      </c>
      <c r="HR76" s="269" t="s">
        <v>346</v>
      </c>
      <c r="HS76" s="269" t="s">
        <v>348</v>
      </c>
      <c r="HT76" s="269"/>
      <c r="HU76" s="269"/>
      <c r="HV76" s="269"/>
      <c r="HW76" s="269"/>
      <c r="HX76" s="269"/>
      <c r="HY76" s="269"/>
      <c r="HZ76" s="269"/>
      <c r="IA76" s="269"/>
      <c r="IB76" s="269"/>
      <c r="IC76" s="269"/>
      <c r="ID76" s="269"/>
      <c r="IE76" s="269"/>
      <c r="IT76" s="299"/>
    </row>
    <row r="77" spans="7:254" ht="15" customHeight="1">
      <c r="G77" s="175">
        <f t="shared" si="23"/>
        <v>6</v>
      </c>
      <c r="H77" s="175">
        <f t="shared" si="24"/>
        <v>8</v>
      </c>
      <c r="I77" s="119">
        <v>138</v>
      </c>
      <c r="J77" s="90">
        <f t="shared" si="666"/>
        <v>44744</v>
      </c>
      <c r="K77" s="126">
        <v>44744</v>
      </c>
      <c r="L77" s="417" t="s">
        <v>603</v>
      </c>
      <c r="M77" s="76">
        <v>3</v>
      </c>
      <c r="N77" s="42">
        <v>1</v>
      </c>
      <c r="O77" s="207">
        <f t="shared" si="667"/>
        <v>4</v>
      </c>
      <c r="P77" s="176">
        <f t="shared" si="668"/>
        <v>89</v>
      </c>
      <c r="Q77" s="177">
        <f t="shared" si="669"/>
        <v>45</v>
      </c>
      <c r="R77" s="178">
        <f t="shared" si="670"/>
        <v>44</v>
      </c>
      <c r="S77" s="519">
        <f t="shared" si="671"/>
        <v>5</v>
      </c>
      <c r="T77" s="43">
        <v>2</v>
      </c>
      <c r="U77" s="43">
        <v>0</v>
      </c>
      <c r="V77" s="43">
        <v>2</v>
      </c>
      <c r="W77" s="43">
        <v>0</v>
      </c>
      <c r="X77" s="186">
        <f t="shared" si="672"/>
        <v>4</v>
      </c>
      <c r="Y77" s="43">
        <v>1</v>
      </c>
      <c r="Z77" s="189">
        <f t="shared" si="673"/>
        <v>5</v>
      </c>
      <c r="AA77" s="44">
        <v>0</v>
      </c>
      <c r="AB77" s="142"/>
      <c r="AC77" s="468">
        <v>6</v>
      </c>
      <c r="AD77" s="419" t="s">
        <v>128</v>
      </c>
      <c r="AE77" s="419" t="s">
        <v>86</v>
      </c>
      <c r="AF77" s="419">
        <v>9</v>
      </c>
      <c r="AG77" s="419" t="s">
        <v>121</v>
      </c>
      <c r="AH77" s="419"/>
      <c r="AI77" s="419">
        <v>3</v>
      </c>
      <c r="AJ77" s="419">
        <v>6</v>
      </c>
      <c r="AK77" s="418">
        <v>3</v>
      </c>
      <c r="AL77" s="419">
        <f t="shared" si="648"/>
        <v>3</v>
      </c>
      <c r="AM77" s="467">
        <v>5</v>
      </c>
      <c r="AN77" s="419" t="s">
        <v>34</v>
      </c>
      <c r="AO77" s="419" t="s">
        <v>63</v>
      </c>
      <c r="AP77" s="419">
        <v>0</v>
      </c>
      <c r="AQ77" s="419" t="s">
        <v>91</v>
      </c>
      <c r="AR77" s="419"/>
      <c r="AS77" s="419">
        <v>3</v>
      </c>
      <c r="AT77" s="419">
        <v>4</v>
      </c>
      <c r="AU77" s="418">
        <v>2</v>
      </c>
      <c r="AV77" s="419">
        <f t="shared" si="649"/>
        <v>3</v>
      </c>
      <c r="AW77" s="418">
        <v>4</v>
      </c>
      <c r="AX77" s="419" t="s">
        <v>128</v>
      </c>
      <c r="AY77" s="419" t="s">
        <v>93</v>
      </c>
      <c r="AZ77" s="419">
        <v>4</v>
      </c>
      <c r="BA77" s="419" t="s">
        <v>85</v>
      </c>
      <c r="BB77" s="419"/>
      <c r="BC77" s="419">
        <v>2</v>
      </c>
      <c r="BD77" s="419">
        <v>6</v>
      </c>
      <c r="BE77" s="418">
        <v>2</v>
      </c>
      <c r="BF77" s="419">
        <f t="shared" si="650"/>
        <v>2</v>
      </c>
      <c r="BG77" s="467">
        <v>4</v>
      </c>
      <c r="BH77" s="418"/>
      <c r="BI77" s="418"/>
      <c r="BJ77" s="419" t="s">
        <v>29</v>
      </c>
      <c r="BK77" s="419" t="s">
        <v>63</v>
      </c>
      <c r="BL77" s="419"/>
      <c r="BM77" s="419">
        <v>1</v>
      </c>
      <c r="BN77" s="419">
        <v>4</v>
      </c>
      <c r="BO77" s="418">
        <v>2</v>
      </c>
      <c r="BP77" s="419">
        <f t="shared" si="651"/>
        <v>2</v>
      </c>
      <c r="BQ77" s="418">
        <v>7</v>
      </c>
      <c r="BR77" s="419" t="s">
        <v>34</v>
      </c>
      <c r="BS77" s="419" t="s">
        <v>103</v>
      </c>
      <c r="BT77" s="419">
        <v>0</v>
      </c>
      <c r="BU77" s="419" t="s">
        <v>85</v>
      </c>
      <c r="BV77" s="419"/>
      <c r="BW77" s="419">
        <v>2</v>
      </c>
      <c r="BX77" s="419">
        <v>7</v>
      </c>
      <c r="BY77" s="418">
        <v>2</v>
      </c>
      <c r="BZ77" s="419">
        <f t="shared" si="652"/>
        <v>5</v>
      </c>
      <c r="CA77" s="418">
        <v>5</v>
      </c>
      <c r="CB77" s="419" t="s">
        <v>36</v>
      </c>
      <c r="CC77" s="419" t="s">
        <v>93</v>
      </c>
      <c r="CD77" s="419">
        <v>9</v>
      </c>
      <c r="CE77" s="419" t="s">
        <v>85</v>
      </c>
      <c r="CF77" s="419"/>
      <c r="CG77" s="419">
        <v>3</v>
      </c>
      <c r="CH77" s="419">
        <v>15</v>
      </c>
      <c r="CI77" s="418">
        <v>2</v>
      </c>
      <c r="CJ77" s="419">
        <f t="shared" si="653"/>
        <v>3</v>
      </c>
      <c r="CK77" s="418">
        <v>3</v>
      </c>
      <c r="CL77" s="418"/>
      <c r="CM77" s="418"/>
      <c r="CN77" s="419">
        <v>4</v>
      </c>
      <c r="CO77" s="419" t="s">
        <v>95</v>
      </c>
      <c r="CP77" s="419"/>
      <c r="CQ77" s="419">
        <v>1</v>
      </c>
      <c r="CR77" s="419">
        <v>0.5</v>
      </c>
      <c r="CS77" s="418">
        <v>1</v>
      </c>
      <c r="CT77" s="419">
        <f t="shared" si="654"/>
        <v>2</v>
      </c>
      <c r="CU77" s="467">
        <v>6</v>
      </c>
      <c r="CV77" s="419" t="s">
        <v>34</v>
      </c>
      <c r="CW77" s="419" t="s">
        <v>96</v>
      </c>
      <c r="CX77" s="419" t="s">
        <v>317</v>
      </c>
      <c r="CY77" s="419" t="s">
        <v>85</v>
      </c>
      <c r="CZ77" s="419"/>
      <c r="DA77" s="419">
        <v>2</v>
      </c>
      <c r="DB77" s="419">
        <v>17</v>
      </c>
      <c r="DC77" s="418">
        <v>2</v>
      </c>
      <c r="DD77" s="419">
        <f t="shared" si="664"/>
        <v>4</v>
      </c>
      <c r="DE77" s="467">
        <v>5</v>
      </c>
      <c r="DF77" s="419" t="s">
        <v>34</v>
      </c>
      <c r="DG77" s="419" t="s">
        <v>93</v>
      </c>
      <c r="DH77" s="419">
        <v>7</v>
      </c>
      <c r="DI77" s="419" t="s">
        <v>63</v>
      </c>
      <c r="DJ77" s="419"/>
      <c r="DK77" s="419">
        <v>3</v>
      </c>
      <c r="DL77" s="419">
        <v>1.5</v>
      </c>
      <c r="DM77" s="418">
        <v>2</v>
      </c>
      <c r="DN77" s="419">
        <f t="shared" si="655"/>
        <v>3</v>
      </c>
      <c r="DO77" s="418" t="s">
        <v>129</v>
      </c>
      <c r="DP77" s="469">
        <v>4</v>
      </c>
      <c r="DQ77" s="418"/>
      <c r="DR77" s="418"/>
      <c r="DS77" s="419">
        <v>6</v>
      </c>
      <c r="DT77" s="419" t="s">
        <v>91</v>
      </c>
      <c r="DU77" s="419"/>
      <c r="DV77" s="419">
        <v>2</v>
      </c>
      <c r="DW77" s="419">
        <v>14</v>
      </c>
      <c r="DX77" s="418">
        <v>2</v>
      </c>
      <c r="DY77" s="419">
        <f t="shared" si="656"/>
        <v>2</v>
      </c>
      <c r="DZ77" s="418">
        <v>4</v>
      </c>
      <c r="EA77" s="419" t="s">
        <v>34</v>
      </c>
      <c r="EB77" s="419" t="s">
        <v>121</v>
      </c>
      <c r="EC77" s="419">
        <v>8</v>
      </c>
      <c r="ED77" s="419" t="s">
        <v>91</v>
      </c>
      <c r="EE77" s="419"/>
      <c r="EF77" s="419">
        <v>3</v>
      </c>
      <c r="EG77" s="419">
        <v>0.7</v>
      </c>
      <c r="EH77" s="418">
        <v>1</v>
      </c>
      <c r="EI77" s="419">
        <f t="shared" si="657"/>
        <v>3</v>
      </c>
      <c r="EJ77" s="418">
        <v>4</v>
      </c>
      <c r="EK77" s="419" t="s">
        <v>34</v>
      </c>
      <c r="EL77" s="419" t="s">
        <v>92</v>
      </c>
      <c r="EM77" s="419">
        <v>0</v>
      </c>
      <c r="EN77" s="419" t="s">
        <v>85</v>
      </c>
      <c r="EO77" s="419"/>
      <c r="EP77" s="419">
        <v>3</v>
      </c>
      <c r="EQ77" s="419">
        <v>8</v>
      </c>
      <c r="ER77" s="418">
        <v>2</v>
      </c>
      <c r="ES77" s="419">
        <f t="shared" si="658"/>
        <v>2</v>
      </c>
      <c r="ET77" s="469">
        <v>5</v>
      </c>
      <c r="EU77" s="419" t="s">
        <v>36</v>
      </c>
      <c r="EV77" s="419" t="s">
        <v>93</v>
      </c>
      <c r="EW77" s="419">
        <v>8</v>
      </c>
      <c r="EX77" s="419" t="s">
        <v>85</v>
      </c>
      <c r="EY77" s="419"/>
      <c r="EZ77" s="419">
        <v>1</v>
      </c>
      <c r="FA77" s="419">
        <v>12</v>
      </c>
      <c r="FB77" s="418">
        <v>3</v>
      </c>
      <c r="FC77" s="419">
        <f t="shared" si="659"/>
        <v>2</v>
      </c>
      <c r="FD77" s="468">
        <v>5</v>
      </c>
      <c r="FE77" s="419" t="s">
        <v>34</v>
      </c>
      <c r="FF77" s="419" t="s">
        <v>93</v>
      </c>
      <c r="FG77" s="419">
        <v>8</v>
      </c>
      <c r="FH77" s="419" t="s">
        <v>92</v>
      </c>
      <c r="FI77" s="419"/>
      <c r="FJ77" s="419">
        <v>3</v>
      </c>
      <c r="FK77" s="419">
        <v>1</v>
      </c>
      <c r="FL77" s="418">
        <v>1</v>
      </c>
      <c r="FM77" s="419">
        <f t="shared" si="660"/>
        <v>4</v>
      </c>
      <c r="FN77" s="418">
        <v>6</v>
      </c>
      <c r="FO77" s="419" t="s">
        <v>34</v>
      </c>
      <c r="FP77" s="419" t="s">
        <v>63</v>
      </c>
      <c r="FQ77" s="419">
        <v>0</v>
      </c>
      <c r="FR77" s="419" t="s">
        <v>92</v>
      </c>
      <c r="FS77" s="419"/>
      <c r="FT77" s="419">
        <v>2</v>
      </c>
      <c r="FU77" s="419">
        <v>7</v>
      </c>
      <c r="FV77" s="418">
        <v>2</v>
      </c>
      <c r="FW77" s="419">
        <f t="shared" si="661"/>
        <v>4</v>
      </c>
      <c r="FX77" s="418">
        <v>7</v>
      </c>
      <c r="FY77" s="419" t="s">
        <v>34</v>
      </c>
      <c r="FZ77" s="419" t="s">
        <v>103</v>
      </c>
      <c r="GA77" s="419">
        <v>0</v>
      </c>
      <c r="GB77" s="419" t="s">
        <v>91</v>
      </c>
      <c r="GC77" s="419" t="s">
        <v>602</v>
      </c>
      <c r="GD77" s="419">
        <v>2</v>
      </c>
      <c r="GE77" s="419">
        <v>1</v>
      </c>
      <c r="GF77" s="418">
        <v>1</v>
      </c>
      <c r="GG77" s="419">
        <f t="shared" si="662"/>
        <v>6</v>
      </c>
      <c r="GH77" s="469">
        <v>4</v>
      </c>
      <c r="GI77" s="418"/>
      <c r="GJ77" s="418"/>
      <c r="GK77" s="419">
        <v>7</v>
      </c>
      <c r="GL77" s="419" t="s">
        <v>85</v>
      </c>
      <c r="GM77" s="419"/>
      <c r="GN77" s="419">
        <v>2</v>
      </c>
      <c r="GO77" s="419">
        <v>22</v>
      </c>
      <c r="GP77" s="418">
        <v>3</v>
      </c>
      <c r="GQ77" s="419">
        <f t="shared" si="663"/>
        <v>1</v>
      </c>
      <c r="GR77" s="418">
        <v>5</v>
      </c>
      <c r="GS77" s="421" t="s">
        <v>34</v>
      </c>
      <c r="GT77" s="421" t="s">
        <v>93</v>
      </c>
      <c r="GU77" s="421">
        <v>0</v>
      </c>
      <c r="GV77" s="421" t="s">
        <v>85</v>
      </c>
      <c r="GW77" s="421"/>
      <c r="GX77" s="421">
        <v>1</v>
      </c>
      <c r="GY77" s="421">
        <v>4</v>
      </c>
      <c r="GZ77" s="422">
        <v>2</v>
      </c>
      <c r="HA77" s="421">
        <f t="shared" si="665"/>
        <v>3</v>
      </c>
      <c r="HB77" s="422"/>
      <c r="HC77" s="269"/>
      <c r="HD77" s="269"/>
      <c r="HE77" s="269"/>
      <c r="HF77" s="269"/>
      <c r="HG77" s="269"/>
      <c r="HH77" s="269"/>
      <c r="HI77" s="269"/>
      <c r="HJ77" s="269"/>
      <c r="HK77" s="295">
        <f t="shared" si="33"/>
        <v>10</v>
      </c>
      <c r="HL77" s="295">
        <f t="shared" si="674"/>
        <v>1</v>
      </c>
      <c r="HM77" s="295">
        <f t="shared" si="675"/>
        <v>1</v>
      </c>
      <c r="HN77" s="297">
        <f t="shared" si="676"/>
        <v>0</v>
      </c>
      <c r="HO77" s="295">
        <f t="shared" si="677"/>
        <v>0</v>
      </c>
      <c r="HP77" s="295">
        <f t="shared" si="678"/>
        <v>1</v>
      </c>
      <c r="HQ77" s="295">
        <f t="shared" si="679"/>
        <v>3</v>
      </c>
      <c r="HR77" s="269" t="s">
        <v>346</v>
      </c>
      <c r="HS77" s="269" t="s">
        <v>348</v>
      </c>
      <c r="HT77" s="269"/>
      <c r="HU77" s="269"/>
      <c r="HV77" s="269"/>
      <c r="HW77" s="269"/>
      <c r="HX77" s="269"/>
      <c r="HY77" s="269"/>
      <c r="HZ77" s="269"/>
      <c r="IA77" s="269"/>
      <c r="IB77" s="269"/>
      <c r="IC77" s="269"/>
      <c r="ID77" s="269"/>
      <c r="IE77" s="269"/>
      <c r="IT77" s="299"/>
    </row>
    <row r="78" spans="7:254" ht="15" customHeight="1">
      <c r="G78" s="175">
        <f t="shared" si="23"/>
        <v>11</v>
      </c>
      <c r="H78" s="175">
        <f t="shared" si="24"/>
        <v>11</v>
      </c>
      <c r="I78" s="119">
        <v>137</v>
      </c>
      <c r="J78" s="88">
        <f t="shared" si="666"/>
        <v>44730</v>
      </c>
      <c r="K78" s="85">
        <v>44730</v>
      </c>
      <c r="L78" s="5" t="s">
        <v>607</v>
      </c>
      <c r="M78" s="74">
        <v>2</v>
      </c>
      <c r="N78" s="28">
        <v>1</v>
      </c>
      <c r="O78" s="207">
        <f t="shared" si="667"/>
        <v>3</v>
      </c>
      <c r="P78" s="179">
        <f t="shared" si="668"/>
        <v>84</v>
      </c>
      <c r="Q78" s="180">
        <f t="shared" si="669"/>
        <v>39</v>
      </c>
      <c r="R78" s="181">
        <f t="shared" si="670"/>
        <v>45</v>
      </c>
      <c r="S78" s="519">
        <f t="shared" si="671"/>
        <v>4</v>
      </c>
      <c r="T78" s="27">
        <v>0</v>
      </c>
      <c r="U78" s="27">
        <v>1</v>
      </c>
      <c r="V78" s="27">
        <v>3</v>
      </c>
      <c r="W78" s="27">
        <v>0</v>
      </c>
      <c r="X78" s="186">
        <f t="shared" si="672"/>
        <v>4</v>
      </c>
      <c r="Y78" s="27">
        <v>1</v>
      </c>
      <c r="Z78" s="190">
        <f t="shared" si="673"/>
        <v>5</v>
      </c>
      <c r="AA78" s="18">
        <v>2</v>
      </c>
      <c r="AB78" s="374"/>
      <c r="AC78" s="367">
        <v>5</v>
      </c>
      <c r="AD78" s="373" t="s">
        <v>128</v>
      </c>
      <c r="AE78" s="373" t="s">
        <v>63</v>
      </c>
      <c r="AF78" s="373">
        <v>7</v>
      </c>
      <c r="AG78" s="373" t="s">
        <v>98</v>
      </c>
      <c r="AH78" s="373"/>
      <c r="AI78" s="373">
        <v>2</v>
      </c>
      <c r="AJ78" s="373">
        <v>3</v>
      </c>
      <c r="AK78" s="367">
        <v>2</v>
      </c>
      <c r="AL78" s="419">
        <f t="shared" si="648"/>
        <v>3</v>
      </c>
      <c r="AM78" s="368">
        <v>5</v>
      </c>
      <c r="AN78" s="355" t="s">
        <v>34</v>
      </c>
      <c r="AO78" s="355" t="s">
        <v>93</v>
      </c>
      <c r="AP78" s="355">
        <v>4</v>
      </c>
      <c r="AQ78" s="355" t="s">
        <v>91</v>
      </c>
      <c r="AR78" s="355"/>
      <c r="AS78" s="355">
        <v>2</v>
      </c>
      <c r="AT78" s="355">
        <v>10</v>
      </c>
      <c r="AU78" s="354">
        <v>2</v>
      </c>
      <c r="AV78" s="419">
        <f t="shared" si="649"/>
        <v>3</v>
      </c>
      <c r="AW78" s="354">
        <v>4</v>
      </c>
      <c r="AX78" s="355" t="s">
        <v>128</v>
      </c>
      <c r="AY78" s="355" t="s">
        <v>93</v>
      </c>
      <c r="AZ78" s="355">
        <v>0</v>
      </c>
      <c r="BA78" s="355" t="s">
        <v>85</v>
      </c>
      <c r="BB78" s="355"/>
      <c r="BC78" s="355">
        <v>1</v>
      </c>
      <c r="BD78" s="355">
        <v>1.5</v>
      </c>
      <c r="BE78" s="354">
        <v>2</v>
      </c>
      <c r="BF78" s="419">
        <f t="shared" si="650"/>
        <v>2</v>
      </c>
      <c r="BG78" s="354">
        <v>3</v>
      </c>
      <c r="BH78" s="354"/>
      <c r="BI78" s="354"/>
      <c r="BJ78" s="355" t="s">
        <v>29</v>
      </c>
      <c r="BK78" s="355" t="s">
        <v>85</v>
      </c>
      <c r="BL78" s="355"/>
      <c r="BM78" s="355">
        <v>3</v>
      </c>
      <c r="BN78" s="355">
        <v>30</v>
      </c>
      <c r="BO78" s="354">
        <v>2</v>
      </c>
      <c r="BP78" s="419">
        <f t="shared" si="651"/>
        <v>1</v>
      </c>
      <c r="BQ78" s="354">
        <v>4</v>
      </c>
      <c r="BR78" s="355" t="s">
        <v>34</v>
      </c>
      <c r="BS78" s="355" t="s">
        <v>92</v>
      </c>
      <c r="BT78" s="355">
        <v>4</v>
      </c>
      <c r="BU78" s="355" t="s">
        <v>85</v>
      </c>
      <c r="BV78" s="355"/>
      <c r="BW78" s="355">
        <v>4</v>
      </c>
      <c r="BX78" s="355">
        <v>2</v>
      </c>
      <c r="BY78" s="354">
        <v>2</v>
      </c>
      <c r="BZ78" s="419">
        <f t="shared" si="652"/>
        <v>2</v>
      </c>
      <c r="CA78" s="354">
        <v>5</v>
      </c>
      <c r="CB78" s="355" t="s">
        <v>34</v>
      </c>
      <c r="CC78" s="355" t="s">
        <v>93</v>
      </c>
      <c r="CD78" s="355">
        <v>0</v>
      </c>
      <c r="CE78" s="355" t="s">
        <v>85</v>
      </c>
      <c r="CF78" s="355"/>
      <c r="CG78" s="355">
        <v>2</v>
      </c>
      <c r="CH78" s="355">
        <v>1</v>
      </c>
      <c r="CI78" s="354">
        <v>2</v>
      </c>
      <c r="CJ78" s="419">
        <f t="shared" si="653"/>
        <v>3</v>
      </c>
      <c r="CK78" s="354">
        <v>3</v>
      </c>
      <c r="CL78" s="354"/>
      <c r="CM78" s="354"/>
      <c r="CN78" s="355">
        <v>0</v>
      </c>
      <c r="CO78" s="355" t="s">
        <v>85</v>
      </c>
      <c r="CP78" s="355"/>
      <c r="CQ78" s="355">
        <v>3</v>
      </c>
      <c r="CR78" s="355">
        <v>4</v>
      </c>
      <c r="CS78" s="354">
        <v>2</v>
      </c>
      <c r="CT78" s="419">
        <f t="shared" si="654"/>
        <v>1</v>
      </c>
      <c r="CU78" s="354">
        <v>5</v>
      </c>
      <c r="CV78" s="355" t="s">
        <v>34</v>
      </c>
      <c r="CW78" s="355" t="s">
        <v>93</v>
      </c>
      <c r="CX78" s="355">
        <v>9</v>
      </c>
      <c r="CY78" s="355" t="s">
        <v>85</v>
      </c>
      <c r="CZ78" s="355"/>
      <c r="DA78" s="355">
        <v>1</v>
      </c>
      <c r="DB78" s="355">
        <v>11</v>
      </c>
      <c r="DC78" s="354">
        <v>2</v>
      </c>
      <c r="DD78" s="419">
        <f t="shared" si="664"/>
        <v>3</v>
      </c>
      <c r="DE78" s="367">
        <v>5</v>
      </c>
      <c r="DF78" s="355" t="s">
        <v>34</v>
      </c>
      <c r="DG78" s="355" t="s">
        <v>93</v>
      </c>
      <c r="DH78" s="355">
        <v>8</v>
      </c>
      <c r="DI78" s="355" t="s">
        <v>85</v>
      </c>
      <c r="DJ78" s="355"/>
      <c r="DK78" s="355">
        <v>3</v>
      </c>
      <c r="DL78" s="355">
        <v>23</v>
      </c>
      <c r="DM78" s="354">
        <v>3</v>
      </c>
      <c r="DN78" s="419">
        <f t="shared" si="655"/>
        <v>2</v>
      </c>
      <c r="DO78" s="354"/>
      <c r="DP78" s="354">
        <v>5</v>
      </c>
      <c r="DQ78" s="354"/>
      <c r="DR78" s="354"/>
      <c r="DS78" s="355">
        <v>6</v>
      </c>
      <c r="DT78" s="355" t="s">
        <v>98</v>
      </c>
      <c r="DU78" s="355" t="s">
        <v>285</v>
      </c>
      <c r="DV78" s="355">
        <v>3</v>
      </c>
      <c r="DW78" s="355">
        <v>10</v>
      </c>
      <c r="DX78" s="354">
        <v>3</v>
      </c>
      <c r="DY78" s="419">
        <f t="shared" si="656"/>
        <v>2</v>
      </c>
      <c r="DZ78" s="356">
        <v>3</v>
      </c>
      <c r="EA78" s="355" t="s">
        <v>34</v>
      </c>
      <c r="EB78" s="355" t="s">
        <v>93</v>
      </c>
      <c r="EC78" s="355">
        <v>9</v>
      </c>
      <c r="ED78" s="355" t="s">
        <v>85</v>
      </c>
      <c r="EE78" s="355"/>
      <c r="EF78" s="355">
        <v>1</v>
      </c>
      <c r="EG78" s="355">
        <v>8</v>
      </c>
      <c r="EH78" s="354">
        <v>1</v>
      </c>
      <c r="EI78" s="419">
        <f t="shared" si="657"/>
        <v>2</v>
      </c>
      <c r="EJ78" s="354">
        <v>6</v>
      </c>
      <c r="EK78" s="355" t="s">
        <v>34</v>
      </c>
      <c r="EL78" s="355" t="s">
        <v>93</v>
      </c>
      <c r="EM78" s="355">
        <v>0</v>
      </c>
      <c r="EN78" s="355" t="s">
        <v>86</v>
      </c>
      <c r="EO78" s="355" t="s">
        <v>601</v>
      </c>
      <c r="EP78" s="355">
        <v>2</v>
      </c>
      <c r="EQ78" s="355">
        <v>8</v>
      </c>
      <c r="ER78" s="354">
        <v>2</v>
      </c>
      <c r="ES78" s="419">
        <f t="shared" si="658"/>
        <v>4</v>
      </c>
      <c r="ET78" s="354">
        <v>7</v>
      </c>
      <c r="EU78" s="355" t="s">
        <v>36</v>
      </c>
      <c r="EV78" s="355" t="s">
        <v>95</v>
      </c>
      <c r="EW78" s="355">
        <v>6</v>
      </c>
      <c r="EX78" s="355" t="s">
        <v>96</v>
      </c>
      <c r="EY78" s="355"/>
      <c r="EZ78" s="355">
        <v>3</v>
      </c>
      <c r="FA78" s="355">
        <v>2</v>
      </c>
      <c r="FB78" s="354">
        <v>1</v>
      </c>
      <c r="FC78" s="419">
        <f t="shared" si="659"/>
        <v>6</v>
      </c>
      <c r="FD78" s="354">
        <v>7</v>
      </c>
      <c r="FE78" s="355" t="s">
        <v>34</v>
      </c>
      <c r="FF78" s="355" t="s">
        <v>93</v>
      </c>
      <c r="FG78" s="355">
        <v>6</v>
      </c>
      <c r="FH78" s="355" t="s">
        <v>85</v>
      </c>
      <c r="FI78" s="355" t="s">
        <v>592</v>
      </c>
      <c r="FJ78" s="355">
        <v>1</v>
      </c>
      <c r="FK78" s="355">
        <v>2</v>
      </c>
      <c r="FL78" s="354">
        <v>2</v>
      </c>
      <c r="FM78" s="419">
        <f t="shared" si="660"/>
        <v>5</v>
      </c>
      <c r="FN78" s="367">
        <v>5</v>
      </c>
      <c r="FO78" s="373" t="s">
        <v>34</v>
      </c>
      <c r="FP78" s="373" t="s">
        <v>93</v>
      </c>
      <c r="FQ78" s="373">
        <v>6</v>
      </c>
      <c r="FR78" s="373" t="s">
        <v>98</v>
      </c>
      <c r="FS78" s="373"/>
      <c r="FT78" s="373">
        <v>5</v>
      </c>
      <c r="FU78" s="373">
        <v>1</v>
      </c>
      <c r="FV78" s="367">
        <v>1</v>
      </c>
      <c r="FW78" s="419">
        <f t="shared" si="661"/>
        <v>4</v>
      </c>
      <c r="FX78" s="367">
        <v>5</v>
      </c>
      <c r="FY78" s="355" t="s">
        <v>34</v>
      </c>
      <c r="FZ78" s="355" t="s">
        <v>93</v>
      </c>
      <c r="GA78" s="355">
        <v>4</v>
      </c>
      <c r="GB78" s="355" t="s">
        <v>85</v>
      </c>
      <c r="GC78" s="355"/>
      <c r="GD78" s="355">
        <v>2</v>
      </c>
      <c r="GE78" s="355">
        <v>10</v>
      </c>
      <c r="GF78" s="354">
        <v>3</v>
      </c>
      <c r="GG78" s="419">
        <f t="shared" si="662"/>
        <v>2</v>
      </c>
      <c r="GH78" s="356">
        <v>2</v>
      </c>
      <c r="GI78" s="354"/>
      <c r="GJ78" s="354"/>
      <c r="GK78" s="355">
        <v>7</v>
      </c>
      <c r="GL78" s="355" t="s">
        <v>85</v>
      </c>
      <c r="GM78" s="355"/>
      <c r="GN78" s="355">
        <v>3</v>
      </c>
      <c r="GO78" s="355">
        <v>18</v>
      </c>
      <c r="GP78" s="354">
        <v>1</v>
      </c>
      <c r="GQ78" s="419">
        <f t="shared" si="663"/>
        <v>1</v>
      </c>
      <c r="GR78" s="354">
        <v>5</v>
      </c>
      <c r="GS78" s="358" t="s">
        <v>34</v>
      </c>
      <c r="GT78" s="358" t="s">
        <v>93</v>
      </c>
      <c r="GU78" s="358">
        <v>9</v>
      </c>
      <c r="GV78" s="358" t="s">
        <v>92</v>
      </c>
      <c r="GW78" s="358"/>
      <c r="GX78" s="358">
        <v>1</v>
      </c>
      <c r="GY78" s="358">
        <v>1.5</v>
      </c>
      <c r="GZ78" s="359">
        <v>1</v>
      </c>
      <c r="HA78" s="421">
        <f t="shared" si="665"/>
        <v>4</v>
      </c>
      <c r="HB78" s="359"/>
      <c r="HC78" s="269"/>
      <c r="HD78" s="269"/>
      <c r="HE78" s="269"/>
      <c r="HF78" s="269"/>
      <c r="HG78" s="269"/>
      <c r="HH78" s="269"/>
      <c r="HI78" s="269"/>
      <c r="HJ78" s="269"/>
      <c r="HK78" s="295">
        <f t="shared" si="33"/>
        <v>11</v>
      </c>
      <c r="HL78" s="295">
        <f t="shared" si="674"/>
        <v>0</v>
      </c>
      <c r="HM78" s="295">
        <f t="shared" si="675"/>
        <v>0</v>
      </c>
      <c r="HN78" s="297">
        <f t="shared" si="676"/>
        <v>0</v>
      </c>
      <c r="HO78" s="295">
        <f t="shared" si="677"/>
        <v>0</v>
      </c>
      <c r="HP78" s="295">
        <f t="shared" si="678"/>
        <v>0</v>
      </c>
      <c r="HQ78" s="295">
        <f t="shared" si="679"/>
        <v>0</v>
      </c>
      <c r="HR78" s="269" t="s">
        <v>379</v>
      </c>
      <c r="HS78" s="269" t="s">
        <v>380</v>
      </c>
      <c r="HT78" s="269"/>
      <c r="HU78" s="269"/>
      <c r="HV78" s="269"/>
      <c r="HW78" s="269"/>
      <c r="HX78" s="269"/>
      <c r="HY78" s="269"/>
      <c r="HZ78" s="269"/>
      <c r="IA78" s="269"/>
      <c r="IB78" s="269"/>
      <c r="IC78" s="269"/>
      <c r="ID78" s="269"/>
      <c r="IE78" s="269"/>
      <c r="IT78" s="299"/>
    </row>
    <row r="79" spans="7:254" ht="15" customHeight="1">
      <c r="G79" s="175">
        <f t="shared" si="23"/>
        <v>11</v>
      </c>
      <c r="H79" s="175">
        <f t="shared" si="24"/>
        <v>10</v>
      </c>
      <c r="I79" s="119">
        <v>136</v>
      </c>
      <c r="J79" s="90">
        <f t="shared" si="666"/>
        <v>44717</v>
      </c>
      <c r="K79" s="126">
        <v>44717</v>
      </c>
      <c r="L79" s="284" t="s">
        <v>600</v>
      </c>
      <c r="M79" s="76">
        <v>0</v>
      </c>
      <c r="N79" s="42">
        <v>0</v>
      </c>
      <c r="O79" s="207">
        <f t="shared" si="667"/>
        <v>0</v>
      </c>
      <c r="P79" s="176">
        <f t="shared" si="668"/>
        <v>78</v>
      </c>
      <c r="Q79" s="185">
        <f t="shared" si="669"/>
        <v>39</v>
      </c>
      <c r="R79" s="178">
        <f t="shared" si="670"/>
        <v>39</v>
      </c>
      <c r="S79" s="519">
        <f t="shared" si="671"/>
        <v>-1</v>
      </c>
      <c r="T79" s="43">
        <v>0</v>
      </c>
      <c r="U79" s="43">
        <v>0</v>
      </c>
      <c r="V79" s="43">
        <v>1</v>
      </c>
      <c r="W79" s="43">
        <v>0</v>
      </c>
      <c r="X79" s="186">
        <f t="shared" si="672"/>
        <v>1</v>
      </c>
      <c r="Y79" s="43">
        <v>2</v>
      </c>
      <c r="Z79" s="189">
        <f t="shared" si="673"/>
        <v>3</v>
      </c>
      <c r="AA79" s="44">
        <v>1</v>
      </c>
      <c r="AB79" s="463"/>
      <c r="AC79" s="354">
        <v>4</v>
      </c>
      <c r="AD79" s="355" t="s">
        <v>128</v>
      </c>
      <c r="AE79" s="355" t="s">
        <v>93</v>
      </c>
      <c r="AF79" s="355">
        <v>8</v>
      </c>
      <c r="AG79" s="355" t="s">
        <v>95</v>
      </c>
      <c r="AH79" s="355"/>
      <c r="AI79" s="355">
        <v>2</v>
      </c>
      <c r="AJ79" s="355">
        <v>3</v>
      </c>
      <c r="AK79" s="354">
        <v>1</v>
      </c>
      <c r="AL79" s="419">
        <f t="shared" si="648"/>
        <v>3</v>
      </c>
      <c r="AM79" s="372">
        <v>5</v>
      </c>
      <c r="AN79" s="355" t="s">
        <v>34</v>
      </c>
      <c r="AO79" s="355" t="s">
        <v>93</v>
      </c>
      <c r="AP79" s="355">
        <v>4</v>
      </c>
      <c r="AQ79" s="355" t="s">
        <v>86</v>
      </c>
      <c r="AR79" s="355"/>
      <c r="AS79" s="355">
        <v>3</v>
      </c>
      <c r="AT79" s="355">
        <v>10</v>
      </c>
      <c r="AU79" s="354">
        <v>2</v>
      </c>
      <c r="AV79" s="419">
        <f t="shared" si="649"/>
        <v>3</v>
      </c>
      <c r="AW79" s="354">
        <v>4</v>
      </c>
      <c r="AX79" s="355" t="s">
        <v>128</v>
      </c>
      <c r="AY79" s="355" t="s">
        <v>63</v>
      </c>
      <c r="AZ79" s="355">
        <v>9</v>
      </c>
      <c r="BA79" s="355" t="s">
        <v>92</v>
      </c>
      <c r="BB79" s="355"/>
      <c r="BC79" s="355">
        <v>3</v>
      </c>
      <c r="BD79" s="355">
        <v>1.5</v>
      </c>
      <c r="BE79" s="354">
        <v>1</v>
      </c>
      <c r="BF79" s="419">
        <f t="shared" si="650"/>
        <v>3</v>
      </c>
      <c r="BG79" s="354">
        <v>3</v>
      </c>
      <c r="BH79" s="354"/>
      <c r="BI79" s="354"/>
      <c r="BJ79" s="355" t="s">
        <v>29</v>
      </c>
      <c r="BK79" s="355" t="s">
        <v>91</v>
      </c>
      <c r="BL79" s="355"/>
      <c r="BM79" s="355">
        <v>1</v>
      </c>
      <c r="BN79" s="355">
        <v>0.5</v>
      </c>
      <c r="BO79" s="354">
        <v>1</v>
      </c>
      <c r="BP79" s="419">
        <f t="shared" si="651"/>
        <v>2</v>
      </c>
      <c r="BQ79" s="365">
        <v>5</v>
      </c>
      <c r="BR79" s="355" t="s">
        <v>34</v>
      </c>
      <c r="BS79" s="355" t="s">
        <v>86</v>
      </c>
      <c r="BT79" s="355">
        <v>0</v>
      </c>
      <c r="BU79" s="355" t="s">
        <v>91</v>
      </c>
      <c r="BV79" s="382"/>
      <c r="BW79" s="355">
        <v>2</v>
      </c>
      <c r="BX79" s="355">
        <v>2</v>
      </c>
      <c r="BY79" s="354">
        <v>1</v>
      </c>
      <c r="BZ79" s="419">
        <f t="shared" si="652"/>
        <v>4</v>
      </c>
      <c r="CA79" s="372">
        <v>6</v>
      </c>
      <c r="CB79" s="355" t="s">
        <v>34</v>
      </c>
      <c r="CC79" s="355" t="s">
        <v>93</v>
      </c>
      <c r="CD79" s="355">
        <v>0</v>
      </c>
      <c r="CE79" s="355" t="s">
        <v>92</v>
      </c>
      <c r="CF79" s="355"/>
      <c r="CG79" s="355">
        <v>2</v>
      </c>
      <c r="CH79" s="355">
        <v>1</v>
      </c>
      <c r="CI79" s="354">
        <v>1</v>
      </c>
      <c r="CJ79" s="419">
        <f t="shared" si="653"/>
        <v>5</v>
      </c>
      <c r="CK79" s="354">
        <v>3</v>
      </c>
      <c r="CL79" s="354"/>
      <c r="CM79" s="354"/>
      <c r="CN79" s="355">
        <v>0</v>
      </c>
      <c r="CO79" s="355" t="s">
        <v>85</v>
      </c>
      <c r="CP79" s="355"/>
      <c r="CQ79" s="355">
        <v>3</v>
      </c>
      <c r="CR79" s="355">
        <v>4</v>
      </c>
      <c r="CS79" s="354">
        <v>2</v>
      </c>
      <c r="CT79" s="419">
        <f t="shared" si="654"/>
        <v>1</v>
      </c>
      <c r="CU79" s="354">
        <v>5</v>
      </c>
      <c r="CV79" s="355" t="s">
        <v>34</v>
      </c>
      <c r="CW79" s="355" t="s">
        <v>93</v>
      </c>
      <c r="CX79" s="355">
        <v>9</v>
      </c>
      <c r="CY79" s="355" t="s">
        <v>85</v>
      </c>
      <c r="CZ79" s="355"/>
      <c r="DA79" s="355">
        <v>2</v>
      </c>
      <c r="DB79" s="355">
        <v>11</v>
      </c>
      <c r="DC79" s="354">
        <v>2</v>
      </c>
      <c r="DD79" s="419">
        <f t="shared" si="664"/>
        <v>3</v>
      </c>
      <c r="DE79" s="354">
        <v>4</v>
      </c>
      <c r="DF79" s="355" t="s">
        <v>34</v>
      </c>
      <c r="DG79" s="355" t="s">
        <v>93</v>
      </c>
      <c r="DH79" s="355">
        <v>9</v>
      </c>
      <c r="DI79" s="355" t="s">
        <v>85</v>
      </c>
      <c r="DJ79" s="355"/>
      <c r="DK79" s="355">
        <v>2</v>
      </c>
      <c r="DL79" s="355">
        <v>13</v>
      </c>
      <c r="DM79" s="354">
        <v>2</v>
      </c>
      <c r="DN79" s="419">
        <f t="shared" si="655"/>
        <v>2</v>
      </c>
      <c r="DO79" s="354" t="s">
        <v>129</v>
      </c>
      <c r="DP79" s="365">
        <v>4</v>
      </c>
      <c r="DQ79" s="354"/>
      <c r="DR79" s="354"/>
      <c r="DS79" s="355" t="s">
        <v>271</v>
      </c>
      <c r="DT79" s="355" t="s">
        <v>92</v>
      </c>
      <c r="DU79" s="355"/>
      <c r="DV79" s="355">
        <v>1</v>
      </c>
      <c r="DW79" s="355">
        <v>0.5</v>
      </c>
      <c r="DX79" s="354">
        <v>1</v>
      </c>
      <c r="DY79" s="419">
        <f t="shared" si="656"/>
        <v>3</v>
      </c>
      <c r="DZ79" s="354">
        <v>4</v>
      </c>
      <c r="EA79" s="355" t="s">
        <v>34</v>
      </c>
      <c r="EB79" s="355" t="s">
        <v>93</v>
      </c>
      <c r="EC79" s="355">
        <v>8</v>
      </c>
      <c r="ED79" s="355" t="s">
        <v>85</v>
      </c>
      <c r="EE79" s="355"/>
      <c r="EF79" s="355">
        <v>3</v>
      </c>
      <c r="EG79" s="355">
        <v>11</v>
      </c>
      <c r="EH79" s="354">
        <v>2</v>
      </c>
      <c r="EI79" s="419">
        <f t="shared" si="657"/>
        <v>2</v>
      </c>
      <c r="EJ79" s="354">
        <v>4</v>
      </c>
      <c r="EK79" s="355" t="s">
        <v>34</v>
      </c>
      <c r="EL79" s="355" t="s">
        <v>93</v>
      </c>
      <c r="EM79" s="355">
        <v>7</v>
      </c>
      <c r="EN79" s="355" t="s">
        <v>85</v>
      </c>
      <c r="EO79" s="355"/>
      <c r="EP79" s="355">
        <v>3</v>
      </c>
      <c r="EQ79" s="355">
        <v>8</v>
      </c>
      <c r="ER79" s="354">
        <v>2</v>
      </c>
      <c r="ES79" s="419">
        <f t="shared" si="658"/>
        <v>2</v>
      </c>
      <c r="ET79" s="356">
        <v>3</v>
      </c>
      <c r="EU79" s="355" t="s">
        <v>36</v>
      </c>
      <c r="EV79" s="355" t="s">
        <v>93</v>
      </c>
      <c r="EW79" s="355">
        <v>7</v>
      </c>
      <c r="EX79" s="355" t="s">
        <v>85</v>
      </c>
      <c r="EY79" s="355"/>
      <c r="EZ79" s="355">
        <v>2</v>
      </c>
      <c r="FA79" s="355">
        <v>9</v>
      </c>
      <c r="FB79" s="354">
        <v>1</v>
      </c>
      <c r="FC79" s="419">
        <f t="shared" si="659"/>
        <v>2</v>
      </c>
      <c r="FD79" s="367">
        <v>6</v>
      </c>
      <c r="FE79" s="355" t="s">
        <v>34</v>
      </c>
      <c r="FF79" s="355" t="s">
        <v>93</v>
      </c>
      <c r="FG79" s="355">
        <v>4</v>
      </c>
      <c r="FH79" s="355" t="s">
        <v>85</v>
      </c>
      <c r="FI79" s="355"/>
      <c r="FJ79" s="355">
        <v>3</v>
      </c>
      <c r="FK79" s="355">
        <v>2</v>
      </c>
      <c r="FL79" s="354">
        <v>2</v>
      </c>
      <c r="FM79" s="419">
        <f t="shared" si="660"/>
        <v>4</v>
      </c>
      <c r="FN79" s="354">
        <v>6</v>
      </c>
      <c r="FO79" s="355" t="s">
        <v>34</v>
      </c>
      <c r="FP79" s="355" t="s">
        <v>93</v>
      </c>
      <c r="FQ79" s="355">
        <v>9</v>
      </c>
      <c r="FR79" s="355" t="s">
        <v>86</v>
      </c>
      <c r="FS79" s="355"/>
      <c r="FT79" s="355">
        <v>3</v>
      </c>
      <c r="FU79" s="355">
        <v>2</v>
      </c>
      <c r="FV79" s="354">
        <v>2</v>
      </c>
      <c r="FW79" s="419">
        <f t="shared" si="661"/>
        <v>4</v>
      </c>
      <c r="FX79" s="354">
        <v>4</v>
      </c>
      <c r="FY79" s="355" t="s">
        <v>34</v>
      </c>
      <c r="FZ79" s="355" t="s">
        <v>93</v>
      </c>
      <c r="GA79" s="355">
        <v>4</v>
      </c>
      <c r="GB79" s="355" t="s">
        <v>85</v>
      </c>
      <c r="GC79" s="355"/>
      <c r="GD79" s="355">
        <v>2</v>
      </c>
      <c r="GE79" s="355">
        <v>6</v>
      </c>
      <c r="GF79" s="354">
        <v>2</v>
      </c>
      <c r="GG79" s="419">
        <f t="shared" si="662"/>
        <v>2</v>
      </c>
      <c r="GH79" s="354">
        <v>3</v>
      </c>
      <c r="GI79" s="354"/>
      <c r="GJ79" s="354"/>
      <c r="GK79" s="355">
        <v>8</v>
      </c>
      <c r="GL79" s="355" t="s">
        <v>85</v>
      </c>
      <c r="GM79" s="355"/>
      <c r="GN79" s="355">
        <v>1</v>
      </c>
      <c r="GO79" s="355">
        <v>6</v>
      </c>
      <c r="GP79" s="354">
        <v>2</v>
      </c>
      <c r="GQ79" s="419">
        <f t="shared" si="663"/>
        <v>1</v>
      </c>
      <c r="GR79" s="354">
        <v>5</v>
      </c>
      <c r="GS79" s="358" t="s">
        <v>34</v>
      </c>
      <c r="GT79" s="358" t="s">
        <v>63</v>
      </c>
      <c r="GU79" s="358">
        <v>9</v>
      </c>
      <c r="GV79" s="358" t="s">
        <v>85</v>
      </c>
      <c r="GW79" s="358"/>
      <c r="GX79" s="358">
        <v>3</v>
      </c>
      <c r="GY79" s="358">
        <v>9</v>
      </c>
      <c r="GZ79" s="359">
        <v>2</v>
      </c>
      <c r="HA79" s="421">
        <f t="shared" si="665"/>
        <v>3</v>
      </c>
      <c r="HB79" s="359"/>
      <c r="HC79" s="269"/>
      <c r="HD79" s="269"/>
      <c r="HE79" s="269"/>
      <c r="HF79" s="269"/>
      <c r="HG79" s="269"/>
      <c r="HH79" s="269"/>
      <c r="HI79" s="269"/>
      <c r="HJ79" s="269"/>
      <c r="HK79" s="295">
        <f t="shared" si="33"/>
        <v>11</v>
      </c>
      <c r="HL79" s="295">
        <f t="shared" si="674"/>
        <v>0</v>
      </c>
      <c r="HM79" s="295">
        <f t="shared" si="675"/>
        <v>0</v>
      </c>
      <c r="HN79" s="297">
        <f t="shared" si="676"/>
        <v>0</v>
      </c>
      <c r="HO79" s="295">
        <f t="shared" si="677"/>
        <v>0</v>
      </c>
      <c r="HP79" s="295">
        <f t="shared" si="678"/>
        <v>0</v>
      </c>
      <c r="HQ79" s="295">
        <f t="shared" si="679"/>
        <v>0</v>
      </c>
      <c r="HR79" s="269" t="s">
        <v>346</v>
      </c>
      <c r="HS79" s="269" t="s">
        <v>348</v>
      </c>
      <c r="HT79" s="269"/>
      <c r="HU79" s="269"/>
      <c r="HV79" s="269"/>
      <c r="HW79" s="269"/>
      <c r="HX79" s="269"/>
      <c r="HY79" s="269"/>
      <c r="HZ79" s="269"/>
      <c r="IA79" s="269"/>
      <c r="IB79" s="269"/>
      <c r="IC79" s="269"/>
      <c r="ID79" s="269"/>
      <c r="IE79" s="269"/>
      <c r="IT79" s="299"/>
    </row>
    <row r="80" spans="7:254" ht="15" customHeight="1">
      <c r="G80" s="175">
        <f t="shared" si="23"/>
        <v>8</v>
      </c>
      <c r="H80" s="175">
        <f t="shared" si="24"/>
        <v>17</v>
      </c>
      <c r="I80" s="119">
        <v>135</v>
      </c>
      <c r="J80" s="90">
        <f t="shared" si="666"/>
        <v>44709</v>
      </c>
      <c r="K80" s="126">
        <v>44709</v>
      </c>
      <c r="L80" s="417" t="s">
        <v>599</v>
      </c>
      <c r="M80" s="76">
        <v>2</v>
      </c>
      <c r="N80" s="42">
        <v>0</v>
      </c>
      <c r="O80" s="207">
        <f t="shared" si="667"/>
        <v>2</v>
      </c>
      <c r="P80" s="176">
        <f t="shared" si="668"/>
        <v>79</v>
      </c>
      <c r="Q80" s="177">
        <f t="shared" si="669"/>
        <v>39</v>
      </c>
      <c r="R80" s="178">
        <f t="shared" si="670"/>
        <v>40</v>
      </c>
      <c r="S80" s="519">
        <f t="shared" si="671"/>
        <v>7</v>
      </c>
      <c r="T80" s="43">
        <v>1</v>
      </c>
      <c r="U80" s="43">
        <v>0</v>
      </c>
      <c r="V80" s="43">
        <v>0</v>
      </c>
      <c r="W80" s="43">
        <v>0</v>
      </c>
      <c r="X80" s="186">
        <f t="shared" si="672"/>
        <v>1</v>
      </c>
      <c r="Y80" s="43">
        <v>0</v>
      </c>
      <c r="Z80" s="189">
        <f t="shared" si="673"/>
        <v>1</v>
      </c>
      <c r="AA80" s="44">
        <v>1</v>
      </c>
      <c r="AB80" s="142"/>
      <c r="AC80" s="418">
        <v>4</v>
      </c>
      <c r="AD80" s="419" t="s">
        <v>128</v>
      </c>
      <c r="AE80" s="419" t="s">
        <v>93</v>
      </c>
      <c r="AF80" s="419">
        <v>8</v>
      </c>
      <c r="AG80" s="419" t="s">
        <v>85</v>
      </c>
      <c r="AH80" s="419"/>
      <c r="AI80" s="419">
        <v>2</v>
      </c>
      <c r="AJ80" s="419">
        <v>5</v>
      </c>
      <c r="AK80" s="418">
        <v>1</v>
      </c>
      <c r="AL80" s="419">
        <f t="shared" si="648"/>
        <v>3</v>
      </c>
      <c r="AM80" s="418">
        <v>4</v>
      </c>
      <c r="AN80" s="419" t="s">
        <v>34</v>
      </c>
      <c r="AO80" s="419" t="s">
        <v>93</v>
      </c>
      <c r="AP80" s="419" t="s">
        <v>226</v>
      </c>
      <c r="AQ80" s="419" t="s">
        <v>85</v>
      </c>
      <c r="AR80" s="419"/>
      <c r="AS80" s="419">
        <v>4</v>
      </c>
      <c r="AT80" s="419">
        <v>13</v>
      </c>
      <c r="AU80" s="418">
        <v>2</v>
      </c>
      <c r="AV80" s="419">
        <f t="shared" si="649"/>
        <v>2</v>
      </c>
      <c r="AW80" s="418">
        <v>4</v>
      </c>
      <c r="AX80" s="419" t="s">
        <v>128</v>
      </c>
      <c r="AY80" s="419" t="s">
        <v>63</v>
      </c>
      <c r="AZ80" s="419" t="s">
        <v>226</v>
      </c>
      <c r="BA80" s="419" t="s">
        <v>85</v>
      </c>
      <c r="BB80" s="419"/>
      <c r="BC80" s="419">
        <v>3</v>
      </c>
      <c r="BD80" s="419">
        <v>22</v>
      </c>
      <c r="BE80" s="418">
        <v>2</v>
      </c>
      <c r="BF80" s="419">
        <f t="shared" si="650"/>
        <v>2</v>
      </c>
      <c r="BG80" s="418">
        <v>3</v>
      </c>
      <c r="BH80" s="418"/>
      <c r="BI80" s="418"/>
      <c r="BJ80" s="419" t="s">
        <v>29</v>
      </c>
      <c r="BK80" s="419" t="s">
        <v>85</v>
      </c>
      <c r="BL80" s="419"/>
      <c r="BM80" s="419">
        <v>3</v>
      </c>
      <c r="BN80" s="419">
        <v>20</v>
      </c>
      <c r="BO80" s="418">
        <v>2</v>
      </c>
      <c r="BP80" s="419">
        <f t="shared" si="651"/>
        <v>1</v>
      </c>
      <c r="BQ80" s="418">
        <v>4</v>
      </c>
      <c r="BR80" s="419" t="s">
        <v>34</v>
      </c>
      <c r="BS80" s="419" t="s">
        <v>92</v>
      </c>
      <c r="BT80" s="419">
        <v>4</v>
      </c>
      <c r="BU80" s="419" t="s">
        <v>85</v>
      </c>
      <c r="BV80" s="419"/>
      <c r="BW80" s="419">
        <v>2</v>
      </c>
      <c r="BX80" s="419">
        <v>7</v>
      </c>
      <c r="BY80" s="418">
        <v>2</v>
      </c>
      <c r="BZ80" s="419">
        <f t="shared" si="652"/>
        <v>2</v>
      </c>
      <c r="CA80" s="418">
        <v>9</v>
      </c>
      <c r="CB80" s="419" t="s">
        <v>36</v>
      </c>
      <c r="CC80" s="419" t="s">
        <v>103</v>
      </c>
      <c r="CD80" s="419">
        <v>0</v>
      </c>
      <c r="CE80" s="419" t="s">
        <v>85</v>
      </c>
      <c r="CF80" s="419"/>
      <c r="CG80" s="419">
        <v>2</v>
      </c>
      <c r="CH80" s="419">
        <v>16</v>
      </c>
      <c r="CI80" s="418">
        <v>2</v>
      </c>
      <c r="CJ80" s="419">
        <f t="shared" si="653"/>
        <v>7</v>
      </c>
      <c r="CK80" s="418">
        <v>3</v>
      </c>
      <c r="CL80" s="418"/>
      <c r="CM80" s="418"/>
      <c r="CN80" s="419">
        <v>0</v>
      </c>
      <c r="CO80" s="419" t="s">
        <v>85</v>
      </c>
      <c r="CP80" s="419"/>
      <c r="CQ80" s="419">
        <v>4</v>
      </c>
      <c r="CR80" s="419">
        <v>7</v>
      </c>
      <c r="CS80" s="418">
        <v>2</v>
      </c>
      <c r="CT80" s="419">
        <f t="shared" si="654"/>
        <v>1</v>
      </c>
      <c r="CU80" s="418">
        <v>5</v>
      </c>
      <c r="CV80" s="419" t="s">
        <v>34</v>
      </c>
      <c r="CW80" s="419" t="s">
        <v>63</v>
      </c>
      <c r="CX80" s="419">
        <v>0</v>
      </c>
      <c r="CY80" s="419" t="s">
        <v>85</v>
      </c>
      <c r="CZ80" s="419"/>
      <c r="DA80" s="419">
        <v>4</v>
      </c>
      <c r="DB80" s="419">
        <v>6</v>
      </c>
      <c r="DC80" s="418">
        <v>2</v>
      </c>
      <c r="DD80" s="419">
        <f t="shared" si="664"/>
        <v>3</v>
      </c>
      <c r="DE80" s="441">
        <v>3</v>
      </c>
      <c r="DF80" s="419" t="s">
        <v>34</v>
      </c>
      <c r="DG80" s="419" t="s">
        <v>93</v>
      </c>
      <c r="DH80" s="419">
        <v>7</v>
      </c>
      <c r="DI80" s="419" t="s">
        <v>85</v>
      </c>
      <c r="DJ80" s="419"/>
      <c r="DK80" s="419">
        <v>3</v>
      </c>
      <c r="DL80" s="419">
        <v>4</v>
      </c>
      <c r="DM80" s="418">
        <v>1</v>
      </c>
      <c r="DN80" s="419">
        <f t="shared" si="655"/>
        <v>2</v>
      </c>
      <c r="DO80" s="418" t="s">
        <v>129</v>
      </c>
      <c r="DP80" s="465">
        <v>4</v>
      </c>
      <c r="DQ80" s="418"/>
      <c r="DR80" s="418"/>
      <c r="DS80" s="419" t="s">
        <v>271</v>
      </c>
      <c r="DT80" s="419" t="s">
        <v>85</v>
      </c>
      <c r="DU80" s="419"/>
      <c r="DV80" s="419">
        <v>3</v>
      </c>
      <c r="DW80" s="419">
        <v>13</v>
      </c>
      <c r="DX80" s="418">
        <v>3</v>
      </c>
      <c r="DY80" s="419">
        <f t="shared" si="656"/>
        <v>1</v>
      </c>
      <c r="DZ80" s="418">
        <v>4</v>
      </c>
      <c r="EA80" s="419" t="s">
        <v>34</v>
      </c>
      <c r="EB80" s="419" t="s">
        <v>93</v>
      </c>
      <c r="EC80" s="419">
        <v>9</v>
      </c>
      <c r="ED80" s="419" t="s">
        <v>85</v>
      </c>
      <c r="EE80" s="419"/>
      <c r="EF80" s="419">
        <v>2</v>
      </c>
      <c r="EG80" s="419">
        <v>7</v>
      </c>
      <c r="EH80" s="418">
        <v>2</v>
      </c>
      <c r="EI80" s="419">
        <f t="shared" si="657"/>
        <v>2</v>
      </c>
      <c r="EJ80" s="418">
        <v>4</v>
      </c>
      <c r="EK80" s="419" t="s">
        <v>34</v>
      </c>
      <c r="EL80" s="419" t="s">
        <v>93</v>
      </c>
      <c r="EM80" s="419">
        <v>7</v>
      </c>
      <c r="EN80" s="419" t="s">
        <v>85</v>
      </c>
      <c r="EO80" s="419"/>
      <c r="EP80" s="419">
        <v>2</v>
      </c>
      <c r="EQ80" s="419">
        <v>30</v>
      </c>
      <c r="ER80" s="418">
        <v>2</v>
      </c>
      <c r="ES80" s="419">
        <f t="shared" si="658"/>
        <v>2</v>
      </c>
      <c r="ET80" s="418">
        <v>4</v>
      </c>
      <c r="EU80" s="419" t="s">
        <v>36</v>
      </c>
      <c r="EV80" s="419" t="s">
        <v>93</v>
      </c>
      <c r="EW80" s="419">
        <v>9</v>
      </c>
      <c r="EX80" s="419" t="s">
        <v>85</v>
      </c>
      <c r="EY80" s="419"/>
      <c r="EZ80" s="419">
        <v>3</v>
      </c>
      <c r="FA80" s="419">
        <v>2</v>
      </c>
      <c r="FB80" s="418">
        <v>2</v>
      </c>
      <c r="FC80" s="419">
        <f t="shared" si="659"/>
        <v>2</v>
      </c>
      <c r="FD80" s="418">
        <v>5</v>
      </c>
      <c r="FE80" s="419" t="s">
        <v>34</v>
      </c>
      <c r="FF80" s="419" t="s">
        <v>93</v>
      </c>
      <c r="FG80" s="419">
        <v>7</v>
      </c>
      <c r="FH80" s="419" t="s">
        <v>85</v>
      </c>
      <c r="FI80" s="419"/>
      <c r="FJ80" s="419">
        <v>1</v>
      </c>
      <c r="FK80" s="419">
        <v>1.5</v>
      </c>
      <c r="FL80" s="418">
        <v>2</v>
      </c>
      <c r="FM80" s="419">
        <f t="shared" si="660"/>
        <v>3</v>
      </c>
      <c r="FN80" s="467">
        <v>5</v>
      </c>
      <c r="FO80" s="479" t="s">
        <v>34</v>
      </c>
      <c r="FP80" s="479" t="s">
        <v>93</v>
      </c>
      <c r="FQ80" s="479">
        <v>9</v>
      </c>
      <c r="FR80" s="479" t="s">
        <v>85</v>
      </c>
      <c r="FS80" s="479"/>
      <c r="FT80" s="479">
        <v>1</v>
      </c>
      <c r="FU80" s="479">
        <v>8</v>
      </c>
      <c r="FV80" s="467">
        <v>3</v>
      </c>
      <c r="FW80" s="419">
        <f t="shared" si="661"/>
        <v>2</v>
      </c>
      <c r="FX80" s="467">
        <v>5</v>
      </c>
      <c r="FY80" s="419" t="s">
        <v>34</v>
      </c>
      <c r="FZ80" s="419" t="s">
        <v>63</v>
      </c>
      <c r="GA80" s="419" t="s">
        <v>226</v>
      </c>
      <c r="GB80" s="419" t="s">
        <v>85</v>
      </c>
      <c r="GC80" s="419"/>
      <c r="GD80" s="419">
        <v>3</v>
      </c>
      <c r="GE80" s="419">
        <v>13</v>
      </c>
      <c r="GF80" s="418">
        <v>3</v>
      </c>
      <c r="GG80" s="419">
        <f t="shared" si="662"/>
        <v>2</v>
      </c>
      <c r="GH80" s="418">
        <v>3</v>
      </c>
      <c r="GI80" s="418"/>
      <c r="GJ80" s="418"/>
      <c r="GK80" s="419">
        <v>8</v>
      </c>
      <c r="GL80" s="419" t="s">
        <v>85</v>
      </c>
      <c r="GM80" s="419"/>
      <c r="GN80" s="419">
        <v>1</v>
      </c>
      <c r="GO80" s="419">
        <v>20</v>
      </c>
      <c r="GP80" s="418">
        <v>2</v>
      </c>
      <c r="GQ80" s="419">
        <f t="shared" si="663"/>
        <v>1</v>
      </c>
      <c r="GR80" s="467">
        <v>6</v>
      </c>
      <c r="GS80" s="421" t="s">
        <v>34</v>
      </c>
      <c r="GT80" s="421" t="s">
        <v>63</v>
      </c>
      <c r="GU80" s="421">
        <v>6</v>
      </c>
      <c r="GV80" s="421" t="s">
        <v>95</v>
      </c>
      <c r="GW80" s="421"/>
      <c r="GX80" s="421">
        <v>3</v>
      </c>
      <c r="GY80" s="421">
        <v>5</v>
      </c>
      <c r="GZ80" s="422">
        <v>2</v>
      </c>
      <c r="HA80" s="421">
        <f t="shared" si="665"/>
        <v>4</v>
      </c>
      <c r="HB80" s="422"/>
      <c r="HC80" s="269"/>
      <c r="HD80" s="269"/>
      <c r="HE80" s="269"/>
      <c r="HF80" s="269"/>
      <c r="HG80" s="269"/>
      <c r="HH80" s="269"/>
      <c r="HI80" s="269"/>
      <c r="HJ80" s="269"/>
      <c r="HK80" s="295">
        <f t="shared" si="33"/>
        <v>10</v>
      </c>
      <c r="HL80" s="295">
        <f t="shared" si="674"/>
        <v>0</v>
      </c>
      <c r="HM80" s="295">
        <f t="shared" si="675"/>
        <v>0</v>
      </c>
      <c r="HN80" s="297">
        <f t="shared" si="676"/>
        <v>0</v>
      </c>
      <c r="HO80" s="295">
        <f t="shared" si="677"/>
        <v>0</v>
      </c>
      <c r="HP80" s="295">
        <f t="shared" si="678"/>
        <v>0</v>
      </c>
      <c r="HQ80" s="295">
        <f t="shared" si="679"/>
        <v>0</v>
      </c>
      <c r="HR80" s="269" t="s">
        <v>346</v>
      </c>
      <c r="HS80" s="269" t="s">
        <v>348</v>
      </c>
      <c r="HT80" s="269"/>
      <c r="HU80" s="269"/>
      <c r="HV80" s="269"/>
      <c r="HW80" s="269"/>
      <c r="HX80" s="269"/>
      <c r="HY80" s="269"/>
      <c r="HZ80" s="269"/>
      <c r="IA80" s="269"/>
      <c r="IB80" s="269"/>
      <c r="IC80" s="269"/>
      <c r="ID80" s="269"/>
      <c r="IE80" s="269"/>
      <c r="IT80" s="299"/>
    </row>
    <row r="81" spans="7:259" ht="15" customHeight="1">
      <c r="G81" s="175">
        <f t="shared" si="23"/>
        <v>6</v>
      </c>
      <c r="H81" s="175">
        <f t="shared" si="24"/>
        <v>11</v>
      </c>
      <c r="I81" s="119">
        <v>134</v>
      </c>
      <c r="J81" s="88">
        <f t="shared" si="666"/>
        <v>44702</v>
      </c>
      <c r="K81" s="85">
        <v>44702</v>
      </c>
      <c r="L81" s="5" t="s">
        <v>598</v>
      </c>
      <c r="M81" s="74">
        <v>2</v>
      </c>
      <c r="N81" s="28">
        <v>1</v>
      </c>
      <c r="O81" s="207">
        <f t="shared" si="667"/>
        <v>3</v>
      </c>
      <c r="P81" s="179">
        <f t="shared" si="668"/>
        <v>88</v>
      </c>
      <c r="Q81" s="180">
        <f t="shared" si="669"/>
        <v>40</v>
      </c>
      <c r="R81" s="181">
        <f t="shared" si="670"/>
        <v>48</v>
      </c>
      <c r="S81" s="519">
        <f t="shared" si="671"/>
        <v>5</v>
      </c>
      <c r="T81" s="27">
        <v>2</v>
      </c>
      <c r="U81" s="27">
        <v>0</v>
      </c>
      <c r="V81" s="27">
        <v>2</v>
      </c>
      <c r="W81" s="27">
        <v>0</v>
      </c>
      <c r="X81" s="186">
        <f t="shared" si="672"/>
        <v>4</v>
      </c>
      <c r="Y81" s="27">
        <v>2</v>
      </c>
      <c r="Z81" s="190">
        <f t="shared" si="673"/>
        <v>6</v>
      </c>
      <c r="AA81" s="18">
        <v>1</v>
      </c>
      <c r="AB81" s="374"/>
      <c r="AC81" s="354">
        <v>4</v>
      </c>
      <c r="AD81" s="355" t="s">
        <v>128</v>
      </c>
      <c r="AE81" s="355" t="s">
        <v>63</v>
      </c>
      <c r="AF81" s="355">
        <v>0</v>
      </c>
      <c r="AG81" s="355" t="s">
        <v>85</v>
      </c>
      <c r="AH81" s="355"/>
      <c r="AI81" s="355">
        <v>1</v>
      </c>
      <c r="AJ81" s="355">
        <v>2</v>
      </c>
      <c r="AK81" s="354">
        <v>1</v>
      </c>
      <c r="AL81" s="419">
        <f t="shared" si="648"/>
        <v>3</v>
      </c>
      <c r="AM81" s="354">
        <v>4</v>
      </c>
      <c r="AN81" s="355" t="s">
        <v>34</v>
      </c>
      <c r="AO81" s="355" t="s">
        <v>63</v>
      </c>
      <c r="AP81" s="355">
        <v>0</v>
      </c>
      <c r="AQ81" s="355" t="s">
        <v>85</v>
      </c>
      <c r="AR81" s="355"/>
      <c r="AS81" s="355">
        <v>3</v>
      </c>
      <c r="AT81" s="355">
        <v>22</v>
      </c>
      <c r="AU81" s="354">
        <v>2</v>
      </c>
      <c r="AV81" s="419">
        <f t="shared" si="649"/>
        <v>2</v>
      </c>
      <c r="AW81" s="354">
        <v>4</v>
      </c>
      <c r="AX81" s="355" t="s">
        <v>128</v>
      </c>
      <c r="AY81" s="355" t="s">
        <v>93</v>
      </c>
      <c r="AZ81" s="355">
        <v>0</v>
      </c>
      <c r="BA81" s="355" t="s">
        <v>85</v>
      </c>
      <c r="BB81" s="355"/>
      <c r="BC81" s="355">
        <v>1</v>
      </c>
      <c r="BD81" s="355">
        <v>8</v>
      </c>
      <c r="BE81" s="354">
        <v>2</v>
      </c>
      <c r="BF81" s="419">
        <f t="shared" si="650"/>
        <v>2</v>
      </c>
      <c r="BG81" s="354">
        <v>4</v>
      </c>
      <c r="BH81" s="354"/>
      <c r="BI81" s="354"/>
      <c r="BJ81" s="355" t="s">
        <v>271</v>
      </c>
      <c r="BK81" s="355" t="s">
        <v>92</v>
      </c>
      <c r="BL81" s="355" t="s">
        <v>285</v>
      </c>
      <c r="BM81" s="355">
        <v>2</v>
      </c>
      <c r="BN81" s="355">
        <v>15</v>
      </c>
      <c r="BO81" s="354">
        <v>2</v>
      </c>
      <c r="BP81" s="419">
        <f t="shared" si="651"/>
        <v>2</v>
      </c>
      <c r="BQ81" s="354">
        <v>4</v>
      </c>
      <c r="BR81" s="355" t="s">
        <v>34</v>
      </c>
      <c r="BS81" s="355" t="s">
        <v>92</v>
      </c>
      <c r="BT81" s="355">
        <v>0</v>
      </c>
      <c r="BU81" s="355" t="s">
        <v>85</v>
      </c>
      <c r="BV81" s="355"/>
      <c r="BW81" s="355">
        <v>2</v>
      </c>
      <c r="BX81" s="355">
        <v>16</v>
      </c>
      <c r="BY81" s="354">
        <v>2</v>
      </c>
      <c r="BZ81" s="419">
        <f t="shared" si="652"/>
        <v>2</v>
      </c>
      <c r="CA81" s="354">
        <v>7</v>
      </c>
      <c r="CB81" s="355" t="s">
        <v>34</v>
      </c>
      <c r="CC81" s="355" t="s">
        <v>103</v>
      </c>
      <c r="CD81" s="355">
        <v>0</v>
      </c>
      <c r="CE81" s="355" t="s">
        <v>85</v>
      </c>
      <c r="CF81" s="355"/>
      <c r="CG81" s="355">
        <v>2</v>
      </c>
      <c r="CH81" s="355">
        <v>8</v>
      </c>
      <c r="CI81" s="354">
        <v>2</v>
      </c>
      <c r="CJ81" s="419">
        <f t="shared" si="653"/>
        <v>5</v>
      </c>
      <c r="CK81" s="354">
        <v>3</v>
      </c>
      <c r="CL81" s="354"/>
      <c r="CM81" s="354"/>
      <c r="CN81" s="355">
        <v>0</v>
      </c>
      <c r="CO81" s="355" t="s">
        <v>85</v>
      </c>
      <c r="CP81" s="355"/>
      <c r="CQ81" s="355">
        <v>1</v>
      </c>
      <c r="CR81" s="355">
        <v>5</v>
      </c>
      <c r="CS81" s="354">
        <v>2</v>
      </c>
      <c r="CT81" s="419">
        <f t="shared" si="654"/>
        <v>1</v>
      </c>
      <c r="CU81" s="354">
        <v>5</v>
      </c>
      <c r="CV81" s="355" t="s">
        <v>34</v>
      </c>
      <c r="CW81" s="355" t="s">
        <v>93</v>
      </c>
      <c r="CX81" s="355" t="s">
        <v>226</v>
      </c>
      <c r="CY81" s="355" t="s">
        <v>92</v>
      </c>
      <c r="CZ81" s="355"/>
      <c r="DA81" s="355">
        <v>3</v>
      </c>
      <c r="DB81" s="355">
        <v>3</v>
      </c>
      <c r="DC81" s="354">
        <v>1</v>
      </c>
      <c r="DD81" s="419">
        <f t="shared" si="664"/>
        <v>4</v>
      </c>
      <c r="DE81" s="354">
        <v>5</v>
      </c>
      <c r="DF81" s="355" t="s">
        <v>34</v>
      </c>
      <c r="DG81" s="355" t="s">
        <v>94</v>
      </c>
      <c r="DH81" s="355">
        <v>8</v>
      </c>
      <c r="DI81" s="355" t="s">
        <v>85</v>
      </c>
      <c r="DJ81" s="355" t="s">
        <v>285</v>
      </c>
      <c r="DK81" s="355">
        <v>1</v>
      </c>
      <c r="DL81" s="355">
        <v>6</v>
      </c>
      <c r="DM81" s="354">
        <v>3</v>
      </c>
      <c r="DN81" s="419">
        <f t="shared" si="655"/>
        <v>2</v>
      </c>
      <c r="DO81" s="354"/>
      <c r="DP81" s="354">
        <v>5</v>
      </c>
      <c r="DQ81" s="354"/>
      <c r="DR81" s="354"/>
      <c r="DS81" s="355" t="s">
        <v>271</v>
      </c>
      <c r="DT81" s="355" t="s">
        <v>91</v>
      </c>
      <c r="DU81" s="355"/>
      <c r="DV81" s="355">
        <v>2</v>
      </c>
      <c r="DW81" s="355">
        <v>16</v>
      </c>
      <c r="DX81" s="354">
        <v>3</v>
      </c>
      <c r="DY81" s="419">
        <f t="shared" si="656"/>
        <v>2</v>
      </c>
      <c r="DZ81" s="354">
        <v>5</v>
      </c>
      <c r="EA81" s="355" t="s">
        <v>34</v>
      </c>
      <c r="EB81" s="355" t="s">
        <v>63</v>
      </c>
      <c r="EC81" s="355">
        <v>7</v>
      </c>
      <c r="ED81" s="355" t="s">
        <v>86</v>
      </c>
      <c r="EE81" s="355"/>
      <c r="EF81" s="355">
        <v>3</v>
      </c>
      <c r="EG81" s="355">
        <v>2</v>
      </c>
      <c r="EH81" s="354">
        <v>2</v>
      </c>
      <c r="EI81" s="419">
        <f t="shared" si="657"/>
        <v>3</v>
      </c>
      <c r="EJ81" s="354">
        <v>5</v>
      </c>
      <c r="EK81" s="355" t="s">
        <v>34</v>
      </c>
      <c r="EL81" s="355" t="s">
        <v>63</v>
      </c>
      <c r="EM81" s="355">
        <v>8</v>
      </c>
      <c r="EN81" s="355" t="s">
        <v>85</v>
      </c>
      <c r="EO81" s="355" t="s">
        <v>236</v>
      </c>
      <c r="EP81" s="355">
        <v>3</v>
      </c>
      <c r="EQ81" s="355">
        <v>3</v>
      </c>
      <c r="ER81" s="354">
        <v>1</v>
      </c>
      <c r="ES81" s="419">
        <f t="shared" si="658"/>
        <v>4</v>
      </c>
      <c r="ET81" s="354">
        <v>7</v>
      </c>
      <c r="EU81" s="355" t="s">
        <v>36</v>
      </c>
      <c r="EV81" s="355" t="s">
        <v>96</v>
      </c>
      <c r="EW81" s="355" t="s">
        <v>271</v>
      </c>
      <c r="EX81" s="355" t="s">
        <v>91</v>
      </c>
      <c r="EY81" s="355"/>
      <c r="EZ81" s="355">
        <v>3</v>
      </c>
      <c r="FA81" s="355">
        <v>13</v>
      </c>
      <c r="FB81" s="354">
        <v>2</v>
      </c>
      <c r="FC81" s="419">
        <f t="shared" si="659"/>
        <v>5</v>
      </c>
      <c r="FD81" s="354">
        <v>6</v>
      </c>
      <c r="FE81" s="355" t="s">
        <v>34</v>
      </c>
      <c r="FF81" s="355" t="s">
        <v>93</v>
      </c>
      <c r="FG81" s="355">
        <v>8</v>
      </c>
      <c r="FH81" s="355" t="s">
        <v>85</v>
      </c>
      <c r="FI81" s="355"/>
      <c r="FJ81" s="355">
        <v>2</v>
      </c>
      <c r="FK81" s="355">
        <v>20</v>
      </c>
      <c r="FL81" s="354">
        <v>3</v>
      </c>
      <c r="FM81" s="419">
        <f t="shared" si="660"/>
        <v>3</v>
      </c>
      <c r="FN81" s="357">
        <v>5</v>
      </c>
      <c r="FO81" s="355" t="s">
        <v>34</v>
      </c>
      <c r="FP81" s="355" t="s">
        <v>93</v>
      </c>
      <c r="FQ81" s="355">
        <v>4</v>
      </c>
      <c r="FR81" s="355" t="s">
        <v>98</v>
      </c>
      <c r="FS81" s="355"/>
      <c r="FT81" s="355">
        <v>1</v>
      </c>
      <c r="FU81" s="355">
        <v>0.4</v>
      </c>
      <c r="FV81" s="354">
        <v>1</v>
      </c>
      <c r="FW81" s="419">
        <f t="shared" si="661"/>
        <v>4</v>
      </c>
      <c r="FX81" s="357">
        <v>5</v>
      </c>
      <c r="FY81" s="355" t="s">
        <v>34</v>
      </c>
      <c r="FZ81" s="355" t="s">
        <v>93</v>
      </c>
      <c r="GA81" s="355">
        <v>4</v>
      </c>
      <c r="GB81" s="355" t="s">
        <v>85</v>
      </c>
      <c r="GC81" s="355"/>
      <c r="GD81" s="355">
        <v>2</v>
      </c>
      <c r="GE81" s="355">
        <v>20</v>
      </c>
      <c r="GF81" s="354">
        <v>3</v>
      </c>
      <c r="GG81" s="419">
        <f t="shared" si="662"/>
        <v>2</v>
      </c>
      <c r="GH81" s="354">
        <v>6</v>
      </c>
      <c r="GI81" s="354"/>
      <c r="GJ81" s="354"/>
      <c r="GK81" s="355">
        <v>7</v>
      </c>
      <c r="GL81" s="355" t="s">
        <v>96</v>
      </c>
      <c r="GM81" s="355"/>
      <c r="GN81" s="355">
        <v>2</v>
      </c>
      <c r="GO81" s="355">
        <v>3</v>
      </c>
      <c r="GP81" s="354">
        <v>2</v>
      </c>
      <c r="GQ81" s="419">
        <f t="shared" si="663"/>
        <v>4</v>
      </c>
      <c r="GR81" s="356">
        <v>4</v>
      </c>
      <c r="GS81" s="358" t="s">
        <v>34</v>
      </c>
      <c r="GT81" s="358" t="s">
        <v>93</v>
      </c>
      <c r="GU81" s="358">
        <v>9</v>
      </c>
      <c r="GV81" s="358" t="s">
        <v>85</v>
      </c>
      <c r="GW81" s="358"/>
      <c r="GX81" s="358">
        <v>1</v>
      </c>
      <c r="GY81" s="358">
        <v>7</v>
      </c>
      <c r="GZ81" s="359">
        <v>1</v>
      </c>
      <c r="HA81" s="421">
        <f t="shared" si="665"/>
        <v>3</v>
      </c>
      <c r="HB81" s="359"/>
      <c r="HC81" s="269"/>
      <c r="HD81" s="269"/>
      <c r="HE81" s="269"/>
      <c r="HF81" s="269"/>
      <c r="HG81" s="269"/>
      <c r="HH81" s="269"/>
      <c r="HI81" s="269"/>
      <c r="HJ81" s="269"/>
      <c r="HK81" s="295">
        <f t="shared" si="33"/>
        <v>11</v>
      </c>
      <c r="HL81" s="295">
        <f t="shared" si="674"/>
        <v>0</v>
      </c>
      <c r="HM81" s="295">
        <f t="shared" si="675"/>
        <v>1</v>
      </c>
      <c r="HN81" s="297">
        <f t="shared" si="676"/>
        <v>0</v>
      </c>
      <c r="HO81" s="295">
        <f t="shared" si="677"/>
        <v>0</v>
      </c>
      <c r="HP81" s="295">
        <f t="shared" si="678"/>
        <v>0</v>
      </c>
      <c r="HQ81" s="295">
        <f t="shared" si="679"/>
        <v>1</v>
      </c>
      <c r="HR81" s="269" t="s">
        <v>379</v>
      </c>
      <c r="HS81" s="269" t="s">
        <v>380</v>
      </c>
      <c r="HT81" s="269"/>
      <c r="HU81" s="269"/>
      <c r="HV81" s="269"/>
      <c r="HW81" s="269"/>
      <c r="HX81" s="269"/>
      <c r="HY81" s="269"/>
      <c r="HZ81" s="269"/>
      <c r="IA81" s="269"/>
      <c r="IB81" s="269"/>
      <c r="IC81" s="269"/>
      <c r="ID81" s="269"/>
      <c r="IE81" s="269"/>
      <c r="IT81" s="299"/>
    </row>
    <row r="82" spans="7:259" ht="15" customHeight="1">
      <c r="G82" s="175">
        <f t="shared" si="23"/>
        <v>9</v>
      </c>
      <c r="H82" s="175">
        <f t="shared" si="24"/>
        <v>8</v>
      </c>
      <c r="I82" s="119">
        <v>133</v>
      </c>
      <c r="J82" s="90">
        <f t="shared" si="666"/>
        <v>44696</v>
      </c>
      <c r="K82" s="126">
        <v>44696</v>
      </c>
      <c r="L82" s="41" t="s">
        <v>597</v>
      </c>
      <c r="M82" s="76">
        <v>2</v>
      </c>
      <c r="N82" s="42">
        <v>1</v>
      </c>
      <c r="O82" s="207">
        <f t="shared" si="667"/>
        <v>3</v>
      </c>
      <c r="P82" s="176">
        <f t="shared" si="668"/>
        <v>88</v>
      </c>
      <c r="Q82" s="185">
        <f t="shared" si="669"/>
        <v>46</v>
      </c>
      <c r="R82" s="178">
        <f t="shared" si="670"/>
        <v>42</v>
      </c>
      <c r="S82" s="519">
        <f t="shared" si="671"/>
        <v>7</v>
      </c>
      <c r="T82" s="43">
        <v>2</v>
      </c>
      <c r="U82" s="43">
        <v>0</v>
      </c>
      <c r="V82" s="43">
        <v>0</v>
      </c>
      <c r="W82" s="43">
        <v>1</v>
      </c>
      <c r="X82" s="186">
        <f t="shared" si="672"/>
        <v>3</v>
      </c>
      <c r="Y82" s="43">
        <v>0</v>
      </c>
      <c r="Z82" s="189">
        <f t="shared" si="673"/>
        <v>3</v>
      </c>
      <c r="AA82" s="44">
        <v>0</v>
      </c>
      <c r="AB82" s="463"/>
      <c r="AC82" s="354">
        <v>5</v>
      </c>
      <c r="AD82" s="355" t="s">
        <v>36</v>
      </c>
      <c r="AE82" s="355" t="s">
        <v>93</v>
      </c>
      <c r="AF82" s="355">
        <v>8</v>
      </c>
      <c r="AG82" s="355" t="s">
        <v>85</v>
      </c>
      <c r="AH82" s="355"/>
      <c r="AI82" s="355">
        <v>2</v>
      </c>
      <c r="AJ82" s="355">
        <v>12</v>
      </c>
      <c r="AK82" s="354">
        <v>3</v>
      </c>
      <c r="AL82" s="419">
        <f t="shared" si="648"/>
        <v>2</v>
      </c>
      <c r="AM82" s="354">
        <v>6</v>
      </c>
      <c r="AN82" s="355" t="s">
        <v>34</v>
      </c>
      <c r="AO82" s="355" t="s">
        <v>93</v>
      </c>
      <c r="AP82" s="355">
        <v>9</v>
      </c>
      <c r="AQ82" s="355" t="s">
        <v>95</v>
      </c>
      <c r="AR82" s="355"/>
      <c r="AS82" s="355">
        <v>4</v>
      </c>
      <c r="AT82" s="355">
        <v>2</v>
      </c>
      <c r="AU82" s="354">
        <v>2</v>
      </c>
      <c r="AV82" s="419">
        <f t="shared" si="649"/>
        <v>4</v>
      </c>
      <c r="AW82" s="354">
        <v>8</v>
      </c>
      <c r="AX82" s="355" t="s">
        <v>36</v>
      </c>
      <c r="AY82" s="355" t="s">
        <v>103</v>
      </c>
      <c r="AZ82" s="355">
        <v>4</v>
      </c>
      <c r="BA82" s="355" t="s">
        <v>85</v>
      </c>
      <c r="BB82" s="355" t="s">
        <v>596</v>
      </c>
      <c r="BC82" s="355">
        <v>2</v>
      </c>
      <c r="BD82" s="355">
        <v>13</v>
      </c>
      <c r="BE82" s="354">
        <v>2</v>
      </c>
      <c r="BF82" s="419">
        <f t="shared" si="650"/>
        <v>6</v>
      </c>
      <c r="BG82" s="354">
        <v>4</v>
      </c>
      <c r="BH82" s="354"/>
      <c r="BI82" s="354"/>
      <c r="BJ82" s="355">
        <v>6</v>
      </c>
      <c r="BK82" s="355" t="s">
        <v>95</v>
      </c>
      <c r="BL82" s="355"/>
      <c r="BM82" s="355">
        <v>2</v>
      </c>
      <c r="BN82" s="355">
        <v>7</v>
      </c>
      <c r="BO82" s="354">
        <v>2</v>
      </c>
      <c r="BP82" s="419">
        <f t="shared" si="651"/>
        <v>2</v>
      </c>
      <c r="BQ82" s="354">
        <v>4</v>
      </c>
      <c r="BR82" s="355" t="s">
        <v>34</v>
      </c>
      <c r="BS82" s="355" t="s">
        <v>86</v>
      </c>
      <c r="BT82" s="355" t="s">
        <v>226</v>
      </c>
      <c r="BU82" s="355" t="s">
        <v>85</v>
      </c>
      <c r="BV82" s="382"/>
      <c r="BW82" s="355">
        <v>1</v>
      </c>
      <c r="BX82" s="355">
        <v>10</v>
      </c>
      <c r="BY82" s="354">
        <v>2</v>
      </c>
      <c r="BZ82" s="419">
        <f t="shared" si="652"/>
        <v>2</v>
      </c>
      <c r="CA82" s="354">
        <v>5</v>
      </c>
      <c r="CB82" s="355" t="s">
        <v>34</v>
      </c>
      <c r="CC82" s="355" t="s">
        <v>93</v>
      </c>
      <c r="CD82" s="355" t="s">
        <v>226</v>
      </c>
      <c r="CE82" s="355" t="s">
        <v>85</v>
      </c>
      <c r="CF82" s="355"/>
      <c r="CG82" s="355">
        <v>1</v>
      </c>
      <c r="CH82" s="355">
        <v>2</v>
      </c>
      <c r="CI82" s="354">
        <v>2</v>
      </c>
      <c r="CJ82" s="419">
        <f t="shared" si="653"/>
        <v>3</v>
      </c>
      <c r="CK82" s="354">
        <v>3</v>
      </c>
      <c r="CL82" s="354"/>
      <c r="CM82" s="354"/>
      <c r="CN82" s="355">
        <v>0</v>
      </c>
      <c r="CO82" s="355" t="s">
        <v>86</v>
      </c>
      <c r="CP82" s="355"/>
      <c r="CQ82" s="355">
        <v>3</v>
      </c>
      <c r="CR82" s="355">
        <v>1.5</v>
      </c>
      <c r="CS82" s="354">
        <v>1</v>
      </c>
      <c r="CT82" s="419">
        <f t="shared" si="654"/>
        <v>2</v>
      </c>
      <c r="CU82" s="354">
        <v>5</v>
      </c>
      <c r="CV82" s="355" t="s">
        <v>34</v>
      </c>
      <c r="CW82" s="355" t="s">
        <v>94</v>
      </c>
      <c r="CX82" s="355">
        <v>0</v>
      </c>
      <c r="CY82" s="355" t="s">
        <v>85</v>
      </c>
      <c r="CZ82" s="355"/>
      <c r="DA82" s="355">
        <v>2</v>
      </c>
      <c r="DB82" s="355">
        <v>2</v>
      </c>
      <c r="DC82" s="354">
        <v>2</v>
      </c>
      <c r="DD82" s="419">
        <f t="shared" si="664"/>
        <v>3</v>
      </c>
      <c r="DE82" s="354">
        <v>6</v>
      </c>
      <c r="DF82" s="355" t="s">
        <v>34</v>
      </c>
      <c r="DG82" s="355" t="s">
        <v>86</v>
      </c>
      <c r="DH82" s="355">
        <v>7</v>
      </c>
      <c r="DI82" s="355" t="s">
        <v>95</v>
      </c>
      <c r="DJ82" s="355" t="s">
        <v>502</v>
      </c>
      <c r="DK82" s="355">
        <v>3</v>
      </c>
      <c r="DL82" s="355">
        <v>4</v>
      </c>
      <c r="DM82" s="354">
        <v>2</v>
      </c>
      <c r="DN82" s="419">
        <f t="shared" si="655"/>
        <v>4</v>
      </c>
      <c r="DO82" s="354" t="s">
        <v>129</v>
      </c>
      <c r="DP82" s="354">
        <v>4</v>
      </c>
      <c r="DQ82" s="354"/>
      <c r="DR82" s="354"/>
      <c r="DS82" s="355" t="s">
        <v>271</v>
      </c>
      <c r="DT82" s="355" t="s">
        <v>63</v>
      </c>
      <c r="DU82" s="355"/>
      <c r="DV82" s="355">
        <v>3</v>
      </c>
      <c r="DW82" s="355">
        <v>2</v>
      </c>
      <c r="DX82" s="354">
        <v>2</v>
      </c>
      <c r="DY82" s="419">
        <f t="shared" si="656"/>
        <v>2</v>
      </c>
      <c r="DZ82" s="354">
        <v>5</v>
      </c>
      <c r="EA82" s="355" t="s">
        <v>34</v>
      </c>
      <c r="EB82" s="355" t="s">
        <v>63</v>
      </c>
      <c r="EC82" s="355">
        <v>7</v>
      </c>
      <c r="ED82" s="355" t="s">
        <v>95</v>
      </c>
      <c r="EE82" s="355"/>
      <c r="EF82" s="355">
        <v>2</v>
      </c>
      <c r="EG82" s="355">
        <v>6</v>
      </c>
      <c r="EH82" s="354">
        <v>2</v>
      </c>
      <c r="EI82" s="419">
        <f t="shared" si="657"/>
        <v>3</v>
      </c>
      <c r="EJ82" s="354">
        <v>4</v>
      </c>
      <c r="EK82" s="355" t="s">
        <v>34</v>
      </c>
      <c r="EL82" s="355" t="s">
        <v>93</v>
      </c>
      <c r="EM82" s="355" t="s">
        <v>226</v>
      </c>
      <c r="EN82" s="355" t="s">
        <v>85</v>
      </c>
      <c r="EO82" s="355"/>
      <c r="EP82" s="355">
        <v>2</v>
      </c>
      <c r="EQ82" s="355">
        <v>1.5</v>
      </c>
      <c r="ER82" s="354">
        <v>2</v>
      </c>
      <c r="ES82" s="419">
        <f t="shared" si="658"/>
        <v>2</v>
      </c>
      <c r="ET82" s="354">
        <v>5</v>
      </c>
      <c r="EU82" s="355" t="s">
        <v>36</v>
      </c>
      <c r="EV82" s="355" t="s">
        <v>93</v>
      </c>
      <c r="EW82" s="355">
        <v>8</v>
      </c>
      <c r="EX82" s="355" t="s">
        <v>121</v>
      </c>
      <c r="EY82" s="355"/>
      <c r="EZ82" s="355">
        <v>2</v>
      </c>
      <c r="FA82" s="355">
        <v>2</v>
      </c>
      <c r="FB82" s="354">
        <v>2</v>
      </c>
      <c r="FC82" s="419">
        <f t="shared" si="659"/>
        <v>3</v>
      </c>
      <c r="FD82" s="354">
        <v>6</v>
      </c>
      <c r="FE82" s="355" t="s">
        <v>34</v>
      </c>
      <c r="FF82" s="355" t="s">
        <v>93</v>
      </c>
      <c r="FG82" s="355">
        <v>8</v>
      </c>
      <c r="FH82" s="355" t="s">
        <v>94</v>
      </c>
      <c r="FI82" s="355"/>
      <c r="FJ82" s="355">
        <v>2</v>
      </c>
      <c r="FK82" s="355">
        <v>10</v>
      </c>
      <c r="FL82" s="354">
        <v>2</v>
      </c>
      <c r="FM82" s="419">
        <f t="shared" si="660"/>
        <v>4</v>
      </c>
      <c r="FN82" s="354">
        <v>5</v>
      </c>
      <c r="FO82" s="355" t="s">
        <v>34</v>
      </c>
      <c r="FP82" s="355" t="s">
        <v>93</v>
      </c>
      <c r="FQ82" s="355">
        <v>7</v>
      </c>
      <c r="FR82" s="355" t="s">
        <v>85</v>
      </c>
      <c r="FS82" s="355"/>
      <c r="FT82" s="355">
        <v>3</v>
      </c>
      <c r="FU82" s="355">
        <v>17</v>
      </c>
      <c r="FV82" s="354">
        <v>3</v>
      </c>
      <c r="FW82" s="419">
        <f t="shared" si="661"/>
        <v>2</v>
      </c>
      <c r="FX82" s="354">
        <v>4</v>
      </c>
      <c r="FY82" s="355" t="s">
        <v>34</v>
      </c>
      <c r="FZ82" s="355" t="s">
        <v>93</v>
      </c>
      <c r="GA82" s="355">
        <v>4</v>
      </c>
      <c r="GB82" s="355" t="s">
        <v>92</v>
      </c>
      <c r="GC82" s="355"/>
      <c r="GD82" s="355">
        <v>1</v>
      </c>
      <c r="GE82" s="355">
        <v>4</v>
      </c>
      <c r="GF82" s="354">
        <v>2</v>
      </c>
      <c r="GG82" s="419">
        <f t="shared" si="662"/>
        <v>2</v>
      </c>
      <c r="GH82" s="354">
        <v>3</v>
      </c>
      <c r="GI82" s="354"/>
      <c r="GJ82" s="354"/>
      <c r="GK82" s="355">
        <v>8</v>
      </c>
      <c r="GL82" s="355" t="s">
        <v>85</v>
      </c>
      <c r="GM82" s="355"/>
      <c r="GN82" s="355">
        <v>1</v>
      </c>
      <c r="GO82" s="355">
        <v>5</v>
      </c>
      <c r="GP82" s="354">
        <v>2</v>
      </c>
      <c r="GQ82" s="419">
        <f t="shared" si="663"/>
        <v>1</v>
      </c>
      <c r="GR82" s="354">
        <v>6</v>
      </c>
      <c r="GS82" s="358" t="s">
        <v>34</v>
      </c>
      <c r="GT82" s="358" t="s">
        <v>93</v>
      </c>
      <c r="GU82" s="358">
        <v>7</v>
      </c>
      <c r="GV82" s="358" t="s">
        <v>95</v>
      </c>
      <c r="GW82" s="358"/>
      <c r="GX82" s="358">
        <v>3</v>
      </c>
      <c r="GY82" s="358">
        <v>5</v>
      </c>
      <c r="GZ82" s="359">
        <v>2</v>
      </c>
      <c r="HA82" s="421">
        <f t="shared" si="665"/>
        <v>4</v>
      </c>
      <c r="HB82" s="359"/>
      <c r="HC82" s="269"/>
      <c r="HD82" s="269"/>
      <c r="HE82" s="269"/>
      <c r="HF82" s="269"/>
      <c r="HG82" s="269"/>
      <c r="HH82" s="269"/>
      <c r="HI82" s="269"/>
      <c r="HJ82" s="269"/>
      <c r="HK82" s="295">
        <f t="shared" si="33"/>
        <v>11</v>
      </c>
      <c r="HL82" s="295">
        <f t="shared" si="674"/>
        <v>0</v>
      </c>
      <c r="HM82" s="295">
        <f t="shared" si="675"/>
        <v>0</v>
      </c>
      <c r="HN82" s="297">
        <f t="shared" si="676"/>
        <v>0</v>
      </c>
      <c r="HO82" s="295">
        <f t="shared" si="677"/>
        <v>0</v>
      </c>
      <c r="HP82" s="295">
        <f t="shared" si="678"/>
        <v>0</v>
      </c>
      <c r="HQ82" s="295">
        <f t="shared" si="679"/>
        <v>0</v>
      </c>
      <c r="HR82" s="269" t="s">
        <v>346</v>
      </c>
      <c r="HS82" s="269" t="s">
        <v>348</v>
      </c>
      <c r="HT82" s="269"/>
      <c r="HU82" s="269"/>
      <c r="HV82" s="269"/>
      <c r="HW82" s="269"/>
      <c r="HX82" s="269"/>
      <c r="HY82" s="269"/>
      <c r="HZ82" s="269"/>
      <c r="IA82" s="269"/>
      <c r="IB82" s="269"/>
      <c r="IC82" s="269"/>
      <c r="ID82" s="269"/>
      <c r="IE82" s="269"/>
      <c r="IT82" s="299"/>
    </row>
    <row r="83" spans="7:259" ht="15" customHeight="1">
      <c r="G83" s="175">
        <f t="shared" si="23"/>
        <v>9</v>
      </c>
      <c r="H83" s="175">
        <f t="shared" si="24"/>
        <v>8</v>
      </c>
      <c r="I83" s="119">
        <v>132</v>
      </c>
      <c r="J83" s="90">
        <f t="shared" si="666"/>
        <v>44680</v>
      </c>
      <c r="K83" s="126">
        <v>44680</v>
      </c>
      <c r="L83" s="417" t="s">
        <v>594</v>
      </c>
      <c r="M83" s="76">
        <v>0</v>
      </c>
      <c r="N83" s="42">
        <v>0</v>
      </c>
      <c r="O83" s="207">
        <f t="shared" si="667"/>
        <v>0</v>
      </c>
      <c r="P83" s="176">
        <f t="shared" si="668"/>
        <v>86</v>
      </c>
      <c r="Q83" s="177">
        <f t="shared" si="669"/>
        <v>43</v>
      </c>
      <c r="R83" s="178">
        <f t="shared" si="670"/>
        <v>43</v>
      </c>
      <c r="S83" s="519">
        <f t="shared" si="671"/>
        <v>6</v>
      </c>
      <c r="T83" s="43">
        <v>0</v>
      </c>
      <c r="U83" s="43">
        <v>0</v>
      </c>
      <c r="V83" s="43">
        <v>0</v>
      </c>
      <c r="W83" s="43">
        <v>2</v>
      </c>
      <c r="X83" s="186">
        <f t="shared" si="672"/>
        <v>2</v>
      </c>
      <c r="Y83" s="43">
        <v>2</v>
      </c>
      <c r="Z83" s="189">
        <f t="shared" si="673"/>
        <v>4</v>
      </c>
      <c r="AA83" s="44">
        <v>0</v>
      </c>
      <c r="AB83" s="142"/>
      <c r="AC83" s="418">
        <v>5</v>
      </c>
      <c r="AD83" s="419" t="s">
        <v>128</v>
      </c>
      <c r="AE83" s="419" t="s">
        <v>93</v>
      </c>
      <c r="AF83" s="419">
        <v>8</v>
      </c>
      <c r="AG83" s="419" t="s">
        <v>63</v>
      </c>
      <c r="AH83" s="419"/>
      <c r="AI83" s="419">
        <v>3</v>
      </c>
      <c r="AJ83" s="419">
        <v>3</v>
      </c>
      <c r="AK83" s="418">
        <v>2</v>
      </c>
      <c r="AL83" s="419">
        <f t="shared" si="648"/>
        <v>3</v>
      </c>
      <c r="AM83" s="420">
        <v>5</v>
      </c>
      <c r="AN83" s="419" t="s">
        <v>34</v>
      </c>
      <c r="AO83" s="419" t="s">
        <v>93</v>
      </c>
      <c r="AP83" s="419">
        <v>0</v>
      </c>
      <c r="AQ83" s="419" t="s">
        <v>85</v>
      </c>
      <c r="AR83" s="419"/>
      <c r="AS83" s="419">
        <v>3</v>
      </c>
      <c r="AT83" s="419">
        <v>15</v>
      </c>
      <c r="AU83" s="418">
        <v>3</v>
      </c>
      <c r="AV83" s="419">
        <f t="shared" si="649"/>
        <v>2</v>
      </c>
      <c r="AW83" s="418">
        <v>4</v>
      </c>
      <c r="AX83" s="419" t="s">
        <v>128</v>
      </c>
      <c r="AY83" s="419" t="s">
        <v>93</v>
      </c>
      <c r="AZ83" s="419">
        <v>4</v>
      </c>
      <c r="BA83" s="419" t="s">
        <v>85</v>
      </c>
      <c r="BB83" s="419"/>
      <c r="BC83" s="419">
        <v>1</v>
      </c>
      <c r="BD83" s="419">
        <v>13</v>
      </c>
      <c r="BE83" s="418">
        <v>2</v>
      </c>
      <c r="BF83" s="419">
        <f t="shared" si="650"/>
        <v>2</v>
      </c>
      <c r="BG83" s="418">
        <v>4</v>
      </c>
      <c r="BH83" s="418"/>
      <c r="BI83" s="418"/>
      <c r="BJ83" s="419">
        <v>6</v>
      </c>
      <c r="BK83" s="419" t="s">
        <v>91</v>
      </c>
      <c r="BL83" s="419"/>
      <c r="BM83" s="419">
        <v>2</v>
      </c>
      <c r="BN83" s="419">
        <v>3</v>
      </c>
      <c r="BO83" s="418">
        <v>2</v>
      </c>
      <c r="BP83" s="419">
        <f t="shared" si="651"/>
        <v>2</v>
      </c>
      <c r="BQ83" s="418">
        <v>4</v>
      </c>
      <c r="BR83" s="419" t="s">
        <v>34</v>
      </c>
      <c r="BS83" s="419" t="s">
        <v>98</v>
      </c>
      <c r="BT83" s="419">
        <v>7</v>
      </c>
      <c r="BU83" s="419" t="s">
        <v>85</v>
      </c>
      <c r="BV83" s="419"/>
      <c r="BW83" s="419">
        <v>1</v>
      </c>
      <c r="BX83" s="419">
        <v>10</v>
      </c>
      <c r="BY83" s="418">
        <v>2</v>
      </c>
      <c r="BZ83" s="419">
        <f t="shared" si="652"/>
        <v>2</v>
      </c>
      <c r="CA83" s="418">
        <v>6</v>
      </c>
      <c r="CB83" s="419" t="s">
        <v>36</v>
      </c>
      <c r="CC83" s="419" t="s">
        <v>98</v>
      </c>
      <c r="CD83" s="419">
        <v>8</v>
      </c>
      <c r="CE83" s="419" t="s">
        <v>85</v>
      </c>
      <c r="CF83" s="419"/>
      <c r="CG83" s="419">
        <v>2</v>
      </c>
      <c r="CH83" s="419">
        <v>13</v>
      </c>
      <c r="CI83" s="418">
        <v>2</v>
      </c>
      <c r="CJ83" s="419">
        <f t="shared" si="653"/>
        <v>4</v>
      </c>
      <c r="CK83" s="418">
        <v>3</v>
      </c>
      <c r="CL83" s="418"/>
      <c r="CM83" s="418"/>
      <c r="CN83" s="419">
        <v>4</v>
      </c>
      <c r="CO83" s="419" t="s">
        <v>85</v>
      </c>
      <c r="CP83" s="419"/>
      <c r="CQ83" s="419">
        <v>1</v>
      </c>
      <c r="CR83" s="419">
        <v>6</v>
      </c>
      <c r="CS83" s="418">
        <v>2</v>
      </c>
      <c r="CT83" s="419">
        <f t="shared" si="654"/>
        <v>1</v>
      </c>
      <c r="CU83" s="418">
        <v>7</v>
      </c>
      <c r="CV83" s="419" t="s">
        <v>34</v>
      </c>
      <c r="CW83" s="419" t="s">
        <v>95</v>
      </c>
      <c r="CX83" s="419">
        <v>7</v>
      </c>
      <c r="CY83" s="419" t="s">
        <v>95</v>
      </c>
      <c r="CZ83" s="419"/>
      <c r="DA83" s="419">
        <v>3</v>
      </c>
      <c r="DB83" s="419">
        <v>2</v>
      </c>
      <c r="DC83" s="418">
        <v>2</v>
      </c>
      <c r="DD83" s="419">
        <f t="shared" si="664"/>
        <v>5</v>
      </c>
      <c r="DE83" s="418">
        <v>5</v>
      </c>
      <c r="DF83" s="419" t="s">
        <v>34</v>
      </c>
      <c r="DG83" s="419" t="s">
        <v>95</v>
      </c>
      <c r="DH83" s="419">
        <v>7</v>
      </c>
      <c r="DI83" s="419" t="s">
        <v>95</v>
      </c>
      <c r="DJ83" s="419"/>
      <c r="DK83" s="419">
        <v>2</v>
      </c>
      <c r="DL83" s="419">
        <v>9</v>
      </c>
      <c r="DM83" s="418">
        <v>2</v>
      </c>
      <c r="DN83" s="419">
        <f t="shared" si="655"/>
        <v>3</v>
      </c>
      <c r="DO83" s="418" t="s">
        <v>129</v>
      </c>
      <c r="DP83" s="418">
        <v>6</v>
      </c>
      <c r="DQ83" s="418"/>
      <c r="DR83" s="418"/>
      <c r="DS83" s="419" t="s">
        <v>271</v>
      </c>
      <c r="DT83" s="419" t="s">
        <v>98</v>
      </c>
      <c r="DU83" s="419" t="s">
        <v>285</v>
      </c>
      <c r="DV83" s="419">
        <v>3</v>
      </c>
      <c r="DW83" s="419">
        <v>10</v>
      </c>
      <c r="DX83" s="418">
        <v>2</v>
      </c>
      <c r="DY83" s="419">
        <f t="shared" si="656"/>
        <v>4</v>
      </c>
      <c r="DZ83" s="418">
        <v>5</v>
      </c>
      <c r="EA83" s="419" t="s">
        <v>34</v>
      </c>
      <c r="EB83" s="419" t="s">
        <v>93</v>
      </c>
      <c r="EC83" s="419">
        <v>9</v>
      </c>
      <c r="ED83" s="419" t="s">
        <v>95</v>
      </c>
      <c r="EE83" s="419"/>
      <c r="EF83" s="419">
        <v>3</v>
      </c>
      <c r="EG83" s="419">
        <v>5</v>
      </c>
      <c r="EH83" s="418">
        <v>2</v>
      </c>
      <c r="EI83" s="419">
        <f t="shared" si="657"/>
        <v>3</v>
      </c>
      <c r="EJ83" s="418">
        <v>4</v>
      </c>
      <c r="EK83" s="419" t="s">
        <v>34</v>
      </c>
      <c r="EL83" s="419" t="s">
        <v>93</v>
      </c>
      <c r="EM83" s="419" t="s">
        <v>226</v>
      </c>
      <c r="EN83" s="419" t="s">
        <v>85</v>
      </c>
      <c r="EO83" s="419"/>
      <c r="EP83" s="419">
        <v>1</v>
      </c>
      <c r="EQ83" s="419">
        <v>3</v>
      </c>
      <c r="ER83" s="418">
        <v>2</v>
      </c>
      <c r="ES83" s="419">
        <f t="shared" si="658"/>
        <v>2</v>
      </c>
      <c r="ET83" s="418">
        <v>5</v>
      </c>
      <c r="EU83" s="419" t="s">
        <v>36</v>
      </c>
      <c r="EV83" s="419" t="s">
        <v>63</v>
      </c>
      <c r="EW83" s="419">
        <v>8</v>
      </c>
      <c r="EX83" s="419" t="s">
        <v>86</v>
      </c>
      <c r="EY83" s="419"/>
      <c r="EZ83" s="419">
        <v>1</v>
      </c>
      <c r="FA83" s="419">
        <v>2.5</v>
      </c>
      <c r="FB83" s="418">
        <v>2</v>
      </c>
      <c r="FC83" s="419">
        <f t="shared" si="659"/>
        <v>3</v>
      </c>
      <c r="FD83" s="418">
        <v>5</v>
      </c>
      <c r="FE83" s="419" t="s">
        <v>34</v>
      </c>
      <c r="FF83" s="419" t="s">
        <v>93</v>
      </c>
      <c r="FG83" s="419">
        <v>8</v>
      </c>
      <c r="FH83" s="419" t="s">
        <v>92</v>
      </c>
      <c r="FI83" s="419"/>
      <c r="FJ83" s="419">
        <v>2</v>
      </c>
      <c r="FK83" s="419">
        <v>1.5</v>
      </c>
      <c r="FL83" s="418">
        <v>1</v>
      </c>
      <c r="FM83" s="419">
        <f t="shared" si="660"/>
        <v>4</v>
      </c>
      <c r="FN83" s="418">
        <v>4</v>
      </c>
      <c r="FO83" s="419" t="s">
        <v>34</v>
      </c>
      <c r="FP83" s="419" t="s">
        <v>93</v>
      </c>
      <c r="FQ83" s="419">
        <v>9</v>
      </c>
      <c r="FR83" s="419" t="s">
        <v>91</v>
      </c>
      <c r="FS83" s="419"/>
      <c r="FT83" s="419">
        <v>1</v>
      </c>
      <c r="FU83" s="419">
        <v>1.5</v>
      </c>
      <c r="FV83" s="418">
        <v>1</v>
      </c>
      <c r="FW83" s="419">
        <f t="shared" si="661"/>
        <v>3</v>
      </c>
      <c r="FX83" s="420">
        <v>5</v>
      </c>
      <c r="FY83" s="419" t="s">
        <v>34</v>
      </c>
      <c r="FZ83" s="419" t="s">
        <v>93</v>
      </c>
      <c r="GA83" s="419">
        <v>4</v>
      </c>
      <c r="GB83" s="419" t="s">
        <v>92</v>
      </c>
      <c r="GC83" s="419"/>
      <c r="GD83" s="419">
        <v>3</v>
      </c>
      <c r="GE83" s="419">
        <v>5</v>
      </c>
      <c r="GF83" s="418">
        <v>2</v>
      </c>
      <c r="GG83" s="419">
        <f t="shared" si="662"/>
        <v>3</v>
      </c>
      <c r="GH83" s="418">
        <v>4</v>
      </c>
      <c r="GI83" s="418"/>
      <c r="GJ83" s="418"/>
      <c r="GK83" s="419">
        <v>8</v>
      </c>
      <c r="GL83" s="419" t="s">
        <v>85</v>
      </c>
      <c r="GM83" s="419"/>
      <c r="GN83" s="419">
        <v>2</v>
      </c>
      <c r="GO83" s="419">
        <v>12</v>
      </c>
      <c r="GP83" s="418">
        <v>3</v>
      </c>
      <c r="GQ83" s="419">
        <f t="shared" si="663"/>
        <v>1</v>
      </c>
      <c r="GR83" s="418">
        <v>5</v>
      </c>
      <c r="GS83" s="421" t="s">
        <v>34</v>
      </c>
      <c r="GT83" s="421" t="s">
        <v>93</v>
      </c>
      <c r="GU83" s="421">
        <v>0</v>
      </c>
      <c r="GV83" s="421" t="s">
        <v>85</v>
      </c>
      <c r="GW83" s="421"/>
      <c r="GX83" s="421">
        <v>2</v>
      </c>
      <c r="GY83" s="421">
        <v>7</v>
      </c>
      <c r="GZ83" s="422">
        <v>2</v>
      </c>
      <c r="HA83" s="421">
        <f t="shared" si="665"/>
        <v>3</v>
      </c>
      <c r="HB83" s="422"/>
      <c r="HC83" s="269"/>
      <c r="HD83" s="269"/>
      <c r="HE83" s="269"/>
      <c r="HF83" s="269"/>
      <c r="HG83" s="269"/>
      <c r="HH83" s="269"/>
      <c r="HI83" s="269"/>
      <c r="HJ83" s="269"/>
      <c r="HK83" s="295">
        <f t="shared" si="33"/>
        <v>10</v>
      </c>
      <c r="HL83" s="295">
        <f t="shared" si="674"/>
        <v>0</v>
      </c>
      <c r="HM83" s="295">
        <f t="shared" si="675"/>
        <v>0</v>
      </c>
      <c r="HN83" s="297">
        <f t="shared" si="676"/>
        <v>0</v>
      </c>
      <c r="HO83" s="295">
        <f t="shared" si="677"/>
        <v>0</v>
      </c>
      <c r="HP83" s="295">
        <f t="shared" si="678"/>
        <v>0</v>
      </c>
      <c r="HQ83" s="295">
        <f t="shared" si="679"/>
        <v>0</v>
      </c>
      <c r="HR83" s="269" t="s">
        <v>346</v>
      </c>
      <c r="HS83" s="269" t="s">
        <v>348</v>
      </c>
      <c r="HT83" s="269"/>
      <c r="HU83" s="269"/>
      <c r="HV83" s="269"/>
      <c r="HW83" s="269"/>
      <c r="HX83" s="269"/>
      <c r="HY83" s="269"/>
      <c r="HZ83" s="269"/>
      <c r="IA83" s="269"/>
      <c r="IB83" s="269"/>
      <c r="IC83" s="269"/>
      <c r="ID83" s="269"/>
      <c r="IE83" s="269"/>
      <c r="IT83" s="299"/>
    </row>
    <row r="84" spans="7:259" ht="15" customHeight="1">
      <c r="G84" s="175">
        <f t="shared" si="23"/>
        <v>5</v>
      </c>
      <c r="H84" s="175">
        <f t="shared" si="24"/>
        <v>10</v>
      </c>
      <c r="I84" s="119">
        <v>131</v>
      </c>
      <c r="J84" s="88">
        <f t="shared" si="666"/>
        <v>44674</v>
      </c>
      <c r="K84" s="85">
        <v>44674</v>
      </c>
      <c r="L84" s="5" t="s">
        <v>593</v>
      </c>
      <c r="M84" s="74">
        <v>1</v>
      </c>
      <c r="N84" s="28">
        <v>0</v>
      </c>
      <c r="O84" s="207">
        <f t="shared" si="667"/>
        <v>1</v>
      </c>
      <c r="P84" s="179">
        <f t="shared" si="668"/>
        <v>89</v>
      </c>
      <c r="Q84" s="180">
        <f t="shared" si="669"/>
        <v>44</v>
      </c>
      <c r="R84" s="181">
        <f t="shared" si="670"/>
        <v>45</v>
      </c>
      <c r="S84" s="519">
        <f t="shared" si="671"/>
        <v>7</v>
      </c>
      <c r="T84" s="27">
        <v>0</v>
      </c>
      <c r="U84" s="27">
        <v>1</v>
      </c>
      <c r="V84" s="27">
        <v>1</v>
      </c>
      <c r="W84" s="27">
        <v>1</v>
      </c>
      <c r="X84" s="186">
        <f t="shared" si="672"/>
        <v>3</v>
      </c>
      <c r="Y84" s="27">
        <v>4</v>
      </c>
      <c r="Z84" s="190">
        <f t="shared" si="673"/>
        <v>7</v>
      </c>
      <c r="AA84" s="18">
        <v>1</v>
      </c>
      <c r="AB84" s="374"/>
      <c r="AC84" s="354">
        <v>5</v>
      </c>
      <c r="AD84" s="355" t="s">
        <v>128</v>
      </c>
      <c r="AE84" s="355" t="s">
        <v>93</v>
      </c>
      <c r="AF84" s="355">
        <v>7</v>
      </c>
      <c r="AG84" s="355" t="s">
        <v>86</v>
      </c>
      <c r="AH84" s="355"/>
      <c r="AI84" s="355">
        <v>3</v>
      </c>
      <c r="AJ84" s="355">
        <v>5</v>
      </c>
      <c r="AK84" s="354">
        <v>2</v>
      </c>
      <c r="AL84" s="419">
        <f t="shared" si="648"/>
        <v>3</v>
      </c>
      <c r="AM84" s="357">
        <v>5</v>
      </c>
      <c r="AN84" s="355" t="s">
        <v>34</v>
      </c>
      <c r="AO84" s="355" t="s">
        <v>63</v>
      </c>
      <c r="AP84" s="355">
        <v>4</v>
      </c>
      <c r="AQ84" s="355" t="s">
        <v>86</v>
      </c>
      <c r="AR84" s="355"/>
      <c r="AS84" s="355">
        <v>3</v>
      </c>
      <c r="AT84" s="355">
        <v>1.5</v>
      </c>
      <c r="AU84" s="354">
        <v>2</v>
      </c>
      <c r="AV84" s="419">
        <f t="shared" si="649"/>
        <v>3</v>
      </c>
      <c r="AW84" s="357">
        <v>5</v>
      </c>
      <c r="AX84" s="355" t="s">
        <v>128</v>
      </c>
      <c r="AY84" s="355" t="s">
        <v>63</v>
      </c>
      <c r="AZ84" s="355">
        <v>0</v>
      </c>
      <c r="BA84" s="355" t="s">
        <v>91</v>
      </c>
      <c r="BB84" s="355"/>
      <c r="BC84" s="355">
        <v>1</v>
      </c>
      <c r="BD84" s="355">
        <v>8</v>
      </c>
      <c r="BE84" s="354">
        <v>2</v>
      </c>
      <c r="BF84" s="419">
        <f t="shared" si="650"/>
        <v>3</v>
      </c>
      <c r="BG84" s="354">
        <v>3</v>
      </c>
      <c r="BH84" s="354"/>
      <c r="BI84" s="354"/>
      <c r="BJ84" s="355">
        <v>5</v>
      </c>
      <c r="BK84" s="355" t="s">
        <v>85</v>
      </c>
      <c r="BL84" s="355"/>
      <c r="BM84" s="355">
        <v>2</v>
      </c>
      <c r="BN84" s="355">
        <v>24</v>
      </c>
      <c r="BO84" s="354">
        <v>2</v>
      </c>
      <c r="BP84" s="419">
        <f t="shared" si="651"/>
        <v>1</v>
      </c>
      <c r="BQ84" s="354">
        <v>7</v>
      </c>
      <c r="BR84" s="355" t="s">
        <v>34</v>
      </c>
      <c r="BS84" s="355" t="s">
        <v>86</v>
      </c>
      <c r="BT84" s="355" t="s">
        <v>226</v>
      </c>
      <c r="BU84" s="355" t="s">
        <v>121</v>
      </c>
      <c r="BV84" s="355"/>
      <c r="BW84" s="355">
        <v>2</v>
      </c>
      <c r="BX84" s="355">
        <v>5</v>
      </c>
      <c r="BY84" s="354">
        <v>2</v>
      </c>
      <c r="BZ84" s="419">
        <f t="shared" si="652"/>
        <v>5</v>
      </c>
      <c r="CA84" s="354">
        <v>6</v>
      </c>
      <c r="CB84" s="355" t="s">
        <v>34</v>
      </c>
      <c r="CC84" s="355" t="s">
        <v>63</v>
      </c>
      <c r="CD84" s="355">
        <v>8</v>
      </c>
      <c r="CE84" s="355" t="s">
        <v>86</v>
      </c>
      <c r="CF84" s="355"/>
      <c r="CG84" s="355">
        <v>4</v>
      </c>
      <c r="CH84" s="355">
        <v>5</v>
      </c>
      <c r="CI84" s="354">
        <v>2</v>
      </c>
      <c r="CJ84" s="419">
        <f t="shared" si="653"/>
        <v>4</v>
      </c>
      <c r="CK84" s="354">
        <v>4</v>
      </c>
      <c r="CL84" s="354"/>
      <c r="CM84" s="354"/>
      <c r="CN84" s="355">
        <v>0</v>
      </c>
      <c r="CO84" s="355" t="s">
        <v>85</v>
      </c>
      <c r="CP84" s="355"/>
      <c r="CQ84" s="355">
        <v>3</v>
      </c>
      <c r="CR84" s="355">
        <v>10</v>
      </c>
      <c r="CS84" s="354">
        <v>3</v>
      </c>
      <c r="CT84" s="419">
        <f t="shared" si="654"/>
        <v>1</v>
      </c>
      <c r="CU84" s="354">
        <v>5</v>
      </c>
      <c r="CV84" s="355" t="s">
        <v>34</v>
      </c>
      <c r="CW84" s="355" t="s">
        <v>63</v>
      </c>
      <c r="CX84" s="355" t="s">
        <v>226</v>
      </c>
      <c r="CY84" s="355" t="s">
        <v>85</v>
      </c>
      <c r="CZ84" s="355"/>
      <c r="DA84" s="355">
        <v>3</v>
      </c>
      <c r="DB84" s="355">
        <v>12</v>
      </c>
      <c r="DC84" s="354">
        <v>2</v>
      </c>
      <c r="DD84" s="419">
        <f t="shared" si="664"/>
        <v>3</v>
      </c>
      <c r="DE84" s="354">
        <v>4</v>
      </c>
      <c r="DF84" s="355" t="s">
        <v>34</v>
      </c>
      <c r="DG84" s="355" t="s">
        <v>93</v>
      </c>
      <c r="DH84" s="355">
        <v>9</v>
      </c>
      <c r="DI84" s="355" t="s">
        <v>85</v>
      </c>
      <c r="DJ84" s="355"/>
      <c r="DK84" s="355">
        <v>1</v>
      </c>
      <c r="DL84" s="355">
        <v>6</v>
      </c>
      <c r="DM84" s="354">
        <v>2</v>
      </c>
      <c r="DN84" s="419">
        <f t="shared" si="655"/>
        <v>2</v>
      </c>
      <c r="DO84" s="354" t="s">
        <v>129</v>
      </c>
      <c r="DP84" s="354">
        <v>3</v>
      </c>
      <c r="DQ84" s="354"/>
      <c r="DR84" s="354"/>
      <c r="DS84" s="355" t="s">
        <v>271</v>
      </c>
      <c r="DT84" s="355" t="s">
        <v>85</v>
      </c>
      <c r="DU84" s="355"/>
      <c r="DV84" s="355">
        <v>1</v>
      </c>
      <c r="DW84" s="355">
        <v>5</v>
      </c>
      <c r="DX84" s="354">
        <v>2</v>
      </c>
      <c r="DY84" s="419">
        <f t="shared" si="656"/>
        <v>1</v>
      </c>
      <c r="DZ84" s="357">
        <v>5</v>
      </c>
      <c r="EA84" s="355" t="s">
        <v>34</v>
      </c>
      <c r="EB84" s="355" t="s">
        <v>93</v>
      </c>
      <c r="EC84" s="355" t="s">
        <v>226</v>
      </c>
      <c r="ED84" s="355" t="s">
        <v>85</v>
      </c>
      <c r="EE84" s="355"/>
      <c r="EF84" s="355">
        <v>1</v>
      </c>
      <c r="EG84" s="355">
        <v>13</v>
      </c>
      <c r="EH84" s="354">
        <v>3</v>
      </c>
      <c r="EI84" s="419">
        <f t="shared" si="657"/>
        <v>2</v>
      </c>
      <c r="EJ84" s="354">
        <v>4</v>
      </c>
      <c r="EK84" s="355" t="s">
        <v>34</v>
      </c>
      <c r="EL84" s="355" t="s">
        <v>93</v>
      </c>
      <c r="EM84" s="355">
        <v>0</v>
      </c>
      <c r="EN84" s="355" t="s">
        <v>85</v>
      </c>
      <c r="EO84" s="355"/>
      <c r="EP84" s="355">
        <v>1</v>
      </c>
      <c r="EQ84" s="355">
        <v>5</v>
      </c>
      <c r="ER84" s="354">
        <v>2</v>
      </c>
      <c r="ES84" s="419">
        <f t="shared" si="658"/>
        <v>2</v>
      </c>
      <c r="ET84" s="354">
        <v>9</v>
      </c>
      <c r="EU84" s="355" t="s">
        <v>36</v>
      </c>
      <c r="EV84" s="355" t="s">
        <v>63</v>
      </c>
      <c r="EW84" s="355">
        <v>6</v>
      </c>
      <c r="EX84" s="355" t="s">
        <v>96</v>
      </c>
      <c r="EY84" s="355" t="s">
        <v>592</v>
      </c>
      <c r="EZ84" s="355">
        <v>2</v>
      </c>
      <c r="FA84" s="355">
        <v>9</v>
      </c>
      <c r="FB84" s="354">
        <v>2</v>
      </c>
      <c r="FC84" s="419">
        <f t="shared" si="659"/>
        <v>7</v>
      </c>
      <c r="FD84" s="354">
        <v>6</v>
      </c>
      <c r="FE84" s="355" t="s">
        <v>34</v>
      </c>
      <c r="FF84" s="355" t="s">
        <v>63</v>
      </c>
      <c r="FG84" s="355">
        <v>7</v>
      </c>
      <c r="FH84" s="355" t="s">
        <v>85</v>
      </c>
      <c r="FI84" s="355"/>
      <c r="FJ84" s="355">
        <v>1</v>
      </c>
      <c r="FK84" s="355">
        <v>9</v>
      </c>
      <c r="FL84" s="354">
        <v>2</v>
      </c>
      <c r="FM84" s="419">
        <f t="shared" si="660"/>
        <v>4</v>
      </c>
      <c r="FN84" s="354">
        <v>6</v>
      </c>
      <c r="FO84" s="355" t="s">
        <v>34</v>
      </c>
      <c r="FP84" s="355" t="s">
        <v>86</v>
      </c>
      <c r="FQ84" s="355">
        <v>60</v>
      </c>
      <c r="FR84" s="355" t="s">
        <v>91</v>
      </c>
      <c r="FS84" s="355" t="s">
        <v>285</v>
      </c>
      <c r="FT84" s="355">
        <v>2</v>
      </c>
      <c r="FU84" s="355">
        <v>4</v>
      </c>
      <c r="FV84" s="354">
        <v>2</v>
      </c>
      <c r="FW84" s="419">
        <f t="shared" si="661"/>
        <v>4</v>
      </c>
      <c r="FX84" s="356">
        <v>3</v>
      </c>
      <c r="FY84" s="355" t="s">
        <v>34</v>
      </c>
      <c r="FZ84" s="355" t="s">
        <v>96</v>
      </c>
      <c r="GA84" s="355">
        <v>4</v>
      </c>
      <c r="GB84" s="355" t="s">
        <v>85</v>
      </c>
      <c r="GC84" s="355"/>
      <c r="GD84" s="355">
        <v>2</v>
      </c>
      <c r="GE84" s="355">
        <v>7</v>
      </c>
      <c r="GF84" s="354">
        <v>1</v>
      </c>
      <c r="GG84" s="419">
        <f t="shared" si="662"/>
        <v>2</v>
      </c>
      <c r="GH84" s="354">
        <v>3</v>
      </c>
      <c r="GI84" s="354"/>
      <c r="GJ84" s="354"/>
      <c r="GK84" s="355">
        <v>7</v>
      </c>
      <c r="GL84" s="355" t="s">
        <v>85</v>
      </c>
      <c r="GM84" s="355"/>
      <c r="GN84" s="355">
        <v>3</v>
      </c>
      <c r="GO84" s="355">
        <v>10</v>
      </c>
      <c r="GP84" s="354">
        <v>2</v>
      </c>
      <c r="GQ84" s="419">
        <f t="shared" si="663"/>
        <v>1</v>
      </c>
      <c r="GR84" s="357">
        <v>6</v>
      </c>
      <c r="GS84" s="358" t="s">
        <v>34</v>
      </c>
      <c r="GT84" s="358" t="s">
        <v>93</v>
      </c>
      <c r="GU84" s="358">
        <v>0</v>
      </c>
      <c r="GV84" s="358" t="s">
        <v>98</v>
      </c>
      <c r="GW84" s="358" t="s">
        <v>285</v>
      </c>
      <c r="GX84" s="358">
        <v>3</v>
      </c>
      <c r="GY84" s="358">
        <v>8</v>
      </c>
      <c r="GZ84" s="359">
        <v>2</v>
      </c>
      <c r="HA84" s="421">
        <f t="shared" si="665"/>
        <v>4</v>
      </c>
      <c r="HB84" s="359"/>
      <c r="HC84" s="269"/>
      <c r="HD84" s="269"/>
      <c r="HE84" s="269"/>
      <c r="HF84" s="269"/>
      <c r="HG84" s="269"/>
      <c r="HH84" s="269"/>
      <c r="HI84" s="269"/>
      <c r="HJ84" s="269"/>
      <c r="HK84" s="295">
        <f t="shared" si="33"/>
        <v>11</v>
      </c>
      <c r="HL84" s="295">
        <f t="shared" si="674"/>
        <v>0</v>
      </c>
      <c r="HM84" s="295">
        <f t="shared" si="675"/>
        <v>0</v>
      </c>
      <c r="HN84" s="297">
        <f t="shared" si="676"/>
        <v>0</v>
      </c>
      <c r="HO84" s="295">
        <f t="shared" si="677"/>
        <v>0</v>
      </c>
      <c r="HP84" s="295">
        <f t="shared" si="678"/>
        <v>1</v>
      </c>
      <c r="HQ84" s="295">
        <f t="shared" si="679"/>
        <v>1</v>
      </c>
      <c r="HR84" s="269" t="s">
        <v>379</v>
      </c>
      <c r="HS84" s="269" t="s">
        <v>380</v>
      </c>
      <c r="HT84" s="269"/>
      <c r="HU84" s="269"/>
      <c r="HV84" s="269"/>
      <c r="HW84" s="269"/>
      <c r="HX84" s="269"/>
      <c r="HY84" s="269"/>
      <c r="HZ84" s="269"/>
      <c r="IA84" s="269"/>
      <c r="IB84" s="269"/>
      <c r="IC84" s="269"/>
      <c r="ID84" s="269"/>
      <c r="IE84" s="269"/>
      <c r="IT84" s="299"/>
    </row>
    <row r="85" spans="7:259" ht="15" customHeight="1">
      <c r="G85" s="175">
        <f t="shared" si="23"/>
        <v>6</v>
      </c>
      <c r="H85" s="175">
        <f t="shared" si="24"/>
        <v>9</v>
      </c>
      <c r="I85" s="119">
        <v>130</v>
      </c>
      <c r="J85" s="90">
        <f t="shared" si="666"/>
        <v>44654</v>
      </c>
      <c r="K85" s="126">
        <v>44654</v>
      </c>
      <c r="L85" s="41" t="s">
        <v>591</v>
      </c>
      <c r="M85" s="76">
        <v>1</v>
      </c>
      <c r="N85" s="42">
        <v>0</v>
      </c>
      <c r="O85" s="207">
        <f t="shared" si="667"/>
        <v>1</v>
      </c>
      <c r="P85" s="176">
        <f t="shared" si="668"/>
        <v>84</v>
      </c>
      <c r="Q85" s="185">
        <f t="shared" si="669"/>
        <v>38</v>
      </c>
      <c r="R85" s="178">
        <f t="shared" si="670"/>
        <v>46</v>
      </c>
      <c r="S85" s="519">
        <f t="shared" si="671"/>
        <v>2</v>
      </c>
      <c r="T85" s="43">
        <v>1</v>
      </c>
      <c r="U85" s="43">
        <v>0</v>
      </c>
      <c r="V85" s="43">
        <v>1</v>
      </c>
      <c r="W85" s="43">
        <v>1</v>
      </c>
      <c r="X85" s="186">
        <f t="shared" si="672"/>
        <v>3</v>
      </c>
      <c r="Y85" s="43">
        <v>0</v>
      </c>
      <c r="Z85" s="190">
        <f t="shared" si="673"/>
        <v>3</v>
      </c>
      <c r="AA85" s="44">
        <v>1</v>
      </c>
      <c r="AB85" s="463"/>
      <c r="AC85" s="356">
        <v>3</v>
      </c>
      <c r="AD85" s="355" t="s">
        <v>128</v>
      </c>
      <c r="AE85" s="355" t="s">
        <v>93</v>
      </c>
      <c r="AF85" s="355">
        <v>9</v>
      </c>
      <c r="AG85" s="355" t="s">
        <v>85</v>
      </c>
      <c r="AH85" s="355"/>
      <c r="AI85" s="355">
        <v>1</v>
      </c>
      <c r="AJ85" s="355">
        <v>1</v>
      </c>
      <c r="AK85" s="354">
        <v>1</v>
      </c>
      <c r="AL85" s="419">
        <f t="shared" si="648"/>
        <v>2</v>
      </c>
      <c r="AM85" s="354">
        <v>4</v>
      </c>
      <c r="AN85" s="355" t="s">
        <v>34</v>
      </c>
      <c r="AO85" s="355" t="s">
        <v>93</v>
      </c>
      <c r="AP85" s="355" t="s">
        <v>226</v>
      </c>
      <c r="AQ85" s="355" t="s">
        <v>121</v>
      </c>
      <c r="AR85" s="355"/>
      <c r="AS85" s="355">
        <v>4</v>
      </c>
      <c r="AT85" s="355">
        <v>1</v>
      </c>
      <c r="AU85" s="354">
        <v>1</v>
      </c>
      <c r="AV85" s="419">
        <f t="shared" si="649"/>
        <v>3</v>
      </c>
      <c r="AW85" s="354">
        <v>4</v>
      </c>
      <c r="AX85" s="355" t="s">
        <v>128</v>
      </c>
      <c r="AY85" s="355" t="s">
        <v>93</v>
      </c>
      <c r="AZ85" s="355">
        <v>0</v>
      </c>
      <c r="BA85" s="355" t="s">
        <v>85</v>
      </c>
      <c r="BB85" s="355"/>
      <c r="BC85" s="355">
        <v>2</v>
      </c>
      <c r="BD85" s="355">
        <v>4</v>
      </c>
      <c r="BE85" s="354">
        <v>2</v>
      </c>
      <c r="BF85" s="419">
        <f t="shared" si="650"/>
        <v>2</v>
      </c>
      <c r="BG85" s="354">
        <v>4</v>
      </c>
      <c r="BH85" s="354"/>
      <c r="BI85" s="354"/>
      <c r="BJ85" s="355">
        <v>6</v>
      </c>
      <c r="BK85" s="355" t="s">
        <v>95</v>
      </c>
      <c r="BL85" s="355"/>
      <c r="BM85" s="355">
        <v>2</v>
      </c>
      <c r="BN85" s="355">
        <v>1</v>
      </c>
      <c r="BO85" s="354">
        <v>1</v>
      </c>
      <c r="BP85" s="419">
        <f t="shared" si="651"/>
        <v>3</v>
      </c>
      <c r="BQ85" s="354">
        <v>4</v>
      </c>
      <c r="BR85" s="355" t="s">
        <v>34</v>
      </c>
      <c r="BS85" s="355" t="s">
        <v>92</v>
      </c>
      <c r="BT85" s="355">
        <v>4</v>
      </c>
      <c r="BU85" s="355" t="s">
        <v>85</v>
      </c>
      <c r="BV85" s="382"/>
      <c r="BW85" s="355">
        <v>1</v>
      </c>
      <c r="BX85" s="355">
        <v>5</v>
      </c>
      <c r="BY85" s="354">
        <v>2</v>
      </c>
      <c r="BZ85" s="419">
        <f t="shared" si="652"/>
        <v>2</v>
      </c>
      <c r="CA85" s="354">
        <v>6</v>
      </c>
      <c r="CB85" s="355" t="s">
        <v>34</v>
      </c>
      <c r="CC85" s="355" t="s">
        <v>63</v>
      </c>
      <c r="CD85" s="355" t="s">
        <v>271</v>
      </c>
      <c r="CE85" s="355" t="s">
        <v>95</v>
      </c>
      <c r="CF85" s="355" t="s">
        <v>285</v>
      </c>
      <c r="CG85" s="355">
        <v>2</v>
      </c>
      <c r="CH85" s="355">
        <v>1</v>
      </c>
      <c r="CI85" s="354">
        <v>1</v>
      </c>
      <c r="CJ85" s="419">
        <f t="shared" si="653"/>
        <v>5</v>
      </c>
      <c r="CK85" s="354">
        <v>3</v>
      </c>
      <c r="CL85" s="354"/>
      <c r="CM85" s="354"/>
      <c r="CN85" s="355">
        <v>4</v>
      </c>
      <c r="CO85" s="355" t="s">
        <v>85</v>
      </c>
      <c r="CP85" s="355"/>
      <c r="CQ85" s="355">
        <v>1</v>
      </c>
      <c r="CR85" s="355">
        <v>6</v>
      </c>
      <c r="CS85" s="354">
        <v>2</v>
      </c>
      <c r="CT85" s="419">
        <f t="shared" si="654"/>
        <v>1</v>
      </c>
      <c r="CU85" s="354">
        <v>5</v>
      </c>
      <c r="CV85" s="355" t="s">
        <v>34</v>
      </c>
      <c r="CW85" s="355" t="s">
        <v>93</v>
      </c>
      <c r="CX85" s="355">
        <v>4</v>
      </c>
      <c r="CY85" s="355" t="s">
        <v>85</v>
      </c>
      <c r="CZ85" s="355"/>
      <c r="DA85" s="355">
        <v>2</v>
      </c>
      <c r="DB85" s="355">
        <v>9</v>
      </c>
      <c r="DC85" s="354">
        <v>2</v>
      </c>
      <c r="DD85" s="419">
        <f t="shared" si="664"/>
        <v>3</v>
      </c>
      <c r="DE85" s="354">
        <v>5</v>
      </c>
      <c r="DF85" s="355" t="s">
        <v>34</v>
      </c>
      <c r="DG85" s="355" t="s">
        <v>98</v>
      </c>
      <c r="DH85" s="355">
        <v>8</v>
      </c>
      <c r="DI85" s="355" t="s">
        <v>95</v>
      </c>
      <c r="DJ85" s="355"/>
      <c r="DK85" s="355">
        <v>1</v>
      </c>
      <c r="DL85" s="355">
        <v>6</v>
      </c>
      <c r="DM85" s="354">
        <v>2</v>
      </c>
      <c r="DN85" s="419">
        <f t="shared" si="655"/>
        <v>3</v>
      </c>
      <c r="DO85" s="354" t="s">
        <v>129</v>
      </c>
      <c r="DP85" s="354">
        <v>4</v>
      </c>
      <c r="DQ85" s="354"/>
      <c r="DR85" s="354"/>
      <c r="DS85" s="355">
        <v>5</v>
      </c>
      <c r="DT85" s="355" t="s">
        <v>85</v>
      </c>
      <c r="DU85" s="355"/>
      <c r="DV85" s="355">
        <v>2</v>
      </c>
      <c r="DW85" s="355">
        <v>9</v>
      </c>
      <c r="DX85" s="354">
        <v>3</v>
      </c>
      <c r="DY85" s="419">
        <f t="shared" si="656"/>
        <v>1</v>
      </c>
      <c r="DZ85" s="354">
        <v>6</v>
      </c>
      <c r="EA85" s="355" t="s">
        <v>34</v>
      </c>
      <c r="EB85" s="355" t="s">
        <v>63</v>
      </c>
      <c r="EC85" s="355">
        <v>7</v>
      </c>
      <c r="ED85" s="355" t="s">
        <v>95</v>
      </c>
      <c r="EE85" s="355"/>
      <c r="EF85" s="355">
        <v>2</v>
      </c>
      <c r="EG85" s="355">
        <v>3</v>
      </c>
      <c r="EH85" s="354">
        <v>3</v>
      </c>
      <c r="EI85" s="419">
        <f t="shared" si="657"/>
        <v>3</v>
      </c>
      <c r="EJ85" s="354">
        <v>5</v>
      </c>
      <c r="EK85" s="355" t="s">
        <v>34</v>
      </c>
      <c r="EL85" s="355" t="s">
        <v>93</v>
      </c>
      <c r="EM85" s="355">
        <v>6</v>
      </c>
      <c r="EN85" s="355" t="s">
        <v>121</v>
      </c>
      <c r="EO85" s="355" t="s">
        <v>449</v>
      </c>
      <c r="EP85" s="355">
        <v>1</v>
      </c>
      <c r="EQ85" s="355">
        <v>5</v>
      </c>
      <c r="ER85" s="354">
        <v>1</v>
      </c>
      <c r="ES85" s="419">
        <f t="shared" si="658"/>
        <v>4</v>
      </c>
      <c r="ET85" s="354">
        <v>6</v>
      </c>
      <c r="EU85" s="355" t="s">
        <v>36</v>
      </c>
      <c r="EV85" s="355" t="s">
        <v>63</v>
      </c>
      <c r="EW85" s="355">
        <v>7</v>
      </c>
      <c r="EX85" s="355" t="s">
        <v>95</v>
      </c>
      <c r="EY85" s="355"/>
      <c r="EZ85" s="355">
        <v>3</v>
      </c>
      <c r="FA85" s="355">
        <v>8</v>
      </c>
      <c r="FB85" s="354">
        <v>2</v>
      </c>
      <c r="FC85" s="419">
        <f t="shared" si="659"/>
        <v>4</v>
      </c>
      <c r="FD85" s="354">
        <v>6</v>
      </c>
      <c r="FE85" s="355" t="s">
        <v>34</v>
      </c>
      <c r="FF85" s="355" t="s">
        <v>63</v>
      </c>
      <c r="FG85" s="355">
        <v>8</v>
      </c>
      <c r="FH85" s="355" t="s">
        <v>121</v>
      </c>
      <c r="FI85" s="355"/>
      <c r="FJ85" s="355">
        <v>2</v>
      </c>
      <c r="FK85" s="355">
        <v>5</v>
      </c>
      <c r="FL85" s="354">
        <v>2</v>
      </c>
      <c r="FM85" s="419">
        <f t="shared" si="660"/>
        <v>4</v>
      </c>
      <c r="FN85" s="354">
        <v>4</v>
      </c>
      <c r="FO85" s="355" t="s">
        <v>34</v>
      </c>
      <c r="FP85" s="355" t="s">
        <v>86</v>
      </c>
      <c r="FQ85" s="355">
        <v>9</v>
      </c>
      <c r="FR85" s="355" t="s">
        <v>85</v>
      </c>
      <c r="FS85" s="355"/>
      <c r="FT85" s="355">
        <v>2</v>
      </c>
      <c r="FU85" s="355">
        <v>7</v>
      </c>
      <c r="FV85" s="354">
        <v>2</v>
      </c>
      <c r="FW85" s="419">
        <f t="shared" si="661"/>
        <v>2</v>
      </c>
      <c r="FX85" s="354">
        <v>7</v>
      </c>
      <c r="FY85" s="355" t="s">
        <v>34</v>
      </c>
      <c r="FZ85" s="355" t="s">
        <v>96</v>
      </c>
      <c r="GA85" s="355">
        <v>4</v>
      </c>
      <c r="GB85" s="355" t="s">
        <v>92</v>
      </c>
      <c r="GC85" s="355"/>
      <c r="GD85" s="355">
        <v>1</v>
      </c>
      <c r="GE85" s="355">
        <v>1</v>
      </c>
      <c r="GF85" s="354">
        <v>1</v>
      </c>
      <c r="GG85" s="419">
        <f t="shared" si="662"/>
        <v>6</v>
      </c>
      <c r="GH85" s="354">
        <v>3</v>
      </c>
      <c r="GI85" s="354"/>
      <c r="GJ85" s="354"/>
      <c r="GK85" s="355">
        <v>8</v>
      </c>
      <c r="GL85" s="355" t="s">
        <v>85</v>
      </c>
      <c r="GM85" s="355"/>
      <c r="GN85" s="355">
        <v>1</v>
      </c>
      <c r="GO85" s="355">
        <v>10</v>
      </c>
      <c r="GP85" s="354">
        <v>2</v>
      </c>
      <c r="GQ85" s="419">
        <f t="shared" si="663"/>
        <v>1</v>
      </c>
      <c r="GR85" s="354">
        <v>5</v>
      </c>
      <c r="GS85" s="358" t="s">
        <v>34</v>
      </c>
      <c r="GT85" s="358" t="s">
        <v>93</v>
      </c>
      <c r="GU85" s="358">
        <v>0</v>
      </c>
      <c r="GV85" s="358" t="s">
        <v>85</v>
      </c>
      <c r="GW85" s="358"/>
      <c r="GX85" s="358">
        <v>1</v>
      </c>
      <c r="GY85" s="358">
        <v>9</v>
      </c>
      <c r="GZ85" s="359">
        <v>2</v>
      </c>
      <c r="HA85" s="421">
        <f t="shared" si="665"/>
        <v>3</v>
      </c>
      <c r="HB85" s="359"/>
      <c r="HC85" s="269"/>
      <c r="HD85" s="269"/>
      <c r="HE85" s="269"/>
      <c r="HF85" s="269"/>
      <c r="HG85" s="269"/>
      <c r="HH85" s="269"/>
      <c r="HI85" s="269"/>
      <c r="HJ85" s="269"/>
      <c r="HK85" s="295">
        <f t="shared" si="33"/>
        <v>11</v>
      </c>
      <c r="HL85" s="295">
        <f t="shared" si="674"/>
        <v>0</v>
      </c>
      <c r="HM85" s="295">
        <f t="shared" si="675"/>
        <v>0</v>
      </c>
      <c r="HN85" s="297">
        <f t="shared" si="676"/>
        <v>0</v>
      </c>
      <c r="HO85" s="295">
        <f t="shared" si="677"/>
        <v>0</v>
      </c>
      <c r="HP85" s="295">
        <f t="shared" si="678"/>
        <v>1</v>
      </c>
      <c r="HQ85" s="295">
        <f t="shared" si="679"/>
        <v>1</v>
      </c>
      <c r="HR85" s="269" t="s">
        <v>346</v>
      </c>
      <c r="HS85" s="269" t="s">
        <v>348</v>
      </c>
      <c r="HT85" s="269"/>
      <c r="HU85" s="269"/>
      <c r="HV85" s="269"/>
      <c r="HW85" s="269"/>
      <c r="HX85" s="269"/>
      <c r="HY85" s="269"/>
      <c r="HZ85" s="269"/>
      <c r="IA85" s="269"/>
      <c r="IB85" s="269"/>
      <c r="IC85" s="269"/>
      <c r="ID85" s="269"/>
      <c r="IE85" s="269"/>
      <c r="IT85" s="299"/>
    </row>
    <row r="86" spans="7:259" ht="15" customHeight="1">
      <c r="G86" s="175">
        <f t="shared" si="23"/>
        <v>10</v>
      </c>
      <c r="H86" s="175">
        <f t="shared" si="24"/>
        <v>8</v>
      </c>
      <c r="I86" s="119">
        <v>129</v>
      </c>
      <c r="J86" s="90">
        <f t="shared" si="666"/>
        <v>44625</v>
      </c>
      <c r="K86" s="126">
        <v>44625</v>
      </c>
      <c r="L86" s="417" t="s">
        <v>590</v>
      </c>
      <c r="M86" s="76">
        <v>2</v>
      </c>
      <c r="N86" s="42">
        <v>1</v>
      </c>
      <c r="O86" s="207">
        <f t="shared" si="667"/>
        <v>3</v>
      </c>
      <c r="P86" s="176">
        <f t="shared" si="668"/>
        <v>92</v>
      </c>
      <c r="Q86" s="177">
        <f t="shared" si="669"/>
        <v>50</v>
      </c>
      <c r="R86" s="178">
        <f t="shared" si="670"/>
        <v>42</v>
      </c>
      <c r="S86" s="519">
        <f t="shared" si="671"/>
        <v>8</v>
      </c>
      <c r="T86" s="43">
        <v>1</v>
      </c>
      <c r="U86" s="43">
        <v>0</v>
      </c>
      <c r="V86" s="43">
        <v>5</v>
      </c>
      <c r="W86" s="43">
        <v>1</v>
      </c>
      <c r="X86" s="186">
        <f t="shared" si="672"/>
        <v>7</v>
      </c>
      <c r="Y86" s="43">
        <v>1</v>
      </c>
      <c r="Z86" s="189">
        <f t="shared" si="673"/>
        <v>8</v>
      </c>
      <c r="AA86" s="44">
        <v>0</v>
      </c>
      <c r="AB86" s="142"/>
      <c r="AC86" s="418">
        <v>7</v>
      </c>
      <c r="AD86" s="419" t="s">
        <v>128</v>
      </c>
      <c r="AE86" s="419" t="s">
        <v>91</v>
      </c>
      <c r="AF86" s="419" t="s">
        <v>271</v>
      </c>
      <c r="AG86" s="419" t="s">
        <v>63</v>
      </c>
      <c r="AH86" s="419" t="s">
        <v>465</v>
      </c>
      <c r="AI86" s="419">
        <v>3</v>
      </c>
      <c r="AJ86" s="419">
        <v>5</v>
      </c>
      <c r="AK86" s="418">
        <v>2</v>
      </c>
      <c r="AL86" s="419">
        <f t="shared" si="648"/>
        <v>5</v>
      </c>
      <c r="AM86" s="418">
        <v>6</v>
      </c>
      <c r="AN86" s="419" t="s">
        <v>34</v>
      </c>
      <c r="AO86" s="419" t="s">
        <v>93</v>
      </c>
      <c r="AP86" s="419">
        <v>9</v>
      </c>
      <c r="AQ86" s="419" t="s">
        <v>85</v>
      </c>
      <c r="AR86" s="419"/>
      <c r="AS86" s="419">
        <v>3</v>
      </c>
      <c r="AT86" s="419">
        <v>17</v>
      </c>
      <c r="AU86" s="418">
        <v>4</v>
      </c>
      <c r="AV86" s="419">
        <f t="shared" si="649"/>
        <v>2</v>
      </c>
      <c r="AW86" s="418">
        <v>5</v>
      </c>
      <c r="AX86" s="419" t="s">
        <v>128</v>
      </c>
      <c r="AY86" s="419" t="s">
        <v>93</v>
      </c>
      <c r="AZ86" s="419">
        <v>9</v>
      </c>
      <c r="BA86" s="419" t="s">
        <v>95</v>
      </c>
      <c r="BB86" s="419"/>
      <c r="BC86" s="419">
        <v>2</v>
      </c>
      <c r="BD86" s="419">
        <v>13</v>
      </c>
      <c r="BE86" s="418">
        <v>2</v>
      </c>
      <c r="BF86" s="419">
        <f t="shared" si="650"/>
        <v>3</v>
      </c>
      <c r="BG86" s="418">
        <v>4</v>
      </c>
      <c r="BH86" s="418"/>
      <c r="BI86" s="418"/>
      <c r="BJ86" s="419" t="s">
        <v>271</v>
      </c>
      <c r="BK86" s="419" t="s">
        <v>85</v>
      </c>
      <c r="BL86" s="419"/>
      <c r="BM86" s="419">
        <v>2</v>
      </c>
      <c r="BN86" s="419">
        <v>30</v>
      </c>
      <c r="BO86" s="418">
        <v>3</v>
      </c>
      <c r="BP86" s="419">
        <f t="shared" si="651"/>
        <v>1</v>
      </c>
      <c r="BQ86" s="418">
        <v>6</v>
      </c>
      <c r="BR86" s="419" t="s">
        <v>34</v>
      </c>
      <c r="BS86" s="419" t="s">
        <v>93</v>
      </c>
      <c r="BT86" s="419">
        <v>0</v>
      </c>
      <c r="BU86" s="419" t="s">
        <v>91</v>
      </c>
      <c r="BV86" s="419"/>
      <c r="BW86" s="419">
        <v>4</v>
      </c>
      <c r="BX86" s="419">
        <v>5</v>
      </c>
      <c r="BY86" s="418">
        <v>3</v>
      </c>
      <c r="BZ86" s="419">
        <f t="shared" si="652"/>
        <v>3</v>
      </c>
      <c r="CA86" s="418">
        <v>7</v>
      </c>
      <c r="CB86" s="419" t="s">
        <v>609</v>
      </c>
      <c r="CC86" s="419" t="s">
        <v>93</v>
      </c>
      <c r="CD86" s="419">
        <v>7</v>
      </c>
      <c r="CE86" s="419" t="s">
        <v>95</v>
      </c>
      <c r="CF86" s="419" t="s">
        <v>285</v>
      </c>
      <c r="CG86" s="419">
        <v>3</v>
      </c>
      <c r="CH86" s="419">
        <v>3</v>
      </c>
      <c r="CI86" s="418">
        <v>2</v>
      </c>
      <c r="CJ86" s="419">
        <f t="shared" si="653"/>
        <v>5</v>
      </c>
      <c r="CK86" s="418">
        <v>3</v>
      </c>
      <c r="CL86" s="418"/>
      <c r="CM86" s="418"/>
      <c r="CN86" s="419">
        <v>4</v>
      </c>
      <c r="CO86" s="419" t="s">
        <v>85</v>
      </c>
      <c r="CP86" s="419"/>
      <c r="CQ86" s="419">
        <v>2</v>
      </c>
      <c r="CR86" s="419">
        <v>3</v>
      </c>
      <c r="CS86" s="418">
        <v>2</v>
      </c>
      <c r="CT86" s="419">
        <f t="shared" si="654"/>
        <v>1</v>
      </c>
      <c r="CU86" s="418">
        <v>7</v>
      </c>
      <c r="CV86" s="419" t="s">
        <v>34</v>
      </c>
      <c r="CW86" s="419" t="s">
        <v>63</v>
      </c>
      <c r="CX86" s="419" t="s">
        <v>36</v>
      </c>
      <c r="CY86" s="419" t="s">
        <v>85</v>
      </c>
      <c r="CZ86" s="419"/>
      <c r="DA86" s="419">
        <v>1</v>
      </c>
      <c r="DB86" s="419">
        <v>1</v>
      </c>
      <c r="DC86" s="418">
        <v>1</v>
      </c>
      <c r="DD86" s="419">
        <f t="shared" si="664"/>
        <v>6</v>
      </c>
      <c r="DE86" s="418">
        <v>5</v>
      </c>
      <c r="DF86" s="419" t="s">
        <v>34</v>
      </c>
      <c r="DG86" s="419" t="s">
        <v>93</v>
      </c>
      <c r="DH86" s="419">
        <v>7</v>
      </c>
      <c r="DI86" s="419" t="s">
        <v>63</v>
      </c>
      <c r="DJ86" s="419"/>
      <c r="DK86" s="419">
        <v>2</v>
      </c>
      <c r="DL86" s="419">
        <v>2</v>
      </c>
      <c r="DM86" s="418">
        <v>2</v>
      </c>
      <c r="DN86" s="419">
        <f t="shared" si="655"/>
        <v>3</v>
      </c>
      <c r="DO86" s="418" t="s">
        <v>129</v>
      </c>
      <c r="DP86" s="418">
        <v>3</v>
      </c>
      <c r="DQ86" s="418"/>
      <c r="DR86" s="418"/>
      <c r="DS86" s="419">
        <v>5</v>
      </c>
      <c r="DT86" s="419" t="s">
        <v>85</v>
      </c>
      <c r="DU86" s="419"/>
      <c r="DV86" s="419">
        <v>3</v>
      </c>
      <c r="DW86" s="419">
        <v>9</v>
      </c>
      <c r="DX86" s="418">
        <v>2</v>
      </c>
      <c r="DY86" s="419">
        <f t="shared" si="656"/>
        <v>1</v>
      </c>
      <c r="DZ86" s="418">
        <v>4</v>
      </c>
      <c r="EA86" s="419" t="s">
        <v>34</v>
      </c>
      <c r="EB86" s="419" t="s">
        <v>93</v>
      </c>
      <c r="EC86" s="419" t="s">
        <v>226</v>
      </c>
      <c r="ED86" s="419" t="s">
        <v>94</v>
      </c>
      <c r="EE86" s="419"/>
      <c r="EF86" s="419">
        <v>3</v>
      </c>
      <c r="EG86" s="419">
        <v>1</v>
      </c>
      <c r="EH86" s="418">
        <v>1</v>
      </c>
      <c r="EI86" s="419">
        <f t="shared" si="657"/>
        <v>3</v>
      </c>
      <c r="EJ86" s="418">
        <v>6</v>
      </c>
      <c r="EK86" s="419" t="s">
        <v>34</v>
      </c>
      <c r="EL86" s="419" t="s">
        <v>93</v>
      </c>
      <c r="EM86" s="419">
        <v>6</v>
      </c>
      <c r="EN86" s="419" t="s">
        <v>91</v>
      </c>
      <c r="EO86" s="419" t="s">
        <v>449</v>
      </c>
      <c r="EP86" s="419">
        <v>3</v>
      </c>
      <c r="EQ86" s="419">
        <v>5</v>
      </c>
      <c r="ER86" s="418">
        <v>2</v>
      </c>
      <c r="ES86" s="419">
        <f t="shared" si="658"/>
        <v>4</v>
      </c>
      <c r="ET86" s="418">
        <v>5</v>
      </c>
      <c r="EU86" s="419" t="s">
        <v>36</v>
      </c>
      <c r="EV86" s="419" t="s">
        <v>63</v>
      </c>
      <c r="EW86" s="419">
        <v>6</v>
      </c>
      <c r="EX86" s="419" t="s">
        <v>85</v>
      </c>
      <c r="EY86" s="419"/>
      <c r="EZ86" s="419">
        <v>3</v>
      </c>
      <c r="FA86" s="419">
        <v>17</v>
      </c>
      <c r="FB86" s="418">
        <v>3</v>
      </c>
      <c r="FC86" s="419">
        <f t="shared" si="659"/>
        <v>2</v>
      </c>
      <c r="FD86" s="418">
        <v>5</v>
      </c>
      <c r="FE86" s="419" t="s">
        <v>34</v>
      </c>
      <c r="FF86" s="419" t="s">
        <v>92</v>
      </c>
      <c r="FG86" s="419">
        <v>7</v>
      </c>
      <c r="FH86" s="419" t="s">
        <v>91</v>
      </c>
      <c r="FI86" s="419"/>
      <c r="FJ86" s="419">
        <v>1</v>
      </c>
      <c r="FK86" s="419">
        <v>3</v>
      </c>
      <c r="FL86" s="418">
        <v>1</v>
      </c>
      <c r="FM86" s="419">
        <f t="shared" si="660"/>
        <v>4</v>
      </c>
      <c r="FN86" s="418">
        <v>4</v>
      </c>
      <c r="FO86" s="419" t="s">
        <v>34</v>
      </c>
      <c r="FP86" s="419" t="s">
        <v>93</v>
      </c>
      <c r="FQ86" s="419">
        <v>9</v>
      </c>
      <c r="FR86" s="419" t="s">
        <v>85</v>
      </c>
      <c r="FS86" s="419"/>
      <c r="FT86" s="419">
        <v>2</v>
      </c>
      <c r="FU86" s="419">
        <v>3</v>
      </c>
      <c r="FV86" s="418">
        <v>2</v>
      </c>
      <c r="FW86" s="419">
        <f t="shared" si="661"/>
        <v>2</v>
      </c>
      <c r="FX86" s="420">
        <v>5</v>
      </c>
      <c r="FY86" s="419" t="s">
        <v>34</v>
      </c>
      <c r="FZ86" s="419" t="s">
        <v>93</v>
      </c>
      <c r="GA86" s="419">
        <v>4</v>
      </c>
      <c r="GB86" s="419" t="s">
        <v>92</v>
      </c>
      <c r="GC86" s="419"/>
      <c r="GD86" s="419">
        <v>3</v>
      </c>
      <c r="GE86" s="419">
        <v>4</v>
      </c>
      <c r="GF86" s="418">
        <v>2</v>
      </c>
      <c r="GG86" s="419">
        <f t="shared" si="662"/>
        <v>3</v>
      </c>
      <c r="GH86" s="418">
        <v>5</v>
      </c>
      <c r="GI86" s="418"/>
      <c r="GJ86" s="418"/>
      <c r="GK86" s="419">
        <v>7</v>
      </c>
      <c r="GL86" s="419" t="s">
        <v>95</v>
      </c>
      <c r="GM86" s="419"/>
      <c r="GN86" s="419">
        <v>3</v>
      </c>
      <c r="GO86" s="419">
        <v>5</v>
      </c>
      <c r="GP86" s="418">
        <v>2</v>
      </c>
      <c r="GQ86" s="419">
        <f t="shared" si="663"/>
        <v>3</v>
      </c>
      <c r="GR86" s="418">
        <v>5</v>
      </c>
      <c r="GS86" s="421" t="s">
        <v>34</v>
      </c>
      <c r="GT86" s="421" t="s">
        <v>93</v>
      </c>
      <c r="GU86" s="421" t="s">
        <v>128</v>
      </c>
      <c r="GV86" s="421" t="s">
        <v>85</v>
      </c>
      <c r="GW86" s="421"/>
      <c r="GX86" s="421">
        <v>3</v>
      </c>
      <c r="GY86" s="421">
        <v>17</v>
      </c>
      <c r="GZ86" s="422">
        <v>2</v>
      </c>
      <c r="HA86" s="421">
        <f t="shared" si="665"/>
        <v>3</v>
      </c>
      <c r="HB86" s="422"/>
      <c r="HC86" s="269"/>
      <c r="HD86" s="269"/>
      <c r="HE86" s="269"/>
      <c r="HF86" s="269"/>
      <c r="HG86" s="269"/>
      <c r="HH86" s="269"/>
      <c r="HI86" s="269"/>
      <c r="HJ86" s="269"/>
      <c r="HK86" s="295">
        <f t="shared" si="33"/>
        <v>10</v>
      </c>
      <c r="HL86" s="295">
        <f t="shared" si="674"/>
        <v>0</v>
      </c>
      <c r="HM86" s="295">
        <f t="shared" si="675"/>
        <v>0</v>
      </c>
      <c r="HN86" s="297">
        <f t="shared" si="676"/>
        <v>0</v>
      </c>
      <c r="HO86" s="295">
        <f t="shared" si="677"/>
        <v>0</v>
      </c>
      <c r="HP86" s="295">
        <f t="shared" si="678"/>
        <v>0</v>
      </c>
      <c r="HQ86" s="295">
        <f t="shared" si="679"/>
        <v>0</v>
      </c>
      <c r="HR86" s="269" t="s">
        <v>346</v>
      </c>
      <c r="HS86" s="269" t="s">
        <v>348</v>
      </c>
      <c r="HT86" s="269"/>
      <c r="HU86" s="269"/>
      <c r="HV86" s="269"/>
      <c r="HW86" s="269"/>
      <c r="HX86" s="269"/>
      <c r="HY86" s="269"/>
      <c r="HZ86" s="269"/>
      <c r="IA86" s="269"/>
      <c r="IB86" s="269"/>
      <c r="IC86" s="269"/>
      <c r="ID86" s="269"/>
      <c r="IE86" s="269"/>
      <c r="IT86" s="299"/>
    </row>
    <row r="87" spans="7:259" ht="15" customHeight="1">
      <c r="G87" s="175">
        <f t="shared" si="23"/>
        <v>12</v>
      </c>
      <c r="H87" s="175">
        <f t="shared" si="24"/>
        <v>6</v>
      </c>
      <c r="I87" s="119">
        <v>128</v>
      </c>
      <c r="J87" s="88">
        <f t="shared" si="666"/>
        <v>44618</v>
      </c>
      <c r="K87" s="332">
        <v>44618</v>
      </c>
      <c r="L87" s="5" t="s">
        <v>587</v>
      </c>
      <c r="M87" s="74">
        <v>1</v>
      </c>
      <c r="N87" s="28">
        <v>0</v>
      </c>
      <c r="O87" s="207">
        <f t="shared" si="667"/>
        <v>1</v>
      </c>
      <c r="P87" s="179">
        <f t="shared" si="668"/>
        <v>85</v>
      </c>
      <c r="Q87" s="180">
        <f t="shared" si="669"/>
        <v>41</v>
      </c>
      <c r="R87" s="181">
        <f t="shared" si="670"/>
        <v>44</v>
      </c>
      <c r="S87" s="519">
        <f t="shared" si="671"/>
        <v>4</v>
      </c>
      <c r="T87" s="27">
        <v>1</v>
      </c>
      <c r="U87" s="27">
        <v>0</v>
      </c>
      <c r="V87" s="27">
        <v>4</v>
      </c>
      <c r="W87" s="27">
        <v>0</v>
      </c>
      <c r="X87" s="187">
        <v>5</v>
      </c>
      <c r="Y87" s="27">
        <v>0</v>
      </c>
      <c r="Z87" s="189">
        <f t="shared" si="673"/>
        <v>5</v>
      </c>
      <c r="AA87" s="18">
        <v>2</v>
      </c>
      <c r="AB87" s="374"/>
      <c r="AC87" s="354">
        <v>4</v>
      </c>
      <c r="AD87" s="355" t="s">
        <v>128</v>
      </c>
      <c r="AE87" s="355" t="s">
        <v>93</v>
      </c>
      <c r="AF87" s="355">
        <v>8</v>
      </c>
      <c r="AG87" s="355" t="s">
        <v>85</v>
      </c>
      <c r="AH87" s="355"/>
      <c r="AI87" s="355">
        <v>1</v>
      </c>
      <c r="AJ87" s="355">
        <v>5</v>
      </c>
      <c r="AK87" s="354">
        <v>2</v>
      </c>
      <c r="AL87" s="419">
        <f t="shared" si="648"/>
        <v>2</v>
      </c>
      <c r="AM87" s="356">
        <v>3</v>
      </c>
      <c r="AN87" s="355" t="s">
        <v>34</v>
      </c>
      <c r="AO87" s="355" t="s">
        <v>93</v>
      </c>
      <c r="AP87" s="355" t="s">
        <v>226</v>
      </c>
      <c r="AQ87" s="355" t="s">
        <v>85</v>
      </c>
      <c r="AR87" s="355"/>
      <c r="AS87" s="355">
        <v>4</v>
      </c>
      <c r="AT87" s="355">
        <v>1</v>
      </c>
      <c r="AU87" s="354">
        <v>1</v>
      </c>
      <c r="AV87" s="419">
        <f t="shared" si="649"/>
        <v>2</v>
      </c>
      <c r="AW87" s="354">
        <v>6</v>
      </c>
      <c r="AX87" s="355" t="s">
        <v>128</v>
      </c>
      <c r="AY87" s="355" t="s">
        <v>93</v>
      </c>
      <c r="AZ87" s="355">
        <v>0</v>
      </c>
      <c r="BA87" s="355" t="s">
        <v>91</v>
      </c>
      <c r="BB87" s="355"/>
      <c r="BC87" s="355">
        <v>1</v>
      </c>
      <c r="BD87" s="355">
        <v>15</v>
      </c>
      <c r="BE87" s="354">
        <v>3</v>
      </c>
      <c r="BF87" s="419">
        <f t="shared" si="650"/>
        <v>3</v>
      </c>
      <c r="BG87" s="354">
        <v>5</v>
      </c>
      <c r="BH87" s="354"/>
      <c r="BI87" s="354"/>
      <c r="BJ87" s="355" t="s">
        <v>271</v>
      </c>
      <c r="BK87" s="355" t="s">
        <v>95</v>
      </c>
      <c r="BL87" s="355"/>
      <c r="BM87" s="355">
        <v>2</v>
      </c>
      <c r="BN87" s="355">
        <v>4</v>
      </c>
      <c r="BO87" s="354">
        <v>2</v>
      </c>
      <c r="BP87" s="419">
        <f t="shared" si="651"/>
        <v>3</v>
      </c>
      <c r="BQ87" s="354">
        <v>6</v>
      </c>
      <c r="BR87" s="355" t="s">
        <v>34</v>
      </c>
      <c r="BS87" s="355" t="s">
        <v>93</v>
      </c>
      <c r="BT87" s="355">
        <v>0</v>
      </c>
      <c r="BU87" s="355" t="s">
        <v>95</v>
      </c>
      <c r="BV87" s="355" t="s">
        <v>588</v>
      </c>
      <c r="BW87" s="355">
        <v>2</v>
      </c>
      <c r="BX87" s="355">
        <v>7</v>
      </c>
      <c r="BY87" s="354">
        <v>2</v>
      </c>
      <c r="BZ87" s="419">
        <f t="shared" si="652"/>
        <v>4</v>
      </c>
      <c r="CA87" s="354">
        <v>5</v>
      </c>
      <c r="CB87" s="355" t="s">
        <v>609</v>
      </c>
      <c r="CC87" s="355" t="s">
        <v>93</v>
      </c>
      <c r="CD87" s="355">
        <v>9</v>
      </c>
      <c r="CE87" s="355" t="s">
        <v>98</v>
      </c>
      <c r="CF87" s="355"/>
      <c r="CG87" s="355">
        <v>1</v>
      </c>
      <c r="CH87" s="355">
        <v>1</v>
      </c>
      <c r="CI87" s="354">
        <v>1</v>
      </c>
      <c r="CJ87" s="419">
        <f t="shared" si="653"/>
        <v>4</v>
      </c>
      <c r="CK87" s="354">
        <v>4</v>
      </c>
      <c r="CL87" s="354"/>
      <c r="CM87" s="354"/>
      <c r="CN87" s="355">
        <v>9</v>
      </c>
      <c r="CO87" s="355" t="s">
        <v>85</v>
      </c>
      <c r="CP87" s="355"/>
      <c r="CQ87" s="355">
        <v>5</v>
      </c>
      <c r="CR87" s="355">
        <v>7</v>
      </c>
      <c r="CS87" s="354">
        <v>3</v>
      </c>
      <c r="CT87" s="419">
        <f t="shared" si="654"/>
        <v>1</v>
      </c>
      <c r="CU87" s="356">
        <v>4</v>
      </c>
      <c r="CV87" s="355" t="s">
        <v>34</v>
      </c>
      <c r="CW87" s="355" t="s">
        <v>93</v>
      </c>
      <c r="CX87" s="355" t="s">
        <v>36</v>
      </c>
      <c r="CY87" s="355" t="s">
        <v>85</v>
      </c>
      <c r="CZ87" s="355"/>
      <c r="DA87" s="355">
        <v>2</v>
      </c>
      <c r="DB87" s="355">
        <v>15</v>
      </c>
      <c r="DC87" s="354">
        <v>2</v>
      </c>
      <c r="DD87" s="419">
        <f t="shared" si="664"/>
        <v>2</v>
      </c>
      <c r="DE87" s="354">
        <v>4</v>
      </c>
      <c r="DF87" s="355" t="s">
        <v>34</v>
      </c>
      <c r="DG87" s="355" t="s">
        <v>93</v>
      </c>
      <c r="DH87" s="355">
        <v>8</v>
      </c>
      <c r="DI87" s="355" t="s">
        <v>63</v>
      </c>
      <c r="DJ87" s="355"/>
      <c r="DK87" s="355">
        <v>1</v>
      </c>
      <c r="DL87" s="355">
        <v>7</v>
      </c>
      <c r="DM87" s="354">
        <v>1</v>
      </c>
      <c r="DN87" s="419">
        <f t="shared" si="655"/>
        <v>3</v>
      </c>
      <c r="DO87" s="354"/>
      <c r="DP87" s="354">
        <v>4</v>
      </c>
      <c r="DQ87" s="354"/>
      <c r="DR87" s="354"/>
      <c r="DS87" s="355" t="s">
        <v>271</v>
      </c>
      <c r="DT87" s="355" t="s">
        <v>92</v>
      </c>
      <c r="DU87" s="355" t="s">
        <v>285</v>
      </c>
      <c r="DV87" s="355">
        <v>2</v>
      </c>
      <c r="DW87" s="355">
        <v>6</v>
      </c>
      <c r="DX87" s="354">
        <v>2</v>
      </c>
      <c r="DY87" s="419">
        <f t="shared" si="656"/>
        <v>2</v>
      </c>
      <c r="DZ87" s="354">
        <v>5</v>
      </c>
      <c r="EA87" s="355" t="s">
        <v>34</v>
      </c>
      <c r="EB87" s="355" t="s">
        <v>93</v>
      </c>
      <c r="EC87" s="355">
        <v>8</v>
      </c>
      <c r="ED87" s="355" t="s">
        <v>92</v>
      </c>
      <c r="EE87" s="355"/>
      <c r="EF87" s="355">
        <v>2</v>
      </c>
      <c r="EG87" s="355">
        <v>3</v>
      </c>
      <c r="EH87" s="354">
        <v>2</v>
      </c>
      <c r="EI87" s="419">
        <f t="shared" si="657"/>
        <v>3</v>
      </c>
      <c r="EJ87" s="354">
        <v>4</v>
      </c>
      <c r="EK87" s="355" t="s">
        <v>34</v>
      </c>
      <c r="EL87" s="355" t="s">
        <v>92</v>
      </c>
      <c r="EM87" s="355">
        <v>7</v>
      </c>
      <c r="EN87" s="355" t="s">
        <v>121</v>
      </c>
      <c r="EO87" s="355"/>
      <c r="EP87" s="355">
        <v>2</v>
      </c>
      <c r="EQ87" s="355">
        <v>3</v>
      </c>
      <c r="ER87" s="354">
        <v>2</v>
      </c>
      <c r="ES87" s="419">
        <f t="shared" si="658"/>
        <v>2</v>
      </c>
      <c r="ET87" s="354">
        <v>5</v>
      </c>
      <c r="EU87" s="355" t="s">
        <v>36</v>
      </c>
      <c r="EV87" s="355" t="s">
        <v>93</v>
      </c>
      <c r="EW87" s="355">
        <v>6</v>
      </c>
      <c r="EX87" s="355" t="s">
        <v>92</v>
      </c>
      <c r="EY87" s="355"/>
      <c r="EZ87" s="355">
        <v>2</v>
      </c>
      <c r="FA87" s="355">
        <v>2</v>
      </c>
      <c r="FB87" s="354">
        <v>2</v>
      </c>
      <c r="FC87" s="419">
        <f t="shared" si="659"/>
        <v>3</v>
      </c>
      <c r="FD87" s="354">
        <v>8</v>
      </c>
      <c r="FE87" s="355" t="s">
        <v>34</v>
      </c>
      <c r="FF87" s="355" t="s">
        <v>96</v>
      </c>
      <c r="FG87" s="355" t="s">
        <v>271</v>
      </c>
      <c r="FH87" s="355" t="s">
        <v>92</v>
      </c>
      <c r="FI87" s="355"/>
      <c r="FJ87" s="355">
        <v>2</v>
      </c>
      <c r="FK87" s="355">
        <v>4</v>
      </c>
      <c r="FL87" s="354">
        <v>2</v>
      </c>
      <c r="FM87" s="419">
        <f t="shared" si="660"/>
        <v>6</v>
      </c>
      <c r="FN87" s="354">
        <v>4</v>
      </c>
      <c r="FO87" s="355" t="s">
        <v>34</v>
      </c>
      <c r="FP87" s="355" t="s">
        <v>93</v>
      </c>
      <c r="FQ87" s="355">
        <v>0</v>
      </c>
      <c r="FR87" s="355" t="s">
        <v>94</v>
      </c>
      <c r="FS87" s="355"/>
      <c r="FT87" s="355">
        <v>2</v>
      </c>
      <c r="FU87" s="355">
        <v>2</v>
      </c>
      <c r="FV87" s="354">
        <v>1</v>
      </c>
      <c r="FW87" s="419">
        <f t="shared" si="661"/>
        <v>3</v>
      </c>
      <c r="FX87" s="354">
        <v>4</v>
      </c>
      <c r="FY87" s="355" t="s">
        <v>34</v>
      </c>
      <c r="FZ87" s="355" t="s">
        <v>93</v>
      </c>
      <c r="GA87" s="355">
        <v>4</v>
      </c>
      <c r="GB87" s="355" t="s">
        <v>85</v>
      </c>
      <c r="GC87" s="355"/>
      <c r="GD87" s="355">
        <v>2</v>
      </c>
      <c r="GE87" s="355">
        <v>8</v>
      </c>
      <c r="GF87" s="354">
        <v>2</v>
      </c>
      <c r="GG87" s="419">
        <f t="shared" si="662"/>
        <v>2</v>
      </c>
      <c r="GH87" s="354">
        <v>3</v>
      </c>
      <c r="GI87" s="354"/>
      <c r="GJ87" s="354"/>
      <c r="GK87" s="355">
        <v>8</v>
      </c>
      <c r="GL87" s="355" t="s">
        <v>85</v>
      </c>
      <c r="GM87" s="355"/>
      <c r="GN87" s="355">
        <v>1</v>
      </c>
      <c r="GO87" s="355">
        <v>6</v>
      </c>
      <c r="GP87" s="354">
        <v>2</v>
      </c>
      <c r="GQ87" s="419">
        <f t="shared" si="663"/>
        <v>1</v>
      </c>
      <c r="GR87" s="354">
        <v>7</v>
      </c>
      <c r="GS87" s="358" t="s">
        <v>34</v>
      </c>
      <c r="GT87" s="358" t="s">
        <v>93</v>
      </c>
      <c r="GU87" s="358">
        <v>7</v>
      </c>
      <c r="GV87" s="358" t="s">
        <v>63</v>
      </c>
      <c r="GW87" s="358"/>
      <c r="GX87" s="358">
        <v>2</v>
      </c>
      <c r="GY87" s="358">
        <v>7</v>
      </c>
      <c r="GZ87" s="359">
        <v>2</v>
      </c>
      <c r="HA87" s="421">
        <f t="shared" si="665"/>
        <v>5</v>
      </c>
      <c r="HB87" s="359"/>
      <c r="HC87" s="269"/>
      <c r="HD87" s="269"/>
      <c r="HE87" s="269"/>
      <c r="HF87" s="269"/>
      <c r="HG87" s="269"/>
      <c r="HH87" s="269"/>
      <c r="HI87" s="269"/>
      <c r="HJ87" s="269"/>
      <c r="HK87" s="295">
        <f t="shared" si="33"/>
        <v>10</v>
      </c>
      <c r="HL87" s="295">
        <f t="shared" si="674"/>
        <v>0</v>
      </c>
      <c r="HM87" s="295">
        <f t="shared" si="675"/>
        <v>0</v>
      </c>
      <c r="HN87" s="297">
        <f t="shared" si="676"/>
        <v>0</v>
      </c>
      <c r="HO87" s="295">
        <f t="shared" si="677"/>
        <v>1</v>
      </c>
      <c r="HP87" s="295">
        <f t="shared" si="678"/>
        <v>0</v>
      </c>
      <c r="HQ87" s="295">
        <f t="shared" si="679"/>
        <v>1</v>
      </c>
      <c r="HR87" s="269" t="s">
        <v>379</v>
      </c>
      <c r="HS87" s="269" t="s">
        <v>380</v>
      </c>
      <c r="HT87" s="269"/>
      <c r="HU87" s="269"/>
      <c r="HV87" s="269"/>
      <c r="HW87" s="269"/>
      <c r="HX87" s="269"/>
      <c r="HY87" s="269"/>
      <c r="HZ87" s="269"/>
      <c r="IA87" s="269"/>
      <c r="IB87" s="269"/>
      <c r="IC87" s="269"/>
      <c r="ID87" s="269"/>
      <c r="IE87" s="269"/>
      <c r="IT87" s="299"/>
      <c r="IY87" t="s">
        <v>605</v>
      </c>
    </row>
    <row r="88" spans="7:259" ht="15" customHeight="1" thickBot="1">
      <c r="G88" s="175">
        <f t="shared" si="23"/>
        <v>6</v>
      </c>
      <c r="H88" s="175">
        <f t="shared" si="24"/>
        <v>5</v>
      </c>
      <c r="I88" s="464">
        <v>127</v>
      </c>
      <c r="J88" s="424">
        <f t="shared" si="666"/>
        <v>44564</v>
      </c>
      <c r="K88" s="425">
        <v>44564</v>
      </c>
      <c r="L88" s="423" t="s">
        <v>586</v>
      </c>
      <c r="M88" s="426">
        <v>3</v>
      </c>
      <c r="N88" s="427">
        <v>2</v>
      </c>
      <c r="O88" s="428">
        <f t="shared" si="667"/>
        <v>5</v>
      </c>
      <c r="P88" s="429">
        <f t="shared" si="668"/>
        <v>99</v>
      </c>
      <c r="Q88" s="430">
        <f t="shared" si="669"/>
        <v>49</v>
      </c>
      <c r="R88" s="431">
        <f t="shared" si="670"/>
        <v>50</v>
      </c>
      <c r="S88" s="527">
        <f t="shared" si="671"/>
        <v>6</v>
      </c>
      <c r="T88" s="432">
        <v>4</v>
      </c>
      <c r="U88" s="432">
        <v>0</v>
      </c>
      <c r="V88" s="432">
        <v>4</v>
      </c>
      <c r="W88" s="432">
        <v>0</v>
      </c>
      <c r="X88" s="291">
        <f t="shared" ref="X88:X119" si="680">IF(ISNUMBER(T88),SUM(T88:W88),"")</f>
        <v>8</v>
      </c>
      <c r="Y88" s="432">
        <v>1</v>
      </c>
      <c r="Z88" s="433">
        <f t="shared" si="673"/>
        <v>9</v>
      </c>
      <c r="AA88" s="434">
        <v>0</v>
      </c>
      <c r="AB88" s="435"/>
      <c r="AC88" s="436">
        <v>7</v>
      </c>
      <c r="AD88" s="437" t="s">
        <v>128</v>
      </c>
      <c r="AE88" s="437" t="s">
        <v>96</v>
      </c>
      <c r="AF88" s="437">
        <v>0</v>
      </c>
      <c r="AG88" s="437" t="s">
        <v>91</v>
      </c>
      <c r="AH88" s="437"/>
      <c r="AI88" s="437">
        <v>3</v>
      </c>
      <c r="AJ88" s="437">
        <v>20</v>
      </c>
      <c r="AK88" s="436">
        <v>2</v>
      </c>
      <c r="AL88" s="419">
        <f t="shared" si="648"/>
        <v>5</v>
      </c>
      <c r="AM88" s="436">
        <v>4</v>
      </c>
      <c r="AN88" s="437" t="s">
        <v>34</v>
      </c>
      <c r="AO88" s="437" t="s">
        <v>93</v>
      </c>
      <c r="AP88" s="437">
        <v>8</v>
      </c>
      <c r="AQ88" s="437" t="s">
        <v>85</v>
      </c>
      <c r="AR88" s="437">
        <v>115</v>
      </c>
      <c r="AS88" s="437">
        <v>4</v>
      </c>
      <c r="AT88" s="437">
        <v>5</v>
      </c>
      <c r="AU88" s="436">
        <v>2</v>
      </c>
      <c r="AV88" s="419">
        <f t="shared" si="649"/>
        <v>2</v>
      </c>
      <c r="AW88" s="436">
        <v>4</v>
      </c>
      <c r="AX88" s="437" t="s">
        <v>128</v>
      </c>
      <c r="AY88" s="437" t="s">
        <v>86</v>
      </c>
      <c r="AZ88" s="437">
        <v>8</v>
      </c>
      <c r="BA88" s="437" t="s">
        <v>85</v>
      </c>
      <c r="BB88" s="437">
        <v>115</v>
      </c>
      <c r="BC88" s="437">
        <v>3</v>
      </c>
      <c r="BD88" s="437">
        <v>4</v>
      </c>
      <c r="BE88" s="436">
        <v>2</v>
      </c>
      <c r="BF88" s="419">
        <f t="shared" si="650"/>
        <v>2</v>
      </c>
      <c r="BG88" s="436">
        <v>5</v>
      </c>
      <c r="BH88" s="436"/>
      <c r="BI88" s="436"/>
      <c r="BJ88" s="437" t="s">
        <v>271</v>
      </c>
      <c r="BK88" s="437" t="s">
        <v>98</v>
      </c>
      <c r="BL88" s="437" t="s">
        <v>583</v>
      </c>
      <c r="BM88" s="437">
        <v>2</v>
      </c>
      <c r="BN88" s="437">
        <v>2</v>
      </c>
      <c r="BO88" s="436">
        <v>2</v>
      </c>
      <c r="BP88" s="419">
        <f t="shared" si="651"/>
        <v>3</v>
      </c>
      <c r="BQ88" s="436">
        <v>6</v>
      </c>
      <c r="BR88" s="437" t="s">
        <v>34</v>
      </c>
      <c r="BS88" s="437" t="s">
        <v>86</v>
      </c>
      <c r="BT88" s="437">
        <v>0</v>
      </c>
      <c r="BU88" s="437" t="s">
        <v>91</v>
      </c>
      <c r="BV88" s="438"/>
      <c r="BW88" s="437">
        <v>1</v>
      </c>
      <c r="BX88" s="437">
        <v>4</v>
      </c>
      <c r="BY88" s="436">
        <v>2</v>
      </c>
      <c r="BZ88" s="419">
        <f t="shared" si="652"/>
        <v>4</v>
      </c>
      <c r="CA88" s="436">
        <v>5</v>
      </c>
      <c r="CB88" s="437" t="s">
        <v>609</v>
      </c>
      <c r="CC88" s="437" t="s">
        <v>93</v>
      </c>
      <c r="CD88" s="437">
        <v>4</v>
      </c>
      <c r="CE88" s="437" t="s">
        <v>85</v>
      </c>
      <c r="CF88" s="437"/>
      <c r="CG88" s="437">
        <v>2</v>
      </c>
      <c r="CH88" s="437">
        <v>12</v>
      </c>
      <c r="CI88" s="436">
        <v>2</v>
      </c>
      <c r="CJ88" s="419">
        <f t="shared" si="653"/>
        <v>3</v>
      </c>
      <c r="CK88" s="436">
        <v>6</v>
      </c>
      <c r="CL88" s="436"/>
      <c r="CM88" s="436"/>
      <c r="CN88" s="437">
        <v>4</v>
      </c>
      <c r="CO88" s="437" t="s">
        <v>91</v>
      </c>
      <c r="CP88" s="437" t="s">
        <v>584</v>
      </c>
      <c r="CQ88" s="437">
        <v>2</v>
      </c>
      <c r="CR88" s="437">
        <v>2</v>
      </c>
      <c r="CS88" s="436">
        <v>2</v>
      </c>
      <c r="CT88" s="419">
        <f t="shared" si="654"/>
        <v>4</v>
      </c>
      <c r="CU88" s="436">
        <v>7</v>
      </c>
      <c r="CV88" s="437" t="s">
        <v>34</v>
      </c>
      <c r="CW88" s="437" t="s">
        <v>93</v>
      </c>
      <c r="CX88" s="437">
        <v>8</v>
      </c>
      <c r="CY88" s="437" t="s">
        <v>91</v>
      </c>
      <c r="CZ88" s="437">
        <v>110</v>
      </c>
      <c r="DA88" s="437">
        <v>1</v>
      </c>
      <c r="DB88" s="437">
        <v>10</v>
      </c>
      <c r="DC88" s="436">
        <v>3</v>
      </c>
      <c r="DD88" s="419">
        <f t="shared" si="664"/>
        <v>4</v>
      </c>
      <c r="DE88" s="436">
        <v>5</v>
      </c>
      <c r="DF88" s="437" t="s">
        <v>34</v>
      </c>
      <c r="DG88" s="437" t="s">
        <v>95</v>
      </c>
      <c r="DH88" s="437" t="s">
        <v>271</v>
      </c>
      <c r="DI88" s="437" t="s">
        <v>95</v>
      </c>
      <c r="DJ88" s="437"/>
      <c r="DK88" s="437">
        <v>2</v>
      </c>
      <c r="DL88" s="437">
        <v>3</v>
      </c>
      <c r="DM88" s="436">
        <v>1</v>
      </c>
      <c r="DN88" s="419">
        <f t="shared" si="655"/>
        <v>4</v>
      </c>
      <c r="DO88" s="436" t="s">
        <v>585</v>
      </c>
      <c r="DP88" s="436">
        <v>4</v>
      </c>
      <c r="DQ88" s="436"/>
      <c r="DR88" s="436"/>
      <c r="DS88" s="437" t="s">
        <v>271</v>
      </c>
      <c r="DT88" s="437" t="s">
        <v>95</v>
      </c>
      <c r="DU88" s="437">
        <v>161</v>
      </c>
      <c r="DV88" s="437">
        <v>3</v>
      </c>
      <c r="DW88" s="437">
        <v>6</v>
      </c>
      <c r="DX88" s="436">
        <v>2</v>
      </c>
      <c r="DY88" s="419">
        <f t="shared" si="656"/>
        <v>2</v>
      </c>
      <c r="DZ88" s="436">
        <v>5</v>
      </c>
      <c r="EA88" s="437" t="s">
        <v>34</v>
      </c>
      <c r="EB88" s="437" t="s">
        <v>93</v>
      </c>
      <c r="EC88" s="437">
        <v>9</v>
      </c>
      <c r="ED88" s="437" t="s">
        <v>91</v>
      </c>
      <c r="EE88" s="437">
        <v>110</v>
      </c>
      <c r="EF88" s="437">
        <v>1</v>
      </c>
      <c r="EG88" s="437">
        <v>2</v>
      </c>
      <c r="EH88" s="436">
        <v>2</v>
      </c>
      <c r="EI88" s="419">
        <f t="shared" si="657"/>
        <v>3</v>
      </c>
      <c r="EJ88" s="436">
        <v>5</v>
      </c>
      <c r="EK88" s="437" t="s">
        <v>34</v>
      </c>
      <c r="EL88" s="437" t="s">
        <v>92</v>
      </c>
      <c r="EM88" s="437">
        <v>9</v>
      </c>
      <c r="EN88" s="437" t="s">
        <v>91</v>
      </c>
      <c r="EO88" s="437">
        <v>80</v>
      </c>
      <c r="EP88" s="437">
        <v>1</v>
      </c>
      <c r="EQ88" s="437">
        <v>5</v>
      </c>
      <c r="ER88" s="436">
        <v>2</v>
      </c>
      <c r="ES88" s="419">
        <f t="shared" si="658"/>
        <v>3</v>
      </c>
      <c r="ET88" s="436">
        <v>4</v>
      </c>
      <c r="EU88" s="437" t="s">
        <v>36</v>
      </c>
      <c r="EV88" s="437" t="s">
        <v>93</v>
      </c>
      <c r="EW88" s="437">
        <v>7</v>
      </c>
      <c r="EX88" s="437" t="s">
        <v>86</v>
      </c>
      <c r="EY88" s="437">
        <v>130</v>
      </c>
      <c r="EZ88" s="437">
        <v>3</v>
      </c>
      <c r="FA88" s="437">
        <v>1</v>
      </c>
      <c r="FB88" s="436">
        <v>1</v>
      </c>
      <c r="FC88" s="419">
        <f t="shared" si="659"/>
        <v>3</v>
      </c>
      <c r="FD88" s="436">
        <v>8</v>
      </c>
      <c r="FE88" s="437" t="s">
        <v>34</v>
      </c>
      <c r="FF88" s="437" t="s">
        <v>103</v>
      </c>
      <c r="FG88" s="437" t="s">
        <v>271</v>
      </c>
      <c r="FH88" s="437" t="s">
        <v>92</v>
      </c>
      <c r="FI88" s="437"/>
      <c r="FJ88" s="437">
        <v>2</v>
      </c>
      <c r="FK88" s="437">
        <v>8</v>
      </c>
      <c r="FL88" s="436">
        <v>2</v>
      </c>
      <c r="FM88" s="419">
        <f t="shared" si="660"/>
        <v>6</v>
      </c>
      <c r="FN88" s="436">
        <v>5</v>
      </c>
      <c r="FO88" s="437" t="s">
        <v>34</v>
      </c>
      <c r="FP88" s="437" t="s">
        <v>93</v>
      </c>
      <c r="FQ88" s="437">
        <v>7</v>
      </c>
      <c r="FR88" s="437" t="s">
        <v>86</v>
      </c>
      <c r="FS88" s="437">
        <v>130</v>
      </c>
      <c r="FT88" s="437">
        <v>2</v>
      </c>
      <c r="FU88" s="437">
        <v>3</v>
      </c>
      <c r="FV88" s="436">
        <v>2</v>
      </c>
      <c r="FW88" s="419">
        <f t="shared" si="661"/>
        <v>3</v>
      </c>
      <c r="FX88" s="436">
        <v>7</v>
      </c>
      <c r="FY88" s="437" t="s">
        <v>34</v>
      </c>
      <c r="FZ88" s="437" t="s">
        <v>103</v>
      </c>
      <c r="GA88" s="437">
        <v>4</v>
      </c>
      <c r="GB88" s="437" t="s">
        <v>94</v>
      </c>
      <c r="GC88" s="437">
        <v>90</v>
      </c>
      <c r="GD88" s="437">
        <v>2</v>
      </c>
      <c r="GE88" s="437">
        <v>10</v>
      </c>
      <c r="GF88" s="436">
        <v>2</v>
      </c>
      <c r="GG88" s="419">
        <f t="shared" si="662"/>
        <v>5</v>
      </c>
      <c r="GH88" s="436">
        <v>3</v>
      </c>
      <c r="GI88" s="436"/>
      <c r="GJ88" s="436"/>
      <c r="GK88" s="437">
        <v>8</v>
      </c>
      <c r="GL88" s="437" t="s">
        <v>85</v>
      </c>
      <c r="GM88" s="437">
        <v>150</v>
      </c>
      <c r="GN88" s="437">
        <v>1</v>
      </c>
      <c r="GO88" s="437">
        <v>10</v>
      </c>
      <c r="GP88" s="436">
        <v>2</v>
      </c>
      <c r="GQ88" s="419">
        <f t="shared" si="663"/>
        <v>1</v>
      </c>
      <c r="GR88" s="436">
        <v>9</v>
      </c>
      <c r="GS88" s="439" t="s">
        <v>34</v>
      </c>
      <c r="GT88" s="439" t="s">
        <v>103</v>
      </c>
      <c r="GU88" s="439">
        <v>9</v>
      </c>
      <c r="GV88" s="439" t="s">
        <v>85</v>
      </c>
      <c r="GW88" s="439">
        <v>110</v>
      </c>
      <c r="GX88" s="439">
        <v>2</v>
      </c>
      <c r="GY88" s="439">
        <v>20</v>
      </c>
      <c r="GZ88" s="440">
        <v>3</v>
      </c>
      <c r="HA88" s="421">
        <f t="shared" si="665"/>
        <v>6</v>
      </c>
      <c r="HB88" s="440"/>
      <c r="HC88" s="269"/>
      <c r="HD88" s="269"/>
      <c r="HE88" s="269"/>
      <c r="HF88" s="269"/>
      <c r="HG88" s="269"/>
      <c r="HH88" s="269"/>
      <c r="HI88" s="269"/>
      <c r="HJ88" s="269"/>
      <c r="HK88" s="295">
        <f t="shared" si="33"/>
        <v>10</v>
      </c>
      <c r="HL88" s="295">
        <f t="shared" si="674"/>
        <v>0</v>
      </c>
      <c r="HM88" s="295">
        <f t="shared" si="675"/>
        <v>0</v>
      </c>
      <c r="HN88" s="297">
        <f t="shared" si="676"/>
        <v>0</v>
      </c>
      <c r="HO88" s="295">
        <f t="shared" si="677"/>
        <v>1</v>
      </c>
      <c r="HP88" s="295">
        <f t="shared" si="678"/>
        <v>2</v>
      </c>
      <c r="HQ88" s="295">
        <f t="shared" si="679"/>
        <v>3</v>
      </c>
      <c r="HR88" s="269" t="s">
        <v>346</v>
      </c>
      <c r="HS88" s="269" t="s">
        <v>348</v>
      </c>
      <c r="HT88" s="269"/>
      <c r="HU88" s="269"/>
      <c r="HV88" s="269"/>
      <c r="HW88" s="269"/>
      <c r="HX88" s="269"/>
      <c r="HY88" s="269"/>
      <c r="HZ88" s="269"/>
      <c r="IA88" s="269"/>
      <c r="IB88" s="269"/>
      <c r="IC88" s="269"/>
      <c r="ID88" s="269"/>
      <c r="IE88" s="269"/>
      <c r="IT88" s="299"/>
    </row>
    <row r="89" spans="7:259" ht="15" customHeight="1">
      <c r="G89" s="175">
        <f t="shared" si="23"/>
        <v>9</v>
      </c>
      <c r="H89" s="175">
        <f t="shared" si="24"/>
        <v>6</v>
      </c>
      <c r="I89" s="128">
        <v>126</v>
      </c>
      <c r="J89" s="90">
        <f t="shared" si="666"/>
        <v>44561</v>
      </c>
      <c r="K89" s="331">
        <v>44561</v>
      </c>
      <c r="L89" s="417" t="s">
        <v>582</v>
      </c>
      <c r="M89" s="76">
        <v>3</v>
      </c>
      <c r="N89" s="42">
        <v>0</v>
      </c>
      <c r="O89" s="207">
        <f t="shared" si="667"/>
        <v>3</v>
      </c>
      <c r="P89" s="176">
        <f t="shared" si="668"/>
        <v>91</v>
      </c>
      <c r="Q89" s="177">
        <f t="shared" si="669"/>
        <v>42</v>
      </c>
      <c r="R89" s="178">
        <f t="shared" si="670"/>
        <v>49</v>
      </c>
      <c r="S89" s="519">
        <f t="shared" si="671"/>
        <v>8</v>
      </c>
      <c r="T89" s="43">
        <v>1</v>
      </c>
      <c r="U89" s="43">
        <v>1</v>
      </c>
      <c r="V89" s="43">
        <v>1</v>
      </c>
      <c r="W89" s="43">
        <v>1</v>
      </c>
      <c r="X89" s="186">
        <f t="shared" si="680"/>
        <v>4</v>
      </c>
      <c r="Y89" s="43">
        <v>2</v>
      </c>
      <c r="Z89" s="189">
        <f t="shared" si="673"/>
        <v>6</v>
      </c>
      <c r="AA89" s="44">
        <v>0</v>
      </c>
      <c r="AB89" s="142"/>
      <c r="AC89" s="418">
        <v>4</v>
      </c>
      <c r="AD89" s="419" t="s">
        <v>128</v>
      </c>
      <c r="AE89" s="419" t="s">
        <v>93</v>
      </c>
      <c r="AF89" s="419">
        <v>9</v>
      </c>
      <c r="AG89" s="419" t="s">
        <v>91</v>
      </c>
      <c r="AH89" s="419">
        <v>105</v>
      </c>
      <c r="AI89" s="419">
        <v>1</v>
      </c>
      <c r="AJ89" s="419">
        <v>2</v>
      </c>
      <c r="AK89" s="418">
        <v>1</v>
      </c>
      <c r="AL89" s="419">
        <f t="shared" si="648"/>
        <v>3</v>
      </c>
      <c r="AM89" s="420">
        <v>5</v>
      </c>
      <c r="AN89" s="419" t="s">
        <v>34</v>
      </c>
      <c r="AO89" s="419" t="s">
        <v>63</v>
      </c>
      <c r="AP89" s="419">
        <v>4</v>
      </c>
      <c r="AQ89" s="419" t="s">
        <v>91</v>
      </c>
      <c r="AR89" s="419">
        <v>60</v>
      </c>
      <c r="AS89" s="419">
        <v>2</v>
      </c>
      <c r="AT89" s="419">
        <v>2</v>
      </c>
      <c r="AU89" s="418">
        <v>2</v>
      </c>
      <c r="AV89" s="419">
        <f t="shared" si="649"/>
        <v>3</v>
      </c>
      <c r="AW89" s="418">
        <v>4</v>
      </c>
      <c r="AX89" s="419" t="s">
        <v>128</v>
      </c>
      <c r="AY89" s="419" t="s">
        <v>86</v>
      </c>
      <c r="AZ89" s="419">
        <v>9</v>
      </c>
      <c r="BA89" s="419" t="s">
        <v>121</v>
      </c>
      <c r="BB89" s="419">
        <v>110</v>
      </c>
      <c r="BC89" s="419">
        <v>3</v>
      </c>
      <c r="BD89" s="419">
        <v>2</v>
      </c>
      <c r="BE89" s="418">
        <v>1</v>
      </c>
      <c r="BF89" s="419">
        <f t="shared" si="650"/>
        <v>3</v>
      </c>
      <c r="BG89" s="418">
        <v>3</v>
      </c>
      <c r="BH89" s="418"/>
      <c r="BI89" s="418"/>
      <c r="BJ89" s="419" t="s">
        <v>271</v>
      </c>
      <c r="BK89" s="419" t="s">
        <v>121</v>
      </c>
      <c r="BL89" s="419">
        <v>170</v>
      </c>
      <c r="BM89" s="419">
        <v>3</v>
      </c>
      <c r="BN89" s="419">
        <v>5</v>
      </c>
      <c r="BO89" s="418">
        <v>1</v>
      </c>
      <c r="BP89" s="419">
        <f t="shared" si="651"/>
        <v>2</v>
      </c>
      <c r="BQ89" s="418">
        <v>7</v>
      </c>
      <c r="BR89" s="419" t="s">
        <v>34</v>
      </c>
      <c r="BS89" s="419" t="s">
        <v>103</v>
      </c>
      <c r="BT89" s="419">
        <v>0</v>
      </c>
      <c r="BU89" s="419" t="s">
        <v>92</v>
      </c>
      <c r="BV89" s="419" t="s">
        <v>580</v>
      </c>
      <c r="BW89" s="419">
        <v>4</v>
      </c>
      <c r="BX89" s="419">
        <v>1.5</v>
      </c>
      <c r="BY89" s="418">
        <v>2</v>
      </c>
      <c r="BZ89" s="419">
        <f t="shared" si="652"/>
        <v>5</v>
      </c>
      <c r="CA89" s="418">
        <v>5</v>
      </c>
      <c r="CB89" s="419" t="s">
        <v>34</v>
      </c>
      <c r="CC89" s="419" t="s">
        <v>94</v>
      </c>
      <c r="CD89" s="419" t="s">
        <v>36</v>
      </c>
      <c r="CE89" s="419" t="s">
        <v>98</v>
      </c>
      <c r="CF89" s="419">
        <v>90</v>
      </c>
      <c r="CG89" s="419">
        <v>1</v>
      </c>
      <c r="CH89" s="419">
        <v>2</v>
      </c>
      <c r="CI89" s="418">
        <v>2</v>
      </c>
      <c r="CJ89" s="419">
        <f t="shared" si="653"/>
        <v>3</v>
      </c>
      <c r="CK89" s="418">
        <v>4</v>
      </c>
      <c r="CL89" s="418"/>
      <c r="CM89" s="418"/>
      <c r="CN89" s="419">
        <v>0</v>
      </c>
      <c r="CO89" s="419" t="s">
        <v>85</v>
      </c>
      <c r="CP89" s="419">
        <v>110</v>
      </c>
      <c r="CQ89" s="419">
        <v>5</v>
      </c>
      <c r="CR89" s="419">
        <v>14</v>
      </c>
      <c r="CS89" s="418">
        <v>3</v>
      </c>
      <c r="CT89" s="419">
        <f t="shared" si="654"/>
        <v>1</v>
      </c>
      <c r="CU89" s="418">
        <v>6</v>
      </c>
      <c r="CV89" s="419" t="s">
        <v>34</v>
      </c>
      <c r="CW89" s="419" t="s">
        <v>93</v>
      </c>
      <c r="CX89" s="419">
        <v>6</v>
      </c>
      <c r="CY89" s="419" t="s">
        <v>91</v>
      </c>
      <c r="CZ89" s="419" t="s">
        <v>285</v>
      </c>
      <c r="DA89" s="419">
        <v>2</v>
      </c>
      <c r="DB89" s="419">
        <v>5</v>
      </c>
      <c r="DC89" s="418">
        <v>2</v>
      </c>
      <c r="DD89" s="419">
        <f t="shared" si="664"/>
        <v>4</v>
      </c>
      <c r="DE89" s="418">
        <v>4</v>
      </c>
      <c r="DF89" s="419" t="s">
        <v>34</v>
      </c>
      <c r="DG89" s="419" t="s">
        <v>93</v>
      </c>
      <c r="DH89" s="419" t="s">
        <v>226</v>
      </c>
      <c r="DI89" s="419" t="s">
        <v>85</v>
      </c>
      <c r="DJ89" s="419">
        <v>105</v>
      </c>
      <c r="DK89" s="419">
        <v>2</v>
      </c>
      <c r="DL89" s="419">
        <v>5</v>
      </c>
      <c r="DM89" s="418">
        <v>2</v>
      </c>
      <c r="DN89" s="419">
        <f t="shared" si="655"/>
        <v>2</v>
      </c>
      <c r="DO89" s="418" t="s">
        <v>129</v>
      </c>
      <c r="DP89" s="418">
        <v>5</v>
      </c>
      <c r="DQ89" s="418"/>
      <c r="DR89" s="418"/>
      <c r="DS89" s="419" t="s">
        <v>271</v>
      </c>
      <c r="DT89" s="419" t="s">
        <v>121</v>
      </c>
      <c r="DU89" s="419">
        <v>161</v>
      </c>
      <c r="DV89" s="419">
        <v>4</v>
      </c>
      <c r="DW89" s="419">
        <v>14</v>
      </c>
      <c r="DX89" s="418">
        <v>3</v>
      </c>
      <c r="DY89" s="419">
        <f t="shared" si="656"/>
        <v>2</v>
      </c>
      <c r="DZ89" s="420">
        <v>5</v>
      </c>
      <c r="EA89" s="419" t="s">
        <v>34</v>
      </c>
      <c r="EB89" s="419" t="s">
        <v>93</v>
      </c>
      <c r="EC89" s="419">
        <v>4</v>
      </c>
      <c r="ED89" s="419" t="s">
        <v>98</v>
      </c>
      <c r="EE89" s="419">
        <v>74</v>
      </c>
      <c r="EF89" s="419">
        <v>1</v>
      </c>
      <c r="EG89" s="419">
        <v>4</v>
      </c>
      <c r="EH89" s="418">
        <v>2</v>
      </c>
      <c r="EI89" s="419">
        <f t="shared" si="657"/>
        <v>3</v>
      </c>
      <c r="EJ89" s="418">
        <v>5</v>
      </c>
      <c r="EK89" s="419" t="s">
        <v>34</v>
      </c>
      <c r="EL89" s="419" t="s">
        <v>93</v>
      </c>
      <c r="EM89" s="419">
        <v>9</v>
      </c>
      <c r="EN89" s="419" t="s">
        <v>63</v>
      </c>
      <c r="EO89" s="419">
        <v>130</v>
      </c>
      <c r="EP89" s="419">
        <v>3</v>
      </c>
      <c r="EQ89" s="419">
        <v>6</v>
      </c>
      <c r="ER89" s="418">
        <v>3</v>
      </c>
      <c r="ES89" s="419">
        <f t="shared" si="658"/>
        <v>2</v>
      </c>
      <c r="ET89" s="418">
        <v>5</v>
      </c>
      <c r="EU89" s="419" t="s">
        <v>36</v>
      </c>
      <c r="EV89" s="419" t="s">
        <v>93</v>
      </c>
      <c r="EW89" s="419">
        <v>9</v>
      </c>
      <c r="EX89" s="419" t="s">
        <v>63</v>
      </c>
      <c r="EY89" s="419">
        <v>110</v>
      </c>
      <c r="EZ89" s="419">
        <v>1</v>
      </c>
      <c r="FA89" s="419">
        <v>1.5</v>
      </c>
      <c r="FB89" s="418">
        <v>2</v>
      </c>
      <c r="FC89" s="419">
        <f t="shared" si="659"/>
        <v>3</v>
      </c>
      <c r="FD89" s="418">
        <v>9</v>
      </c>
      <c r="FE89" s="419" t="s">
        <v>34</v>
      </c>
      <c r="FF89" s="419" t="s">
        <v>93</v>
      </c>
      <c r="FG89" s="419">
        <v>7</v>
      </c>
      <c r="FH89" s="419" t="s">
        <v>85</v>
      </c>
      <c r="FI89" s="419" t="s">
        <v>581</v>
      </c>
      <c r="FJ89" s="419">
        <v>1</v>
      </c>
      <c r="FK89" s="419">
        <v>20</v>
      </c>
      <c r="FL89" s="418">
        <v>2</v>
      </c>
      <c r="FM89" s="419">
        <f t="shared" si="660"/>
        <v>7</v>
      </c>
      <c r="FN89" s="418">
        <v>6</v>
      </c>
      <c r="FO89" s="419" t="s">
        <v>34</v>
      </c>
      <c r="FP89" s="419" t="s">
        <v>93</v>
      </c>
      <c r="FQ89" s="419">
        <v>7</v>
      </c>
      <c r="FR89" s="419" t="s">
        <v>95</v>
      </c>
      <c r="FS89" s="419" t="s">
        <v>247</v>
      </c>
      <c r="FT89" s="419">
        <v>5</v>
      </c>
      <c r="FU89" s="419">
        <v>6</v>
      </c>
      <c r="FV89" s="418">
        <v>2</v>
      </c>
      <c r="FW89" s="419">
        <f t="shared" si="661"/>
        <v>4</v>
      </c>
      <c r="FX89" s="420">
        <v>5</v>
      </c>
      <c r="FY89" s="419" t="s">
        <v>34</v>
      </c>
      <c r="FZ89" s="419" t="s">
        <v>93</v>
      </c>
      <c r="GA89" s="419">
        <v>0</v>
      </c>
      <c r="GB89" s="419" t="s">
        <v>85</v>
      </c>
      <c r="GC89" s="419">
        <v>90</v>
      </c>
      <c r="GD89" s="419">
        <v>1</v>
      </c>
      <c r="GE89" s="419">
        <v>15</v>
      </c>
      <c r="GF89" s="418">
        <v>3</v>
      </c>
      <c r="GG89" s="419">
        <f t="shared" si="662"/>
        <v>2</v>
      </c>
      <c r="GH89" s="418">
        <v>4</v>
      </c>
      <c r="GI89" s="418"/>
      <c r="GJ89" s="418"/>
      <c r="GK89" s="419">
        <v>8</v>
      </c>
      <c r="GL89" s="419" t="s">
        <v>85</v>
      </c>
      <c r="GM89" s="419">
        <v>150</v>
      </c>
      <c r="GN89" s="419">
        <v>1</v>
      </c>
      <c r="GO89" s="419">
        <v>14</v>
      </c>
      <c r="GP89" s="418">
        <v>3</v>
      </c>
      <c r="GQ89" s="419">
        <f t="shared" si="663"/>
        <v>1</v>
      </c>
      <c r="GR89" s="418">
        <v>5</v>
      </c>
      <c r="GS89" s="421" t="s">
        <v>34</v>
      </c>
      <c r="GT89" s="421" t="s">
        <v>121</v>
      </c>
      <c r="GU89" s="421">
        <v>4</v>
      </c>
      <c r="GV89" s="421" t="s">
        <v>85</v>
      </c>
      <c r="GW89" s="421" t="s">
        <v>579</v>
      </c>
      <c r="GX89" s="421">
        <v>1</v>
      </c>
      <c r="GY89" s="421">
        <v>4</v>
      </c>
      <c r="GZ89" s="422">
        <v>2</v>
      </c>
      <c r="HA89" s="421">
        <f t="shared" si="665"/>
        <v>3</v>
      </c>
      <c r="HB89" s="422"/>
      <c r="HC89" s="269"/>
      <c r="HD89" s="269"/>
      <c r="HE89" s="269"/>
      <c r="HF89" s="269"/>
      <c r="HG89" s="269"/>
      <c r="HH89" s="269"/>
      <c r="HI89" s="269"/>
      <c r="HJ89" s="269"/>
      <c r="HK89" s="295">
        <f t="shared" si="33"/>
        <v>11</v>
      </c>
      <c r="HL89" s="295">
        <f t="shared" si="674"/>
        <v>1</v>
      </c>
      <c r="HM89" s="295">
        <f t="shared" si="675"/>
        <v>0</v>
      </c>
      <c r="HN89" s="297">
        <f t="shared" si="676"/>
        <v>0</v>
      </c>
      <c r="HO89" s="295">
        <f t="shared" si="677"/>
        <v>0</v>
      </c>
      <c r="HP89" s="295">
        <f t="shared" si="678"/>
        <v>0</v>
      </c>
      <c r="HQ89" s="295">
        <f t="shared" si="679"/>
        <v>1</v>
      </c>
      <c r="HR89" s="269" t="s">
        <v>346</v>
      </c>
      <c r="HS89" s="269" t="s">
        <v>348</v>
      </c>
      <c r="HT89" s="269"/>
      <c r="HU89" s="269"/>
      <c r="HV89" s="269"/>
      <c r="HW89" s="269"/>
      <c r="HX89" s="269"/>
      <c r="HY89" s="269"/>
      <c r="HZ89" s="269"/>
      <c r="IA89" s="269"/>
      <c r="IB89" s="269"/>
      <c r="IC89" s="269"/>
      <c r="ID89" s="269"/>
      <c r="IE89" s="269"/>
      <c r="IT89" s="299"/>
    </row>
    <row r="90" spans="7:259" ht="15" customHeight="1">
      <c r="G90" s="175">
        <f t="shared" si="23"/>
        <v>6</v>
      </c>
      <c r="H90" s="175">
        <f t="shared" si="24"/>
        <v>10</v>
      </c>
      <c r="I90" s="119">
        <v>125</v>
      </c>
      <c r="J90" s="88">
        <f t="shared" si="666"/>
        <v>44542</v>
      </c>
      <c r="K90" s="332">
        <v>44542</v>
      </c>
      <c r="L90" s="5" t="s">
        <v>577</v>
      </c>
      <c r="M90" s="74">
        <v>0</v>
      </c>
      <c r="N90" s="28">
        <v>1</v>
      </c>
      <c r="O90" s="207">
        <f t="shared" si="667"/>
        <v>1</v>
      </c>
      <c r="P90" s="179">
        <f t="shared" si="668"/>
        <v>84</v>
      </c>
      <c r="Q90" s="180">
        <f t="shared" si="669"/>
        <v>41</v>
      </c>
      <c r="R90" s="181">
        <f t="shared" si="670"/>
        <v>43</v>
      </c>
      <c r="S90" s="519">
        <f t="shared" si="671"/>
        <v>3</v>
      </c>
      <c r="T90" s="27">
        <v>0</v>
      </c>
      <c r="U90" s="27">
        <v>0</v>
      </c>
      <c r="V90" s="27">
        <v>2</v>
      </c>
      <c r="W90" s="27">
        <v>1</v>
      </c>
      <c r="X90" s="187">
        <f t="shared" si="680"/>
        <v>3</v>
      </c>
      <c r="Y90" s="27">
        <v>2</v>
      </c>
      <c r="Z90" s="190">
        <f t="shared" si="673"/>
        <v>5</v>
      </c>
      <c r="AA90" s="18">
        <v>1</v>
      </c>
      <c r="AB90" s="374"/>
      <c r="AC90" s="354">
        <v>6</v>
      </c>
      <c r="AD90" s="355" t="s">
        <v>128</v>
      </c>
      <c r="AE90" s="355" t="s">
        <v>91</v>
      </c>
      <c r="AF90" s="355">
        <v>0</v>
      </c>
      <c r="AG90" s="355" t="s">
        <v>85</v>
      </c>
      <c r="AH90" s="355">
        <v>96</v>
      </c>
      <c r="AI90" s="355">
        <v>3</v>
      </c>
      <c r="AJ90" s="355">
        <v>16</v>
      </c>
      <c r="AK90" s="354">
        <v>3</v>
      </c>
      <c r="AL90" s="419">
        <f t="shared" si="648"/>
        <v>3</v>
      </c>
      <c r="AM90" s="354">
        <v>4</v>
      </c>
      <c r="AN90" s="355" t="s">
        <v>34</v>
      </c>
      <c r="AO90" s="355" t="s">
        <v>86</v>
      </c>
      <c r="AP90" s="355">
        <v>4</v>
      </c>
      <c r="AQ90" s="355" t="s">
        <v>98</v>
      </c>
      <c r="AR90" s="355">
        <v>78</v>
      </c>
      <c r="AS90" s="355">
        <v>1</v>
      </c>
      <c r="AT90" s="355">
        <v>1</v>
      </c>
      <c r="AU90" s="354">
        <v>1</v>
      </c>
      <c r="AV90" s="419">
        <f t="shared" si="649"/>
        <v>3</v>
      </c>
      <c r="AW90" s="354">
        <v>5</v>
      </c>
      <c r="AX90" s="355" t="s">
        <v>128</v>
      </c>
      <c r="AY90" s="355" t="s">
        <v>86</v>
      </c>
      <c r="AZ90" s="355">
        <v>9</v>
      </c>
      <c r="BA90" s="355" t="s">
        <v>85</v>
      </c>
      <c r="BB90" s="355">
        <v>115</v>
      </c>
      <c r="BC90" s="355">
        <v>3</v>
      </c>
      <c r="BD90" s="355">
        <v>17</v>
      </c>
      <c r="BE90" s="354">
        <v>3</v>
      </c>
      <c r="BF90" s="419">
        <f t="shared" si="650"/>
        <v>2</v>
      </c>
      <c r="BG90" s="367">
        <v>4</v>
      </c>
      <c r="BH90" s="367"/>
      <c r="BI90" s="367"/>
      <c r="BJ90" s="373" t="s">
        <v>271</v>
      </c>
      <c r="BK90" s="373" t="s">
        <v>85</v>
      </c>
      <c r="BL90" s="373">
        <v>170</v>
      </c>
      <c r="BM90" s="373">
        <v>2</v>
      </c>
      <c r="BN90" s="373">
        <v>3</v>
      </c>
      <c r="BO90" s="367">
        <v>2</v>
      </c>
      <c r="BP90" s="419">
        <f t="shared" si="651"/>
        <v>2</v>
      </c>
      <c r="BQ90" s="367">
        <v>5</v>
      </c>
      <c r="BR90" s="373" t="s">
        <v>34</v>
      </c>
      <c r="BS90" s="373" t="s">
        <v>92</v>
      </c>
      <c r="BT90" s="373">
        <v>5</v>
      </c>
      <c r="BU90" s="373" t="s">
        <v>91</v>
      </c>
      <c r="BV90" s="373" t="s">
        <v>575</v>
      </c>
      <c r="BW90" s="373">
        <v>1</v>
      </c>
      <c r="BX90" s="373">
        <v>16</v>
      </c>
      <c r="BY90" s="367">
        <v>2</v>
      </c>
      <c r="BZ90" s="419">
        <f t="shared" si="652"/>
        <v>3</v>
      </c>
      <c r="CA90" s="367">
        <v>5</v>
      </c>
      <c r="CB90" s="355" t="s">
        <v>36</v>
      </c>
      <c r="CC90" s="355" t="s">
        <v>93</v>
      </c>
      <c r="CD90" s="355">
        <v>0</v>
      </c>
      <c r="CE90" s="355" t="s">
        <v>98</v>
      </c>
      <c r="CF90" s="355">
        <v>90</v>
      </c>
      <c r="CG90" s="355">
        <v>2</v>
      </c>
      <c r="CH90" s="355">
        <v>2</v>
      </c>
      <c r="CI90" s="354">
        <v>1</v>
      </c>
      <c r="CJ90" s="419">
        <f t="shared" si="653"/>
        <v>4</v>
      </c>
      <c r="CK90" s="354">
        <v>3</v>
      </c>
      <c r="CL90" s="354"/>
      <c r="CM90" s="354"/>
      <c r="CN90" s="355" t="s">
        <v>226</v>
      </c>
      <c r="CO90" s="355" t="s">
        <v>86</v>
      </c>
      <c r="CP90" s="355">
        <v>110</v>
      </c>
      <c r="CQ90" s="355">
        <v>5</v>
      </c>
      <c r="CR90" s="355">
        <v>1</v>
      </c>
      <c r="CS90" s="354">
        <v>1</v>
      </c>
      <c r="CT90" s="419">
        <f t="shared" si="654"/>
        <v>2</v>
      </c>
      <c r="CU90" s="354">
        <v>5</v>
      </c>
      <c r="CV90" s="355" t="s">
        <v>34</v>
      </c>
      <c r="CW90" s="355" t="s">
        <v>93</v>
      </c>
      <c r="CX90" s="355">
        <v>4</v>
      </c>
      <c r="CY90" s="355" t="s">
        <v>85</v>
      </c>
      <c r="CZ90" s="355">
        <v>37</v>
      </c>
      <c r="DA90" s="355">
        <v>1</v>
      </c>
      <c r="DB90" s="355">
        <v>6</v>
      </c>
      <c r="DC90" s="354">
        <v>2</v>
      </c>
      <c r="DD90" s="419">
        <f t="shared" si="664"/>
        <v>3</v>
      </c>
      <c r="DE90" s="354">
        <v>4</v>
      </c>
      <c r="DF90" s="355" t="s">
        <v>34</v>
      </c>
      <c r="DG90" s="355" t="s">
        <v>93</v>
      </c>
      <c r="DH90" s="355" t="s">
        <v>226</v>
      </c>
      <c r="DI90" s="355" t="s">
        <v>85</v>
      </c>
      <c r="DJ90" s="355">
        <v>105</v>
      </c>
      <c r="DK90" s="355">
        <v>1</v>
      </c>
      <c r="DL90" s="355">
        <v>2</v>
      </c>
      <c r="DM90" s="354">
        <v>2</v>
      </c>
      <c r="DN90" s="419">
        <f t="shared" si="655"/>
        <v>2</v>
      </c>
      <c r="DO90" s="354"/>
      <c r="DP90" s="354">
        <v>3</v>
      </c>
      <c r="DQ90" s="354"/>
      <c r="DR90" s="354"/>
      <c r="DS90" s="355" t="s">
        <v>271</v>
      </c>
      <c r="DT90" s="355" t="s">
        <v>85</v>
      </c>
      <c r="DU90" s="355">
        <v>171</v>
      </c>
      <c r="DV90" s="355">
        <v>3</v>
      </c>
      <c r="DW90" s="355">
        <v>7</v>
      </c>
      <c r="DX90" s="354">
        <v>2</v>
      </c>
      <c r="DY90" s="419">
        <f t="shared" si="656"/>
        <v>1</v>
      </c>
      <c r="DZ90" s="364">
        <v>3</v>
      </c>
      <c r="EA90" s="366" t="s">
        <v>34</v>
      </c>
      <c r="EB90" s="366" t="s">
        <v>93</v>
      </c>
      <c r="EC90" s="366">
        <v>0</v>
      </c>
      <c r="ED90" s="366" t="s">
        <v>85</v>
      </c>
      <c r="EE90" s="366">
        <v>90</v>
      </c>
      <c r="EF90" s="366">
        <v>2</v>
      </c>
      <c r="EG90" s="366">
        <v>2</v>
      </c>
      <c r="EH90" s="365">
        <v>1</v>
      </c>
      <c r="EI90" s="419">
        <f t="shared" si="657"/>
        <v>2</v>
      </c>
      <c r="EJ90" s="354">
        <v>7</v>
      </c>
      <c r="EK90" s="355" t="s">
        <v>34</v>
      </c>
      <c r="EL90" s="355" t="s">
        <v>63</v>
      </c>
      <c r="EM90" s="355">
        <v>7</v>
      </c>
      <c r="EN90" s="355" t="s">
        <v>63</v>
      </c>
      <c r="EO90" s="355" t="s">
        <v>578</v>
      </c>
      <c r="EP90" s="355">
        <v>3</v>
      </c>
      <c r="EQ90" s="355">
        <v>2</v>
      </c>
      <c r="ER90" s="354">
        <v>2</v>
      </c>
      <c r="ES90" s="419">
        <f t="shared" si="658"/>
        <v>5</v>
      </c>
      <c r="ET90" s="354">
        <v>4</v>
      </c>
      <c r="EU90" s="355" t="s">
        <v>36</v>
      </c>
      <c r="EV90" s="355" t="s">
        <v>63</v>
      </c>
      <c r="EW90" s="355">
        <v>9</v>
      </c>
      <c r="EX90" s="355" t="s">
        <v>86</v>
      </c>
      <c r="EY90" s="355">
        <v>106</v>
      </c>
      <c r="EZ90" s="355">
        <v>1</v>
      </c>
      <c r="FA90" s="355">
        <v>2</v>
      </c>
      <c r="FB90" s="354">
        <v>1</v>
      </c>
      <c r="FC90" s="419">
        <f t="shared" si="659"/>
        <v>3</v>
      </c>
      <c r="FD90" s="354">
        <v>8</v>
      </c>
      <c r="FE90" s="355" t="s">
        <v>34</v>
      </c>
      <c r="FF90" s="355" t="s">
        <v>63</v>
      </c>
      <c r="FG90" s="355">
        <v>8</v>
      </c>
      <c r="FH90" s="355" t="s">
        <v>98</v>
      </c>
      <c r="FI90" s="355">
        <v>135</v>
      </c>
      <c r="FJ90" s="355">
        <v>3</v>
      </c>
      <c r="FK90" s="355">
        <v>6</v>
      </c>
      <c r="FL90" s="354">
        <v>3</v>
      </c>
      <c r="FM90" s="419">
        <f t="shared" si="660"/>
        <v>5</v>
      </c>
      <c r="FN90" s="367">
        <v>5</v>
      </c>
      <c r="FO90" s="355" t="s">
        <v>34</v>
      </c>
      <c r="FP90" s="355" t="s">
        <v>93</v>
      </c>
      <c r="FQ90" s="355">
        <v>0</v>
      </c>
      <c r="FR90" s="355" t="s">
        <v>94</v>
      </c>
      <c r="FS90" s="355">
        <v>90</v>
      </c>
      <c r="FT90" s="355">
        <v>1</v>
      </c>
      <c r="FU90" s="355">
        <v>3</v>
      </c>
      <c r="FV90" s="354">
        <v>1</v>
      </c>
      <c r="FW90" s="419">
        <f t="shared" si="661"/>
        <v>4</v>
      </c>
      <c r="FX90" s="354">
        <v>4</v>
      </c>
      <c r="FY90" s="355" t="s">
        <v>34</v>
      </c>
      <c r="FZ90" s="355" t="s">
        <v>93</v>
      </c>
      <c r="GA90" s="355">
        <v>0</v>
      </c>
      <c r="GB90" s="355" t="s">
        <v>85</v>
      </c>
      <c r="GC90" s="355">
        <v>90</v>
      </c>
      <c r="GD90" s="355">
        <v>2</v>
      </c>
      <c r="GE90" s="355">
        <v>5</v>
      </c>
      <c r="GF90" s="354">
        <v>2</v>
      </c>
      <c r="GG90" s="419">
        <f t="shared" si="662"/>
        <v>2</v>
      </c>
      <c r="GH90" s="354">
        <v>3</v>
      </c>
      <c r="GI90" s="354"/>
      <c r="GJ90" s="354"/>
      <c r="GK90" s="355">
        <v>7</v>
      </c>
      <c r="GL90" s="355" t="s">
        <v>85</v>
      </c>
      <c r="GM90" s="355">
        <v>150</v>
      </c>
      <c r="GN90" s="355">
        <v>1</v>
      </c>
      <c r="GO90" s="355">
        <v>7</v>
      </c>
      <c r="GP90" s="354">
        <v>2</v>
      </c>
      <c r="GQ90" s="419">
        <f t="shared" si="663"/>
        <v>1</v>
      </c>
      <c r="GR90" s="367">
        <v>6</v>
      </c>
      <c r="GS90" s="358" t="s">
        <v>34</v>
      </c>
      <c r="GT90" s="358" t="s">
        <v>94</v>
      </c>
      <c r="GU90" s="358">
        <v>4</v>
      </c>
      <c r="GV90" s="358" t="s">
        <v>85</v>
      </c>
      <c r="GW90" s="358" t="s">
        <v>576</v>
      </c>
      <c r="GX90" s="358">
        <v>2</v>
      </c>
      <c r="GY90" s="358">
        <v>3</v>
      </c>
      <c r="GZ90" s="359">
        <v>2</v>
      </c>
      <c r="HA90" s="421">
        <f t="shared" si="665"/>
        <v>4</v>
      </c>
      <c r="HB90" s="359"/>
      <c r="HC90" s="269"/>
      <c r="HD90" s="269"/>
      <c r="HE90" s="269"/>
      <c r="HF90" s="269"/>
      <c r="HG90" s="269"/>
      <c r="HH90" s="269"/>
      <c r="HI90" s="269"/>
      <c r="HJ90" s="269"/>
      <c r="HK90" s="295">
        <f t="shared" si="33"/>
        <v>10</v>
      </c>
      <c r="HL90" s="295">
        <f t="shared" si="674"/>
        <v>0</v>
      </c>
      <c r="HM90" s="295">
        <f t="shared" si="675"/>
        <v>0</v>
      </c>
      <c r="HN90" s="297">
        <f t="shared" si="676"/>
        <v>0</v>
      </c>
      <c r="HO90" s="295">
        <f t="shared" si="677"/>
        <v>0</v>
      </c>
      <c r="HP90" s="295">
        <f t="shared" si="678"/>
        <v>0</v>
      </c>
      <c r="HQ90" s="295">
        <f t="shared" si="679"/>
        <v>0</v>
      </c>
      <c r="HR90" s="269" t="s">
        <v>379</v>
      </c>
      <c r="HS90" s="269" t="s">
        <v>380</v>
      </c>
      <c r="HT90" s="269"/>
      <c r="HU90" s="269"/>
      <c r="HV90" s="269"/>
      <c r="HW90" s="269"/>
      <c r="HX90" s="269"/>
      <c r="HY90" s="269"/>
      <c r="HZ90" s="269"/>
      <c r="IA90" s="269"/>
      <c r="IB90" s="269"/>
      <c r="IC90" s="269"/>
      <c r="ID90" s="269"/>
      <c r="IE90" s="269"/>
      <c r="IT90" s="299"/>
    </row>
    <row r="91" spans="7:259" ht="15" customHeight="1">
      <c r="G91" s="175">
        <f t="shared" si="23"/>
        <v>7</v>
      </c>
      <c r="H91" s="175">
        <f t="shared" si="24"/>
        <v>12</v>
      </c>
      <c r="I91" s="128">
        <v>124</v>
      </c>
      <c r="J91" s="90">
        <f t="shared" si="666"/>
        <v>44528</v>
      </c>
      <c r="K91" s="126">
        <v>44528</v>
      </c>
      <c r="L91" s="41" t="s">
        <v>571</v>
      </c>
      <c r="M91" s="76">
        <v>1</v>
      </c>
      <c r="N91" s="42">
        <v>0</v>
      </c>
      <c r="O91" s="207">
        <f t="shared" si="667"/>
        <v>1</v>
      </c>
      <c r="P91" s="176">
        <f t="shared" si="668"/>
        <v>79</v>
      </c>
      <c r="Q91" s="185">
        <f t="shared" si="669"/>
        <v>42</v>
      </c>
      <c r="R91" s="178">
        <f t="shared" si="670"/>
        <v>37</v>
      </c>
      <c r="S91" s="519">
        <f t="shared" si="671"/>
        <v>3</v>
      </c>
      <c r="T91" s="43">
        <v>0</v>
      </c>
      <c r="U91" s="43">
        <v>0</v>
      </c>
      <c r="V91" s="43">
        <v>2</v>
      </c>
      <c r="W91" s="43">
        <v>1</v>
      </c>
      <c r="X91" s="186">
        <f t="shared" si="680"/>
        <v>3</v>
      </c>
      <c r="Y91" s="43">
        <v>0</v>
      </c>
      <c r="Z91" s="189">
        <f t="shared" si="673"/>
        <v>3</v>
      </c>
      <c r="AA91" s="44">
        <v>1</v>
      </c>
      <c r="AB91" s="142"/>
      <c r="AC91" s="354">
        <v>6</v>
      </c>
      <c r="AD91" s="355" t="s">
        <v>36</v>
      </c>
      <c r="AE91" s="355" t="s">
        <v>95</v>
      </c>
      <c r="AF91" s="355">
        <v>0</v>
      </c>
      <c r="AG91" s="355" t="s">
        <v>91</v>
      </c>
      <c r="AH91" s="355">
        <v>94</v>
      </c>
      <c r="AI91" s="355">
        <v>2</v>
      </c>
      <c r="AJ91" s="355">
        <v>7</v>
      </c>
      <c r="AK91" s="354">
        <v>2</v>
      </c>
      <c r="AL91" s="419">
        <f t="shared" si="648"/>
        <v>4</v>
      </c>
      <c r="AM91" s="354">
        <v>6</v>
      </c>
      <c r="AN91" s="355" t="s">
        <v>34</v>
      </c>
      <c r="AO91" s="355" t="s">
        <v>94</v>
      </c>
      <c r="AP91" s="355" t="s">
        <v>226</v>
      </c>
      <c r="AQ91" s="355" t="s">
        <v>96</v>
      </c>
      <c r="AR91" s="355">
        <v>94</v>
      </c>
      <c r="AS91" s="355">
        <v>4</v>
      </c>
      <c r="AT91" s="355">
        <v>10</v>
      </c>
      <c r="AU91" s="354">
        <v>2</v>
      </c>
      <c r="AV91" s="419">
        <f t="shared" si="649"/>
        <v>4</v>
      </c>
      <c r="AW91" s="354">
        <v>4</v>
      </c>
      <c r="AX91" s="355" t="s">
        <v>128</v>
      </c>
      <c r="AY91" s="355" t="s">
        <v>95</v>
      </c>
      <c r="AZ91" s="355">
        <v>4</v>
      </c>
      <c r="BA91" s="355" t="s">
        <v>85</v>
      </c>
      <c r="BB91" s="355">
        <v>100</v>
      </c>
      <c r="BC91" s="355">
        <v>3</v>
      </c>
      <c r="BD91" s="355">
        <v>18</v>
      </c>
      <c r="BE91" s="354">
        <v>2</v>
      </c>
      <c r="BF91" s="419">
        <f t="shared" si="650"/>
        <v>2</v>
      </c>
      <c r="BG91" s="354">
        <v>3</v>
      </c>
      <c r="BH91" s="354"/>
      <c r="BI91" s="354"/>
      <c r="BJ91" s="355" t="s">
        <v>271</v>
      </c>
      <c r="BK91" s="355" t="s">
        <v>85</v>
      </c>
      <c r="BL91" s="355">
        <v>160</v>
      </c>
      <c r="BM91" s="355">
        <v>2</v>
      </c>
      <c r="BN91" s="355">
        <v>11</v>
      </c>
      <c r="BO91" s="354">
        <v>2</v>
      </c>
      <c r="BP91" s="419">
        <f t="shared" si="651"/>
        <v>1</v>
      </c>
      <c r="BQ91" s="354">
        <v>4</v>
      </c>
      <c r="BR91" s="355" t="s">
        <v>34</v>
      </c>
      <c r="BS91" s="355" t="s">
        <v>92</v>
      </c>
      <c r="BT91" s="355">
        <v>4</v>
      </c>
      <c r="BU91" s="355" t="s">
        <v>85</v>
      </c>
      <c r="BV91" s="382">
        <v>60</v>
      </c>
      <c r="BW91" s="355">
        <v>1</v>
      </c>
      <c r="BX91" s="355">
        <v>6</v>
      </c>
      <c r="BY91" s="354">
        <v>2</v>
      </c>
      <c r="BZ91" s="419">
        <f t="shared" si="652"/>
        <v>2</v>
      </c>
      <c r="CA91" s="354">
        <v>5</v>
      </c>
      <c r="CB91" s="355" t="s">
        <v>36</v>
      </c>
      <c r="CC91" s="355" t="s">
        <v>93</v>
      </c>
      <c r="CD91" s="355">
        <v>0</v>
      </c>
      <c r="CE91" s="355" t="s">
        <v>85</v>
      </c>
      <c r="CF91" s="355">
        <v>90</v>
      </c>
      <c r="CG91" s="355">
        <v>2</v>
      </c>
      <c r="CH91" s="355">
        <v>6</v>
      </c>
      <c r="CI91" s="354">
        <v>2</v>
      </c>
      <c r="CJ91" s="419">
        <f t="shared" si="653"/>
        <v>3</v>
      </c>
      <c r="CK91" s="354">
        <v>3</v>
      </c>
      <c r="CL91" s="354"/>
      <c r="CM91" s="354"/>
      <c r="CN91" s="355">
        <v>0</v>
      </c>
      <c r="CO91" s="355" t="s">
        <v>85</v>
      </c>
      <c r="CP91" s="355">
        <v>90</v>
      </c>
      <c r="CQ91" s="355">
        <v>4</v>
      </c>
      <c r="CR91" s="355">
        <v>5</v>
      </c>
      <c r="CS91" s="354">
        <v>2</v>
      </c>
      <c r="CT91" s="419">
        <f t="shared" si="654"/>
        <v>1</v>
      </c>
      <c r="CU91" s="354">
        <v>7</v>
      </c>
      <c r="CV91" s="355" t="s">
        <v>34</v>
      </c>
      <c r="CW91" s="355" t="s">
        <v>93</v>
      </c>
      <c r="CX91" s="355">
        <v>4</v>
      </c>
      <c r="CY91" s="355" t="s">
        <v>85</v>
      </c>
      <c r="CZ91" s="355">
        <v>40</v>
      </c>
      <c r="DA91" s="355">
        <v>2</v>
      </c>
      <c r="DB91" s="355">
        <v>10</v>
      </c>
      <c r="DC91" s="354">
        <v>3</v>
      </c>
      <c r="DD91" s="419">
        <f t="shared" si="664"/>
        <v>4</v>
      </c>
      <c r="DE91" s="354">
        <v>4</v>
      </c>
      <c r="DF91" s="355" t="s">
        <v>34</v>
      </c>
      <c r="DG91" s="355" t="s">
        <v>63</v>
      </c>
      <c r="DH91" s="355">
        <v>7</v>
      </c>
      <c r="DI91" s="355" t="s">
        <v>63</v>
      </c>
      <c r="DJ91" s="355" t="s">
        <v>573</v>
      </c>
      <c r="DK91" s="355">
        <v>2</v>
      </c>
      <c r="DL91" s="355">
        <v>0.5</v>
      </c>
      <c r="DM91" s="354">
        <v>1</v>
      </c>
      <c r="DN91" s="419">
        <f t="shared" si="655"/>
        <v>3</v>
      </c>
      <c r="DO91" s="354"/>
      <c r="DP91" s="354">
        <v>3</v>
      </c>
      <c r="DQ91" s="354"/>
      <c r="DR91" s="354"/>
      <c r="DS91" s="355" t="s">
        <v>271</v>
      </c>
      <c r="DT91" s="355" t="s">
        <v>85</v>
      </c>
      <c r="DU91" s="355">
        <v>172</v>
      </c>
      <c r="DV91" s="355">
        <v>3</v>
      </c>
      <c r="DW91" s="355">
        <v>15</v>
      </c>
      <c r="DX91" s="354">
        <v>2</v>
      </c>
      <c r="DY91" s="419">
        <f t="shared" si="656"/>
        <v>1</v>
      </c>
      <c r="DZ91" s="354">
        <v>4</v>
      </c>
      <c r="EA91" s="355" t="s">
        <v>34</v>
      </c>
      <c r="EB91" s="355" t="s">
        <v>93</v>
      </c>
      <c r="EC91" s="355">
        <v>8</v>
      </c>
      <c r="ED91" s="355" t="s">
        <v>85</v>
      </c>
      <c r="EE91" s="355">
        <v>132</v>
      </c>
      <c r="EF91" s="355">
        <v>3</v>
      </c>
      <c r="EG91" s="355">
        <v>5</v>
      </c>
      <c r="EH91" s="354">
        <v>2</v>
      </c>
      <c r="EI91" s="419">
        <f t="shared" si="657"/>
        <v>2</v>
      </c>
      <c r="EJ91" s="354">
        <v>4</v>
      </c>
      <c r="EK91" s="355" t="s">
        <v>34</v>
      </c>
      <c r="EL91" s="355" t="s">
        <v>93</v>
      </c>
      <c r="EM91" s="355">
        <v>6</v>
      </c>
      <c r="EN91" s="355" t="s">
        <v>85</v>
      </c>
      <c r="EO91" s="355">
        <v>152</v>
      </c>
      <c r="EP91" s="355">
        <v>1</v>
      </c>
      <c r="EQ91" s="355">
        <v>24</v>
      </c>
      <c r="ER91" s="354">
        <v>2</v>
      </c>
      <c r="ES91" s="419">
        <f t="shared" si="658"/>
        <v>2</v>
      </c>
      <c r="ET91" s="354">
        <v>4</v>
      </c>
      <c r="EU91" s="355" t="s">
        <v>36</v>
      </c>
      <c r="EV91" s="355" t="s">
        <v>93</v>
      </c>
      <c r="EW91" s="355">
        <v>8</v>
      </c>
      <c r="EX91" s="355" t="s">
        <v>85</v>
      </c>
      <c r="EY91" s="355">
        <v>132</v>
      </c>
      <c r="EZ91" s="355">
        <v>1</v>
      </c>
      <c r="FA91" s="355">
        <v>2</v>
      </c>
      <c r="FB91" s="354">
        <v>1</v>
      </c>
      <c r="FC91" s="419">
        <f t="shared" si="659"/>
        <v>3</v>
      </c>
      <c r="FD91" s="367">
        <v>6</v>
      </c>
      <c r="FE91" s="355" t="s">
        <v>34</v>
      </c>
      <c r="FF91" s="355" t="s">
        <v>63</v>
      </c>
      <c r="FG91" s="355">
        <v>6</v>
      </c>
      <c r="FH91" s="355" t="s">
        <v>98</v>
      </c>
      <c r="FI91" s="355" t="s">
        <v>574</v>
      </c>
      <c r="FJ91" s="355">
        <v>2</v>
      </c>
      <c r="FK91" s="355">
        <v>14</v>
      </c>
      <c r="FL91" s="354">
        <v>2</v>
      </c>
      <c r="FM91" s="419">
        <f t="shared" si="660"/>
        <v>4</v>
      </c>
      <c r="FN91" s="354">
        <v>4</v>
      </c>
      <c r="FO91" s="355" t="s">
        <v>34</v>
      </c>
      <c r="FP91" s="355" t="s">
        <v>86</v>
      </c>
      <c r="FQ91" s="355" t="s">
        <v>271</v>
      </c>
      <c r="FR91" s="355" t="s">
        <v>86</v>
      </c>
      <c r="FS91" s="355">
        <v>175</v>
      </c>
      <c r="FT91" s="355">
        <v>3</v>
      </c>
      <c r="FU91" s="355">
        <v>4</v>
      </c>
      <c r="FV91" s="354">
        <v>1</v>
      </c>
      <c r="FW91" s="419">
        <f t="shared" si="661"/>
        <v>3</v>
      </c>
      <c r="FX91" s="354">
        <v>4</v>
      </c>
      <c r="FY91" s="355" t="s">
        <v>34</v>
      </c>
      <c r="FZ91" s="355" t="s">
        <v>93</v>
      </c>
      <c r="GA91" s="355">
        <v>0</v>
      </c>
      <c r="GB91" s="355" t="s">
        <v>85</v>
      </c>
      <c r="GC91" s="355">
        <v>70</v>
      </c>
      <c r="GD91" s="355">
        <v>2</v>
      </c>
      <c r="GE91" s="355">
        <v>9</v>
      </c>
      <c r="GF91" s="354">
        <v>2</v>
      </c>
      <c r="GG91" s="419">
        <f t="shared" si="662"/>
        <v>2</v>
      </c>
      <c r="GH91" s="367">
        <v>4</v>
      </c>
      <c r="GI91" s="354"/>
      <c r="GJ91" s="354"/>
      <c r="GK91" s="355">
        <v>7</v>
      </c>
      <c r="GL91" s="355" t="s">
        <v>94</v>
      </c>
      <c r="GM91" s="355">
        <v>143</v>
      </c>
      <c r="GN91" s="355">
        <v>1</v>
      </c>
      <c r="GO91" s="355">
        <v>3</v>
      </c>
      <c r="GP91" s="354">
        <v>2</v>
      </c>
      <c r="GQ91" s="419">
        <f t="shared" si="663"/>
        <v>2</v>
      </c>
      <c r="GR91" s="356">
        <v>4</v>
      </c>
      <c r="GS91" s="358" t="s">
        <v>34</v>
      </c>
      <c r="GT91" s="358" t="s">
        <v>93</v>
      </c>
      <c r="GU91" s="358">
        <v>9</v>
      </c>
      <c r="GV91" s="358" t="s">
        <v>85</v>
      </c>
      <c r="GW91" s="358">
        <v>105</v>
      </c>
      <c r="GX91" s="358">
        <v>2</v>
      </c>
      <c r="GY91" s="358">
        <v>0.5</v>
      </c>
      <c r="GZ91" s="359">
        <v>1</v>
      </c>
      <c r="HA91" s="421">
        <f t="shared" si="665"/>
        <v>3</v>
      </c>
      <c r="HB91" s="359"/>
      <c r="HC91" s="269"/>
      <c r="HD91" s="269"/>
      <c r="HE91" s="269"/>
      <c r="HF91" s="269"/>
      <c r="HG91" s="269"/>
      <c r="HH91" s="269"/>
      <c r="HI91" s="269"/>
      <c r="HJ91" s="269"/>
      <c r="HK91" s="295">
        <f t="shared" si="33"/>
        <v>10</v>
      </c>
      <c r="HL91" s="295">
        <f t="shared" si="674"/>
        <v>0</v>
      </c>
      <c r="HM91" s="295">
        <f t="shared" si="675"/>
        <v>0</v>
      </c>
      <c r="HN91" s="297">
        <f t="shared" si="676"/>
        <v>0</v>
      </c>
      <c r="HO91" s="295">
        <f t="shared" si="677"/>
        <v>0</v>
      </c>
      <c r="HP91" s="295">
        <f t="shared" si="678"/>
        <v>0</v>
      </c>
      <c r="HQ91" s="295">
        <f t="shared" si="679"/>
        <v>0</v>
      </c>
      <c r="HR91" s="269" t="s">
        <v>346</v>
      </c>
      <c r="HS91" s="269" t="s">
        <v>348</v>
      </c>
      <c r="HT91" s="269"/>
      <c r="HU91" s="269"/>
      <c r="HV91" s="269"/>
      <c r="HW91" s="269"/>
      <c r="HX91" s="269"/>
      <c r="HY91" s="269"/>
      <c r="HZ91" s="269"/>
      <c r="IA91" s="269"/>
      <c r="IB91" s="269"/>
      <c r="IC91" s="269"/>
      <c r="ID91" s="269"/>
      <c r="IE91" s="269"/>
      <c r="IT91" s="299"/>
    </row>
    <row r="92" spans="7:259" ht="15" customHeight="1">
      <c r="G92" s="175">
        <f t="shared" si="23"/>
        <v>6</v>
      </c>
      <c r="H92" s="175">
        <f t="shared" si="24"/>
        <v>11</v>
      </c>
      <c r="I92" s="128">
        <v>123</v>
      </c>
      <c r="J92" s="90">
        <f t="shared" si="666"/>
        <v>44520</v>
      </c>
      <c r="K92" s="126">
        <v>44520</v>
      </c>
      <c r="L92" s="326" t="s">
        <v>572</v>
      </c>
      <c r="M92" s="76">
        <v>2</v>
      </c>
      <c r="N92" s="42">
        <v>1</v>
      </c>
      <c r="O92" s="206">
        <f t="shared" si="667"/>
        <v>3</v>
      </c>
      <c r="P92" s="176">
        <f t="shared" si="668"/>
        <v>86</v>
      </c>
      <c r="Q92" s="177">
        <f t="shared" si="669"/>
        <v>42</v>
      </c>
      <c r="R92" s="178">
        <f t="shared" si="670"/>
        <v>44</v>
      </c>
      <c r="S92" s="519">
        <f t="shared" si="671"/>
        <v>4</v>
      </c>
      <c r="T92" s="43">
        <v>2</v>
      </c>
      <c r="U92" s="43">
        <v>0</v>
      </c>
      <c r="V92" s="43">
        <v>1</v>
      </c>
      <c r="W92" s="43">
        <v>0</v>
      </c>
      <c r="X92" s="186">
        <f t="shared" si="680"/>
        <v>3</v>
      </c>
      <c r="Y92" s="43">
        <v>1</v>
      </c>
      <c r="Z92" s="189">
        <f t="shared" si="673"/>
        <v>4</v>
      </c>
      <c r="AA92" s="44">
        <v>2</v>
      </c>
      <c r="AB92" s="142"/>
      <c r="AC92" s="354">
        <v>6</v>
      </c>
      <c r="AD92" s="355" t="s">
        <v>36</v>
      </c>
      <c r="AE92" s="355" t="s">
        <v>96</v>
      </c>
      <c r="AF92" s="355">
        <v>7</v>
      </c>
      <c r="AG92" s="355" t="s">
        <v>85</v>
      </c>
      <c r="AH92" s="355"/>
      <c r="AI92" s="355">
        <v>3</v>
      </c>
      <c r="AJ92" s="355">
        <v>13</v>
      </c>
      <c r="AK92" s="354">
        <v>2</v>
      </c>
      <c r="AL92" s="419">
        <f t="shared" si="648"/>
        <v>4</v>
      </c>
      <c r="AM92" s="354">
        <v>5</v>
      </c>
      <c r="AN92" s="355" t="s">
        <v>34</v>
      </c>
      <c r="AO92" s="355" t="s">
        <v>91</v>
      </c>
      <c r="AP92" s="355">
        <v>0</v>
      </c>
      <c r="AQ92" s="355" t="s">
        <v>98</v>
      </c>
      <c r="AR92" s="355"/>
      <c r="AS92" s="355">
        <v>4</v>
      </c>
      <c r="AT92" s="355">
        <v>1</v>
      </c>
      <c r="AU92" s="354">
        <v>1</v>
      </c>
      <c r="AV92" s="419">
        <f t="shared" si="649"/>
        <v>4</v>
      </c>
      <c r="AW92" s="354">
        <v>6</v>
      </c>
      <c r="AX92" s="355" t="s">
        <v>128</v>
      </c>
      <c r="AY92" s="355" t="s">
        <v>93</v>
      </c>
      <c r="AZ92" s="355">
        <v>0</v>
      </c>
      <c r="BA92" s="355" t="s">
        <v>94</v>
      </c>
      <c r="BB92" s="355"/>
      <c r="BC92" s="355">
        <v>1</v>
      </c>
      <c r="BD92" s="355">
        <v>7</v>
      </c>
      <c r="BE92" s="354">
        <v>3</v>
      </c>
      <c r="BF92" s="419">
        <f t="shared" si="650"/>
        <v>3</v>
      </c>
      <c r="BG92" s="354">
        <v>4</v>
      </c>
      <c r="BH92" s="354"/>
      <c r="BI92" s="354"/>
      <c r="BJ92" s="355" t="s">
        <v>271</v>
      </c>
      <c r="BK92" s="355" t="s">
        <v>85</v>
      </c>
      <c r="BL92" s="355"/>
      <c r="BM92" s="355">
        <v>1</v>
      </c>
      <c r="BN92" s="355">
        <v>12</v>
      </c>
      <c r="BO92" s="354">
        <v>3</v>
      </c>
      <c r="BP92" s="419">
        <f t="shared" si="651"/>
        <v>1</v>
      </c>
      <c r="BQ92" s="354">
        <v>4</v>
      </c>
      <c r="BR92" s="355" t="s">
        <v>34</v>
      </c>
      <c r="BS92" s="355" t="s">
        <v>92</v>
      </c>
      <c r="BT92" s="355">
        <v>4</v>
      </c>
      <c r="BU92" s="355" t="s">
        <v>85</v>
      </c>
      <c r="BV92" s="355"/>
      <c r="BW92" s="355">
        <v>4</v>
      </c>
      <c r="BX92" s="355">
        <v>17</v>
      </c>
      <c r="BY92" s="354">
        <v>2</v>
      </c>
      <c r="BZ92" s="419">
        <f t="shared" si="652"/>
        <v>2</v>
      </c>
      <c r="CA92" s="354">
        <v>5</v>
      </c>
      <c r="CB92" s="355" t="s">
        <v>317</v>
      </c>
      <c r="CC92" s="355" t="s">
        <v>93</v>
      </c>
      <c r="CD92" s="355">
        <v>0</v>
      </c>
      <c r="CE92" s="355" t="s">
        <v>92</v>
      </c>
      <c r="CF92" s="355"/>
      <c r="CG92" s="355">
        <v>3</v>
      </c>
      <c r="CH92" s="355">
        <v>2</v>
      </c>
      <c r="CI92" s="354">
        <v>1</v>
      </c>
      <c r="CJ92" s="419">
        <f t="shared" si="653"/>
        <v>4</v>
      </c>
      <c r="CK92" s="354">
        <v>3</v>
      </c>
      <c r="CL92" s="354"/>
      <c r="CM92" s="354"/>
      <c r="CN92" s="355">
        <v>4</v>
      </c>
      <c r="CO92" s="355" t="s">
        <v>85</v>
      </c>
      <c r="CP92" s="355"/>
      <c r="CQ92" s="355">
        <v>1</v>
      </c>
      <c r="CR92" s="355">
        <v>7</v>
      </c>
      <c r="CS92" s="354">
        <v>2</v>
      </c>
      <c r="CT92" s="419">
        <f t="shared" si="654"/>
        <v>1</v>
      </c>
      <c r="CU92" s="356">
        <v>4</v>
      </c>
      <c r="CV92" s="355" t="s">
        <v>34</v>
      </c>
      <c r="CW92" s="355" t="s">
        <v>93</v>
      </c>
      <c r="CX92" s="355">
        <v>0</v>
      </c>
      <c r="CY92" s="355" t="s">
        <v>85</v>
      </c>
      <c r="CZ92" s="355"/>
      <c r="DA92" s="355">
        <v>2</v>
      </c>
      <c r="DB92" s="355">
        <v>2</v>
      </c>
      <c r="DC92" s="354">
        <v>1</v>
      </c>
      <c r="DD92" s="419">
        <f t="shared" si="664"/>
        <v>3</v>
      </c>
      <c r="DE92" s="354">
        <v>5</v>
      </c>
      <c r="DF92" s="355" t="s">
        <v>34</v>
      </c>
      <c r="DG92" s="355" t="s">
        <v>86</v>
      </c>
      <c r="DH92" s="355">
        <v>6</v>
      </c>
      <c r="DI92" s="355" t="s">
        <v>98</v>
      </c>
      <c r="DJ92" s="355" t="s">
        <v>570</v>
      </c>
      <c r="DK92" s="355">
        <v>1</v>
      </c>
      <c r="DL92" s="355">
        <v>2</v>
      </c>
      <c r="DM92" s="354">
        <v>1</v>
      </c>
      <c r="DN92" s="419">
        <f t="shared" si="655"/>
        <v>4</v>
      </c>
      <c r="DO92" s="354" t="s">
        <v>129</v>
      </c>
      <c r="DP92" s="354">
        <v>4</v>
      </c>
      <c r="DQ92" s="354"/>
      <c r="DR92" s="354"/>
      <c r="DS92" s="355">
        <v>6</v>
      </c>
      <c r="DT92" s="355" t="s">
        <v>85</v>
      </c>
      <c r="DU92" s="355"/>
      <c r="DV92" s="355">
        <v>3</v>
      </c>
      <c r="DW92" s="355">
        <v>28</v>
      </c>
      <c r="DX92" s="354">
        <v>3</v>
      </c>
      <c r="DY92" s="419">
        <f t="shared" si="656"/>
        <v>1</v>
      </c>
      <c r="DZ92" s="357">
        <v>5</v>
      </c>
      <c r="EA92" s="355" t="s">
        <v>34</v>
      </c>
      <c r="EB92" s="355" t="s">
        <v>93</v>
      </c>
      <c r="EC92" s="355">
        <v>4</v>
      </c>
      <c r="ED92" s="355" t="s">
        <v>85</v>
      </c>
      <c r="EE92" s="355"/>
      <c r="EF92" s="355">
        <v>1</v>
      </c>
      <c r="EG92" s="355">
        <v>16</v>
      </c>
      <c r="EH92" s="354">
        <v>3</v>
      </c>
      <c r="EI92" s="419">
        <f t="shared" si="657"/>
        <v>2</v>
      </c>
      <c r="EJ92" s="354">
        <v>5</v>
      </c>
      <c r="EK92" s="355" t="s">
        <v>34</v>
      </c>
      <c r="EL92" s="355" t="s">
        <v>91</v>
      </c>
      <c r="EM92" s="355">
        <v>7</v>
      </c>
      <c r="EN92" s="355" t="s">
        <v>91</v>
      </c>
      <c r="EO92" s="355"/>
      <c r="EP92" s="355">
        <v>3</v>
      </c>
      <c r="EQ92" s="355">
        <v>0.5</v>
      </c>
      <c r="ER92" s="354">
        <v>1</v>
      </c>
      <c r="ES92" s="419">
        <f t="shared" si="658"/>
        <v>4</v>
      </c>
      <c r="ET92" s="354">
        <v>5</v>
      </c>
      <c r="EU92" s="355" t="s">
        <v>36</v>
      </c>
      <c r="EV92" s="355" t="s">
        <v>93</v>
      </c>
      <c r="EW92" s="355">
        <v>9</v>
      </c>
      <c r="EX92" s="355" t="s">
        <v>85</v>
      </c>
      <c r="EY92" s="355"/>
      <c r="EZ92" s="355">
        <v>1</v>
      </c>
      <c r="FA92" s="355">
        <v>18</v>
      </c>
      <c r="FB92" s="354">
        <v>3</v>
      </c>
      <c r="FC92" s="419">
        <f t="shared" si="659"/>
        <v>2</v>
      </c>
      <c r="FD92" s="354">
        <v>9</v>
      </c>
      <c r="FE92" s="355" t="s">
        <v>34</v>
      </c>
      <c r="FF92" s="355" t="s">
        <v>96</v>
      </c>
      <c r="FG92" s="355" t="s">
        <v>271</v>
      </c>
      <c r="FH92" s="355" t="s">
        <v>98</v>
      </c>
      <c r="FI92" s="355"/>
      <c r="FJ92" s="355">
        <v>3</v>
      </c>
      <c r="FK92" s="355">
        <v>1</v>
      </c>
      <c r="FL92" s="354">
        <v>1</v>
      </c>
      <c r="FM92" s="419">
        <f t="shared" si="660"/>
        <v>8</v>
      </c>
      <c r="FN92" s="354">
        <v>4</v>
      </c>
      <c r="FO92" s="355" t="s">
        <v>34</v>
      </c>
      <c r="FP92" s="355" t="s">
        <v>86</v>
      </c>
      <c r="FQ92" s="355" t="s">
        <v>226</v>
      </c>
      <c r="FR92" s="355" t="s">
        <v>85</v>
      </c>
      <c r="FS92" s="355"/>
      <c r="FT92" s="355">
        <v>2</v>
      </c>
      <c r="FU92" s="355">
        <v>4</v>
      </c>
      <c r="FV92" s="354">
        <v>2</v>
      </c>
      <c r="FW92" s="419">
        <f t="shared" si="661"/>
        <v>2</v>
      </c>
      <c r="FX92" s="356">
        <v>3</v>
      </c>
      <c r="FY92" s="355" t="s">
        <v>34</v>
      </c>
      <c r="FZ92" s="355" t="s">
        <v>93</v>
      </c>
      <c r="GA92" s="355">
        <v>0</v>
      </c>
      <c r="GB92" s="355" t="s">
        <v>85</v>
      </c>
      <c r="GC92" s="355"/>
      <c r="GD92" s="355">
        <v>2</v>
      </c>
      <c r="GE92" s="355">
        <v>2</v>
      </c>
      <c r="GF92" s="354">
        <v>1</v>
      </c>
      <c r="GG92" s="419">
        <f t="shared" si="662"/>
        <v>2</v>
      </c>
      <c r="GH92" s="354">
        <v>4</v>
      </c>
      <c r="GI92" s="354"/>
      <c r="GJ92" s="354"/>
      <c r="GK92" s="355">
        <v>8</v>
      </c>
      <c r="GL92" s="355" t="s">
        <v>94</v>
      </c>
      <c r="GM92" s="355"/>
      <c r="GN92" s="355">
        <v>3</v>
      </c>
      <c r="GO92" s="355">
        <v>5</v>
      </c>
      <c r="GP92" s="354">
        <v>2</v>
      </c>
      <c r="GQ92" s="419">
        <f t="shared" si="663"/>
        <v>2</v>
      </c>
      <c r="GR92" s="354">
        <v>5</v>
      </c>
      <c r="GS92" s="358" t="s">
        <v>34</v>
      </c>
      <c r="GT92" s="358" t="s">
        <v>63</v>
      </c>
      <c r="GU92" s="358">
        <v>8</v>
      </c>
      <c r="GV92" s="358" t="s">
        <v>85</v>
      </c>
      <c r="GW92" s="358">
        <v>113</v>
      </c>
      <c r="GX92" s="358">
        <v>2</v>
      </c>
      <c r="GY92" s="358">
        <v>7</v>
      </c>
      <c r="GZ92" s="359">
        <v>2</v>
      </c>
      <c r="HA92" s="421">
        <f t="shared" si="665"/>
        <v>3</v>
      </c>
      <c r="HB92" s="359"/>
      <c r="HC92" s="269"/>
      <c r="HD92" s="269"/>
      <c r="HE92" s="269"/>
      <c r="HF92" s="269"/>
      <c r="HG92" s="269"/>
      <c r="HH92" s="269"/>
      <c r="HI92" s="269"/>
      <c r="HJ92" s="269"/>
      <c r="HK92" s="295">
        <f t="shared" si="33"/>
        <v>10</v>
      </c>
      <c r="HL92" s="295">
        <f t="shared" si="674"/>
        <v>0</v>
      </c>
      <c r="HM92" s="295">
        <f t="shared" si="675"/>
        <v>0</v>
      </c>
      <c r="HN92" s="297">
        <f t="shared" si="676"/>
        <v>0</v>
      </c>
      <c r="HO92" s="295">
        <f t="shared" si="677"/>
        <v>1</v>
      </c>
      <c r="HP92" s="295">
        <f t="shared" si="678"/>
        <v>0</v>
      </c>
      <c r="HQ92" s="295">
        <f t="shared" si="679"/>
        <v>1</v>
      </c>
      <c r="HR92" s="269" t="s">
        <v>346</v>
      </c>
      <c r="HS92" s="269" t="s">
        <v>348</v>
      </c>
      <c r="HT92" s="269"/>
      <c r="HU92" s="269"/>
      <c r="HV92" s="269"/>
      <c r="HW92" s="269"/>
      <c r="HX92" s="269"/>
      <c r="HY92" s="269"/>
      <c r="HZ92" s="269"/>
      <c r="IA92" s="269"/>
      <c r="IB92" s="269"/>
      <c r="IC92" s="269"/>
      <c r="ID92" s="269"/>
      <c r="IE92" s="269"/>
      <c r="IT92" s="299"/>
    </row>
    <row r="93" spans="7:259" ht="15" customHeight="1">
      <c r="G93" s="175">
        <f>COUNTIF($AC93:$HB93,"F")</f>
        <v>11</v>
      </c>
      <c r="H93" s="175">
        <f>COUNTIF($AC93:$HB93,"GO")</f>
        <v>13</v>
      </c>
      <c r="I93" s="119">
        <v>122</v>
      </c>
      <c r="J93" s="88">
        <f t="shared" si="666"/>
        <v>44459</v>
      </c>
      <c r="K93" s="85">
        <v>44459</v>
      </c>
      <c r="L93" s="5" t="s">
        <v>564</v>
      </c>
      <c r="M93" s="74">
        <v>1</v>
      </c>
      <c r="N93" s="28">
        <v>0</v>
      </c>
      <c r="O93" s="207">
        <f t="shared" si="667"/>
        <v>1</v>
      </c>
      <c r="P93" s="179">
        <f t="shared" si="668"/>
        <v>82</v>
      </c>
      <c r="Q93" s="180">
        <f t="shared" si="669"/>
        <v>40</v>
      </c>
      <c r="R93" s="181">
        <f t="shared" si="670"/>
        <v>42</v>
      </c>
      <c r="S93" s="519">
        <f t="shared" si="671"/>
        <v>7</v>
      </c>
      <c r="T93" s="27">
        <v>1</v>
      </c>
      <c r="U93" s="27">
        <v>0</v>
      </c>
      <c r="V93" s="27">
        <v>0</v>
      </c>
      <c r="W93" s="27">
        <v>2</v>
      </c>
      <c r="X93" s="187">
        <f t="shared" si="680"/>
        <v>3</v>
      </c>
      <c r="Y93" s="27">
        <v>1</v>
      </c>
      <c r="Z93" s="190">
        <f t="shared" si="673"/>
        <v>4</v>
      </c>
      <c r="AA93" s="18">
        <v>1</v>
      </c>
      <c r="AB93" s="374"/>
      <c r="AC93" s="354">
        <v>7</v>
      </c>
      <c r="AD93" s="355" t="s">
        <v>36</v>
      </c>
      <c r="AE93" s="355" t="s">
        <v>96</v>
      </c>
      <c r="AF93" s="355">
        <v>9</v>
      </c>
      <c r="AG93" s="355" t="s">
        <v>91</v>
      </c>
      <c r="AH93" s="355" t="s">
        <v>551</v>
      </c>
      <c r="AI93" s="355">
        <v>1</v>
      </c>
      <c r="AJ93" s="355">
        <v>6</v>
      </c>
      <c r="AK93" s="354">
        <v>2</v>
      </c>
      <c r="AL93" s="419">
        <f t="shared" si="648"/>
        <v>5</v>
      </c>
      <c r="AM93" s="354">
        <v>4</v>
      </c>
      <c r="AN93" s="355" t="s">
        <v>34</v>
      </c>
      <c r="AO93" s="355" t="s">
        <v>93</v>
      </c>
      <c r="AP93" s="355" t="s">
        <v>226</v>
      </c>
      <c r="AQ93" s="355" t="s">
        <v>85</v>
      </c>
      <c r="AR93" s="355" t="s">
        <v>552</v>
      </c>
      <c r="AS93" s="355">
        <v>3</v>
      </c>
      <c r="AT93" s="355">
        <v>3</v>
      </c>
      <c r="AU93" s="354">
        <v>2</v>
      </c>
      <c r="AV93" s="419">
        <f t="shared" si="649"/>
        <v>2</v>
      </c>
      <c r="AW93" s="354">
        <v>4</v>
      </c>
      <c r="AX93" s="355" t="s">
        <v>36</v>
      </c>
      <c r="AY93" s="355" t="s">
        <v>93</v>
      </c>
      <c r="AZ93" s="355" t="s">
        <v>226</v>
      </c>
      <c r="BA93" s="355" t="s">
        <v>85</v>
      </c>
      <c r="BB93" s="355" t="s">
        <v>553</v>
      </c>
      <c r="BC93" s="355">
        <v>2</v>
      </c>
      <c r="BD93" s="355">
        <v>3</v>
      </c>
      <c r="BE93" s="354">
        <v>2</v>
      </c>
      <c r="BF93" s="419">
        <f t="shared" si="650"/>
        <v>2</v>
      </c>
      <c r="BG93" s="354">
        <v>3</v>
      </c>
      <c r="BH93" s="354"/>
      <c r="BI93" s="354"/>
      <c r="BJ93" s="355">
        <v>6</v>
      </c>
      <c r="BK93" s="355" t="s">
        <v>85</v>
      </c>
      <c r="BL93" s="355" t="s">
        <v>554</v>
      </c>
      <c r="BM93" s="355">
        <v>3</v>
      </c>
      <c r="BN93" s="355">
        <v>14</v>
      </c>
      <c r="BO93" s="354">
        <v>2</v>
      </c>
      <c r="BP93" s="419">
        <f t="shared" si="651"/>
        <v>1</v>
      </c>
      <c r="BQ93" s="354">
        <v>4</v>
      </c>
      <c r="BR93" s="355" t="s">
        <v>34</v>
      </c>
      <c r="BS93" s="355" t="s">
        <v>92</v>
      </c>
      <c r="BT93" s="355">
        <v>4</v>
      </c>
      <c r="BU93" s="355" t="s">
        <v>85</v>
      </c>
      <c r="BV93" s="355" t="s">
        <v>555</v>
      </c>
      <c r="BW93" s="355">
        <v>2</v>
      </c>
      <c r="BX93" s="355">
        <v>3</v>
      </c>
      <c r="BY93" s="354">
        <v>2</v>
      </c>
      <c r="BZ93" s="419">
        <f t="shared" si="652"/>
        <v>2</v>
      </c>
      <c r="CA93" s="372">
        <v>6</v>
      </c>
      <c r="CB93" s="355" t="s">
        <v>317</v>
      </c>
      <c r="CC93" s="355" t="s">
        <v>93</v>
      </c>
      <c r="CD93" s="355">
        <v>9</v>
      </c>
      <c r="CE93" s="355" t="s">
        <v>85</v>
      </c>
      <c r="CF93" s="355" t="s">
        <v>556</v>
      </c>
      <c r="CG93" s="355">
        <v>1</v>
      </c>
      <c r="CH93" s="355">
        <v>9</v>
      </c>
      <c r="CI93" s="354">
        <v>3</v>
      </c>
      <c r="CJ93" s="419">
        <f t="shared" si="653"/>
        <v>3</v>
      </c>
      <c r="CK93" s="354">
        <v>3</v>
      </c>
      <c r="CL93" s="354"/>
      <c r="CM93" s="354"/>
      <c r="CN93" s="355">
        <v>4</v>
      </c>
      <c r="CO93" s="355" t="s">
        <v>85</v>
      </c>
      <c r="CP93" s="355"/>
      <c r="CQ93" s="355">
        <v>1</v>
      </c>
      <c r="CR93" s="355">
        <v>5</v>
      </c>
      <c r="CS93" s="354">
        <v>2</v>
      </c>
      <c r="CT93" s="419">
        <f t="shared" si="654"/>
        <v>1</v>
      </c>
      <c r="CU93" s="354">
        <v>5</v>
      </c>
      <c r="CV93" s="355" t="s">
        <v>34</v>
      </c>
      <c r="CW93" s="355" t="s">
        <v>93</v>
      </c>
      <c r="CX93" s="355">
        <v>0</v>
      </c>
      <c r="CY93" s="355" t="s">
        <v>85</v>
      </c>
      <c r="CZ93" s="355">
        <v>50</v>
      </c>
      <c r="DA93" s="355">
        <v>1</v>
      </c>
      <c r="DB93" s="355">
        <v>8</v>
      </c>
      <c r="DC93" s="354">
        <v>2</v>
      </c>
      <c r="DD93" s="419">
        <f t="shared" si="664"/>
        <v>3</v>
      </c>
      <c r="DE93" s="354">
        <v>4</v>
      </c>
      <c r="DF93" s="355" t="s">
        <v>34</v>
      </c>
      <c r="DG93" s="355" t="s">
        <v>93</v>
      </c>
      <c r="DH93" s="355">
        <v>9</v>
      </c>
      <c r="DI93" s="355" t="s">
        <v>85</v>
      </c>
      <c r="DJ93" s="355" t="s">
        <v>557</v>
      </c>
      <c r="DK93" s="355">
        <v>3</v>
      </c>
      <c r="DL93" s="355">
        <v>16</v>
      </c>
      <c r="DM93" s="354">
        <v>2</v>
      </c>
      <c r="DN93" s="419">
        <f t="shared" si="655"/>
        <v>2</v>
      </c>
      <c r="DO93" s="354"/>
      <c r="DP93" s="354">
        <v>5</v>
      </c>
      <c r="DQ93" s="354"/>
      <c r="DR93" s="354"/>
      <c r="DS93" s="355">
        <v>6</v>
      </c>
      <c r="DT93" s="355" t="s">
        <v>121</v>
      </c>
      <c r="DU93" s="355" t="s">
        <v>566</v>
      </c>
      <c r="DV93" s="355">
        <v>4</v>
      </c>
      <c r="DW93" s="355">
        <v>1.5</v>
      </c>
      <c r="DX93" s="354">
        <v>2</v>
      </c>
      <c r="DY93" s="419">
        <f t="shared" si="656"/>
        <v>3</v>
      </c>
      <c r="DZ93" s="365">
        <v>5</v>
      </c>
      <c r="EA93" s="366" t="s">
        <v>34</v>
      </c>
      <c r="EB93" s="366" t="s">
        <v>93</v>
      </c>
      <c r="EC93" s="366">
        <v>9</v>
      </c>
      <c r="ED93" s="366" t="s">
        <v>85</v>
      </c>
      <c r="EE93" s="366" t="s">
        <v>558</v>
      </c>
      <c r="EF93" s="366">
        <v>3</v>
      </c>
      <c r="EG93" s="366">
        <v>22</v>
      </c>
      <c r="EH93" s="365">
        <v>3</v>
      </c>
      <c r="EI93" s="419">
        <f t="shared" si="657"/>
        <v>2</v>
      </c>
      <c r="EJ93" s="365">
        <v>5</v>
      </c>
      <c r="EK93" s="355" t="s">
        <v>34</v>
      </c>
      <c r="EL93" s="355" t="s">
        <v>93</v>
      </c>
      <c r="EM93" s="355">
        <v>9</v>
      </c>
      <c r="EN93" s="355" t="s">
        <v>85</v>
      </c>
      <c r="EO93" s="355" t="s">
        <v>559</v>
      </c>
      <c r="EP93" s="355">
        <v>1</v>
      </c>
      <c r="EQ93" s="355">
        <v>14</v>
      </c>
      <c r="ER93" s="354">
        <v>3</v>
      </c>
      <c r="ES93" s="419">
        <f t="shared" si="658"/>
        <v>2</v>
      </c>
      <c r="ET93" s="354">
        <v>6</v>
      </c>
      <c r="EU93" s="355" t="s">
        <v>36</v>
      </c>
      <c r="EV93" s="355" t="s">
        <v>63</v>
      </c>
      <c r="EW93" s="355">
        <v>7</v>
      </c>
      <c r="EX93" s="355" t="s">
        <v>95</v>
      </c>
      <c r="EY93" s="355" t="s">
        <v>567</v>
      </c>
      <c r="EZ93" s="355">
        <v>1</v>
      </c>
      <c r="FA93" s="355">
        <v>5</v>
      </c>
      <c r="FB93" s="354">
        <v>2</v>
      </c>
      <c r="FC93" s="419">
        <f t="shared" si="659"/>
        <v>4</v>
      </c>
      <c r="FD93" s="354">
        <v>5</v>
      </c>
      <c r="FE93" s="355" t="s">
        <v>34</v>
      </c>
      <c r="FF93" s="355" t="s">
        <v>93</v>
      </c>
      <c r="FG93" s="355">
        <v>8</v>
      </c>
      <c r="FH93" s="355" t="s">
        <v>85</v>
      </c>
      <c r="FI93" s="355" t="s">
        <v>560</v>
      </c>
      <c r="FJ93" s="355">
        <v>2</v>
      </c>
      <c r="FK93" s="355">
        <v>14</v>
      </c>
      <c r="FL93" s="354">
        <v>2</v>
      </c>
      <c r="FM93" s="419">
        <f t="shared" si="660"/>
        <v>3</v>
      </c>
      <c r="FN93" s="356">
        <v>3</v>
      </c>
      <c r="FO93" s="355" t="s">
        <v>34</v>
      </c>
      <c r="FP93" s="355" t="s">
        <v>93</v>
      </c>
      <c r="FQ93" s="355">
        <v>8</v>
      </c>
      <c r="FR93" s="355" t="s">
        <v>63</v>
      </c>
      <c r="FS93" s="355" t="s">
        <v>557</v>
      </c>
      <c r="FT93" s="355">
        <v>1</v>
      </c>
      <c r="FU93" s="355">
        <v>0</v>
      </c>
      <c r="FV93" s="354">
        <v>0</v>
      </c>
      <c r="FW93" s="419">
        <f t="shared" si="661"/>
        <v>3</v>
      </c>
      <c r="FX93" s="354">
        <v>4</v>
      </c>
      <c r="FY93" s="355" t="s">
        <v>34</v>
      </c>
      <c r="FZ93" s="355" t="s">
        <v>93</v>
      </c>
      <c r="GA93" s="355">
        <v>0</v>
      </c>
      <c r="GB93" s="355" t="s">
        <v>85</v>
      </c>
      <c r="GC93" s="355">
        <v>60</v>
      </c>
      <c r="GD93" s="355">
        <v>1</v>
      </c>
      <c r="GE93" s="355">
        <v>27</v>
      </c>
      <c r="GF93" s="354">
        <v>2</v>
      </c>
      <c r="GG93" s="419">
        <f t="shared" si="662"/>
        <v>2</v>
      </c>
      <c r="GH93" s="365">
        <v>4</v>
      </c>
      <c r="GI93" s="354"/>
      <c r="GJ93" s="354"/>
      <c r="GK93" s="355">
        <v>8</v>
      </c>
      <c r="GL93" s="355" t="s">
        <v>94</v>
      </c>
      <c r="GM93" s="355" t="s">
        <v>561</v>
      </c>
      <c r="GN93" s="355">
        <v>1</v>
      </c>
      <c r="GO93" s="355">
        <v>4</v>
      </c>
      <c r="GP93" s="354">
        <v>2</v>
      </c>
      <c r="GQ93" s="419">
        <f t="shared" si="663"/>
        <v>2</v>
      </c>
      <c r="GR93" s="354">
        <v>5</v>
      </c>
      <c r="GS93" s="358" t="s">
        <v>34</v>
      </c>
      <c r="GT93" s="358" t="s">
        <v>93</v>
      </c>
      <c r="GU93" s="358">
        <v>0</v>
      </c>
      <c r="GV93" s="358" t="s">
        <v>85</v>
      </c>
      <c r="GW93" s="358" t="s">
        <v>562</v>
      </c>
      <c r="GX93" s="358">
        <v>1</v>
      </c>
      <c r="GY93" s="358">
        <v>5</v>
      </c>
      <c r="GZ93" s="359">
        <v>2</v>
      </c>
      <c r="HA93" s="421">
        <f t="shared" si="665"/>
        <v>3</v>
      </c>
      <c r="HB93" s="25"/>
      <c r="HC93" s="269"/>
      <c r="HD93" s="269"/>
      <c r="HE93" s="269"/>
      <c r="HF93" s="269"/>
      <c r="HG93" s="269"/>
      <c r="HH93" s="269"/>
      <c r="HI93" s="269"/>
      <c r="HJ93" s="269"/>
      <c r="HK93" s="295">
        <f>COUNTIF($AC93:$HB93,"1W")</f>
        <v>10</v>
      </c>
      <c r="HL93" s="295">
        <f t="shared" si="674"/>
        <v>0</v>
      </c>
      <c r="HM93" s="295">
        <f t="shared" si="675"/>
        <v>0</v>
      </c>
      <c r="HN93" s="297">
        <f t="shared" si="676"/>
        <v>0</v>
      </c>
      <c r="HO93" s="295">
        <f t="shared" si="677"/>
        <v>0</v>
      </c>
      <c r="HP93" s="295">
        <f t="shared" si="678"/>
        <v>0</v>
      </c>
      <c r="HQ93" s="295">
        <f t="shared" si="679"/>
        <v>0</v>
      </c>
      <c r="HR93" s="269" t="s">
        <v>379</v>
      </c>
      <c r="HS93" s="269" t="s">
        <v>380</v>
      </c>
      <c r="HT93" s="269"/>
      <c r="HU93" s="269"/>
      <c r="HV93" s="269"/>
      <c r="HW93" s="269"/>
      <c r="HX93" s="269"/>
      <c r="HY93" s="269"/>
      <c r="HZ93" s="269"/>
      <c r="IA93" s="269"/>
      <c r="IB93" s="269"/>
      <c r="IC93" s="269"/>
      <c r="ID93" s="269"/>
      <c r="IE93" s="269"/>
      <c r="IT93" s="299"/>
    </row>
    <row r="94" spans="7:259" ht="15" customHeight="1">
      <c r="G94" s="175">
        <f t="shared" si="23"/>
        <v>7</v>
      </c>
      <c r="H94" s="175">
        <f t="shared" si="24"/>
        <v>13</v>
      </c>
      <c r="I94" s="128">
        <v>121</v>
      </c>
      <c r="J94" s="90">
        <f t="shared" si="666"/>
        <v>44451</v>
      </c>
      <c r="K94" s="126">
        <v>44451</v>
      </c>
      <c r="L94" s="41" t="s">
        <v>550</v>
      </c>
      <c r="M94" s="76">
        <v>2</v>
      </c>
      <c r="N94" s="42">
        <v>1</v>
      </c>
      <c r="O94" s="207">
        <f t="shared" si="667"/>
        <v>3</v>
      </c>
      <c r="P94" s="176">
        <f t="shared" si="668"/>
        <v>82</v>
      </c>
      <c r="Q94" s="185">
        <f t="shared" si="669"/>
        <v>42</v>
      </c>
      <c r="R94" s="178">
        <f t="shared" si="670"/>
        <v>40</v>
      </c>
      <c r="S94" s="519">
        <f t="shared" si="671"/>
        <v>4</v>
      </c>
      <c r="T94" s="43">
        <v>2</v>
      </c>
      <c r="U94" s="43">
        <v>0</v>
      </c>
      <c r="V94" s="43">
        <v>0</v>
      </c>
      <c r="W94" s="43">
        <v>1</v>
      </c>
      <c r="X94" s="186">
        <f t="shared" si="680"/>
        <v>3</v>
      </c>
      <c r="Y94" s="43">
        <v>2</v>
      </c>
      <c r="Z94" s="189">
        <f t="shared" si="673"/>
        <v>5</v>
      </c>
      <c r="AA94" s="44">
        <v>3</v>
      </c>
      <c r="AB94" s="142"/>
      <c r="AC94" s="354">
        <v>7</v>
      </c>
      <c r="AD94" s="355" t="s">
        <v>36</v>
      </c>
      <c r="AE94" s="355" t="s">
        <v>96</v>
      </c>
      <c r="AF94" s="355">
        <v>8</v>
      </c>
      <c r="AG94" s="355" t="s">
        <v>91</v>
      </c>
      <c r="AH94" s="355" t="s">
        <v>539</v>
      </c>
      <c r="AI94" s="355">
        <v>3</v>
      </c>
      <c r="AJ94" s="355">
        <v>22</v>
      </c>
      <c r="AK94" s="354">
        <v>2</v>
      </c>
      <c r="AL94" s="419">
        <f t="shared" si="648"/>
        <v>5</v>
      </c>
      <c r="AM94" s="367">
        <v>5</v>
      </c>
      <c r="AN94" s="355" t="s">
        <v>34</v>
      </c>
      <c r="AO94" s="355" t="s">
        <v>63</v>
      </c>
      <c r="AP94" s="355" t="s">
        <v>226</v>
      </c>
      <c r="AQ94" s="355" t="s">
        <v>95</v>
      </c>
      <c r="AR94" s="355" t="s">
        <v>540</v>
      </c>
      <c r="AS94" s="355">
        <v>4</v>
      </c>
      <c r="AT94" s="355">
        <v>6</v>
      </c>
      <c r="AU94" s="354">
        <v>2</v>
      </c>
      <c r="AV94" s="419">
        <f t="shared" si="649"/>
        <v>3</v>
      </c>
      <c r="AW94" s="354">
        <v>4</v>
      </c>
      <c r="AX94" s="355" t="s">
        <v>128</v>
      </c>
      <c r="AY94" s="355" t="s">
        <v>93</v>
      </c>
      <c r="AZ94" s="355">
        <v>9</v>
      </c>
      <c r="BA94" s="355" t="s">
        <v>85</v>
      </c>
      <c r="BB94" s="355" t="s">
        <v>541</v>
      </c>
      <c r="BC94" s="355">
        <v>3</v>
      </c>
      <c r="BD94" s="355">
        <v>12</v>
      </c>
      <c r="BE94" s="354">
        <v>2</v>
      </c>
      <c r="BF94" s="419">
        <f t="shared" si="650"/>
        <v>2</v>
      </c>
      <c r="BG94" s="367">
        <v>4</v>
      </c>
      <c r="BH94" s="367"/>
      <c r="BI94" s="354"/>
      <c r="BJ94" s="355">
        <v>6</v>
      </c>
      <c r="BK94" s="355" t="s">
        <v>85</v>
      </c>
      <c r="BL94" s="355" t="s">
        <v>542</v>
      </c>
      <c r="BM94" s="355">
        <v>2</v>
      </c>
      <c r="BN94" s="355">
        <v>32</v>
      </c>
      <c r="BO94" s="354">
        <v>3</v>
      </c>
      <c r="BP94" s="419">
        <f t="shared" si="651"/>
        <v>1</v>
      </c>
      <c r="BQ94" s="368">
        <v>5</v>
      </c>
      <c r="BR94" s="355" t="s">
        <v>34</v>
      </c>
      <c r="BS94" s="355" t="s">
        <v>92</v>
      </c>
      <c r="BT94" s="355">
        <v>4</v>
      </c>
      <c r="BU94" s="355" t="s">
        <v>92</v>
      </c>
      <c r="BV94" s="355" t="s">
        <v>549</v>
      </c>
      <c r="BW94" s="355">
        <v>5</v>
      </c>
      <c r="BX94" s="355">
        <v>13</v>
      </c>
      <c r="BY94" s="354">
        <v>2</v>
      </c>
      <c r="BZ94" s="419">
        <f t="shared" si="652"/>
        <v>3</v>
      </c>
      <c r="CA94" s="354">
        <v>5</v>
      </c>
      <c r="CB94" s="355" t="s">
        <v>34</v>
      </c>
      <c r="CC94" s="355" t="s">
        <v>93</v>
      </c>
      <c r="CD94" s="355">
        <v>4</v>
      </c>
      <c r="CE94" s="355" t="s">
        <v>85</v>
      </c>
      <c r="CF94" s="355">
        <v>74</v>
      </c>
      <c r="CG94" s="355">
        <v>2</v>
      </c>
      <c r="CH94" s="355">
        <v>12</v>
      </c>
      <c r="CI94" s="354">
        <v>2</v>
      </c>
      <c r="CJ94" s="419">
        <f t="shared" si="653"/>
        <v>3</v>
      </c>
      <c r="CK94" s="356">
        <v>2</v>
      </c>
      <c r="CL94" s="354"/>
      <c r="CM94" s="354"/>
      <c r="CN94" s="355">
        <v>0</v>
      </c>
      <c r="CO94" s="355" t="s">
        <v>85</v>
      </c>
      <c r="CP94" s="355">
        <v>86</v>
      </c>
      <c r="CQ94" s="355">
        <v>1</v>
      </c>
      <c r="CR94" s="355">
        <v>2</v>
      </c>
      <c r="CS94" s="354">
        <v>1</v>
      </c>
      <c r="CT94" s="419">
        <f t="shared" si="654"/>
        <v>1</v>
      </c>
      <c r="CU94" s="354">
        <v>5</v>
      </c>
      <c r="CV94" s="355" t="s">
        <v>34</v>
      </c>
      <c r="CW94" s="355" t="s">
        <v>93</v>
      </c>
      <c r="CX94" s="355">
        <v>4</v>
      </c>
      <c r="CY94" s="355" t="s">
        <v>85</v>
      </c>
      <c r="CZ94" s="355">
        <v>70</v>
      </c>
      <c r="DA94" s="355">
        <v>2</v>
      </c>
      <c r="DB94" s="355">
        <v>8</v>
      </c>
      <c r="DC94" s="354">
        <v>2</v>
      </c>
      <c r="DD94" s="419">
        <f t="shared" si="664"/>
        <v>3</v>
      </c>
      <c r="DE94" s="367">
        <v>5</v>
      </c>
      <c r="DF94" s="358" t="s">
        <v>34</v>
      </c>
      <c r="DG94" s="358" t="s">
        <v>93</v>
      </c>
      <c r="DH94" s="358" t="s">
        <v>270</v>
      </c>
      <c r="DI94" s="358" t="s">
        <v>86</v>
      </c>
      <c r="DJ94" s="358">
        <v>170</v>
      </c>
      <c r="DK94" s="358">
        <v>3</v>
      </c>
      <c r="DL94" s="358">
        <v>0.2</v>
      </c>
      <c r="DM94" s="359">
        <v>1</v>
      </c>
      <c r="DN94" s="419">
        <f t="shared" si="655"/>
        <v>4</v>
      </c>
      <c r="DO94" s="359"/>
      <c r="DP94" s="354">
        <v>3</v>
      </c>
      <c r="DQ94" s="359"/>
      <c r="DR94" s="359"/>
      <c r="DS94" s="358">
        <v>5</v>
      </c>
      <c r="DT94" s="358" t="s">
        <v>85</v>
      </c>
      <c r="DU94" s="358" t="s">
        <v>543</v>
      </c>
      <c r="DV94" s="358">
        <v>4</v>
      </c>
      <c r="DW94" s="358">
        <v>12</v>
      </c>
      <c r="DX94" s="359">
        <v>2</v>
      </c>
      <c r="DY94" s="419">
        <f t="shared" si="656"/>
        <v>1</v>
      </c>
      <c r="DZ94" s="368">
        <v>5</v>
      </c>
      <c r="EA94" s="358" t="s">
        <v>34</v>
      </c>
      <c r="EB94" s="358" t="s">
        <v>86</v>
      </c>
      <c r="EC94" s="358" t="s">
        <v>226</v>
      </c>
      <c r="ED94" s="358" t="s">
        <v>95</v>
      </c>
      <c r="EE94" s="358" t="s">
        <v>544</v>
      </c>
      <c r="EF94" s="358">
        <v>1</v>
      </c>
      <c r="EG94" s="358">
        <v>2</v>
      </c>
      <c r="EH94" s="359">
        <v>2</v>
      </c>
      <c r="EI94" s="419">
        <f t="shared" si="657"/>
        <v>3</v>
      </c>
      <c r="EJ94" s="354">
        <v>4</v>
      </c>
      <c r="EK94" s="358" t="s">
        <v>34</v>
      </c>
      <c r="EL94" s="358" t="s">
        <v>93</v>
      </c>
      <c r="EM94" s="358">
        <v>8</v>
      </c>
      <c r="EN94" s="358" t="s">
        <v>85</v>
      </c>
      <c r="EO94" s="358" t="s">
        <v>545</v>
      </c>
      <c r="EP94" s="358">
        <v>4</v>
      </c>
      <c r="EQ94" s="358">
        <v>9</v>
      </c>
      <c r="ER94" s="359">
        <v>2</v>
      </c>
      <c r="ES94" s="419">
        <f t="shared" si="658"/>
        <v>2</v>
      </c>
      <c r="ET94" s="354">
        <v>4</v>
      </c>
      <c r="EU94" s="358" t="s">
        <v>36</v>
      </c>
      <c r="EV94" s="358" t="s">
        <v>93</v>
      </c>
      <c r="EW94" s="358">
        <v>8</v>
      </c>
      <c r="EX94" s="358" t="s">
        <v>85</v>
      </c>
      <c r="EY94" s="358" t="s">
        <v>546</v>
      </c>
      <c r="EZ94" s="358">
        <v>1</v>
      </c>
      <c r="FA94" s="358">
        <v>5</v>
      </c>
      <c r="FB94" s="359">
        <v>2</v>
      </c>
      <c r="FC94" s="419">
        <f t="shared" si="659"/>
        <v>2</v>
      </c>
      <c r="FD94" s="354">
        <v>7</v>
      </c>
      <c r="FE94" s="355" t="s">
        <v>34</v>
      </c>
      <c r="FF94" s="355" t="s">
        <v>93</v>
      </c>
      <c r="FG94" s="355">
        <v>0</v>
      </c>
      <c r="FH94" s="355" t="s">
        <v>85</v>
      </c>
      <c r="FI94" s="355" t="s">
        <v>547</v>
      </c>
      <c r="FJ94" s="355">
        <v>2</v>
      </c>
      <c r="FK94" s="355">
        <v>7</v>
      </c>
      <c r="FL94" s="354">
        <v>3</v>
      </c>
      <c r="FM94" s="419">
        <f t="shared" si="660"/>
        <v>4</v>
      </c>
      <c r="FN94" s="367">
        <v>5</v>
      </c>
      <c r="FO94" s="355" t="s">
        <v>34</v>
      </c>
      <c r="FP94" s="355" t="s">
        <v>86</v>
      </c>
      <c r="FQ94" s="355">
        <v>4</v>
      </c>
      <c r="FR94" s="355" t="s">
        <v>85</v>
      </c>
      <c r="FS94" s="355"/>
      <c r="FT94" s="355">
        <v>1</v>
      </c>
      <c r="FU94" s="355">
        <v>13</v>
      </c>
      <c r="FV94" s="354">
        <v>2</v>
      </c>
      <c r="FW94" s="419">
        <f t="shared" si="661"/>
        <v>3</v>
      </c>
      <c r="FX94" s="356">
        <v>3</v>
      </c>
      <c r="FY94" s="383" t="s">
        <v>34</v>
      </c>
      <c r="FZ94" s="383" t="s">
        <v>86</v>
      </c>
      <c r="GA94" s="383" t="s">
        <v>226</v>
      </c>
      <c r="GB94" s="383" t="s">
        <v>85</v>
      </c>
      <c r="GC94" s="383">
        <v>98</v>
      </c>
      <c r="GD94" s="383">
        <v>1</v>
      </c>
      <c r="GE94" s="383">
        <v>9</v>
      </c>
      <c r="GF94" s="356">
        <v>1</v>
      </c>
      <c r="GG94" s="419">
        <f t="shared" si="662"/>
        <v>2</v>
      </c>
      <c r="GH94" s="356">
        <v>2</v>
      </c>
      <c r="GI94" s="359"/>
      <c r="GJ94" s="359"/>
      <c r="GK94" s="358">
        <v>6</v>
      </c>
      <c r="GL94" s="358" t="s">
        <v>85</v>
      </c>
      <c r="GM94" s="358" t="s">
        <v>548</v>
      </c>
      <c r="GN94" s="358">
        <v>3</v>
      </c>
      <c r="GO94" s="358">
        <v>2</v>
      </c>
      <c r="GP94" s="359">
        <v>1</v>
      </c>
      <c r="GQ94" s="419">
        <f t="shared" si="663"/>
        <v>1</v>
      </c>
      <c r="GR94" s="354">
        <v>7</v>
      </c>
      <c r="GS94" s="358" t="s">
        <v>34</v>
      </c>
      <c r="GT94" s="358" t="s">
        <v>96</v>
      </c>
      <c r="GU94" s="358">
        <v>9</v>
      </c>
      <c r="GV94" s="358" t="s">
        <v>85</v>
      </c>
      <c r="GW94" s="358"/>
      <c r="GX94" s="358">
        <v>2</v>
      </c>
      <c r="GY94" s="358">
        <v>7</v>
      </c>
      <c r="GZ94" s="359">
        <v>2</v>
      </c>
      <c r="HA94" s="421">
        <f t="shared" si="665"/>
        <v>5</v>
      </c>
      <c r="HB94" s="359"/>
      <c r="HC94" s="269"/>
      <c r="HD94" s="269"/>
      <c r="HE94" s="269"/>
      <c r="HF94" s="269"/>
      <c r="HG94" s="269"/>
      <c r="HH94" s="269"/>
      <c r="HI94" s="269"/>
      <c r="HJ94" s="269"/>
      <c r="HK94" s="295">
        <f t="shared" si="33"/>
        <v>11</v>
      </c>
      <c r="HL94" s="295">
        <f t="shared" si="674"/>
        <v>0</v>
      </c>
      <c r="HM94" s="295">
        <f t="shared" si="675"/>
        <v>0</v>
      </c>
      <c r="HN94" s="297">
        <f t="shared" si="676"/>
        <v>0</v>
      </c>
      <c r="HO94" s="295">
        <f t="shared" si="677"/>
        <v>0</v>
      </c>
      <c r="HP94" s="295">
        <f t="shared" si="678"/>
        <v>1</v>
      </c>
      <c r="HQ94" s="295">
        <f t="shared" si="679"/>
        <v>1</v>
      </c>
      <c r="HR94" s="269" t="s">
        <v>346</v>
      </c>
      <c r="HS94" s="269" t="s">
        <v>348</v>
      </c>
      <c r="HT94" s="269"/>
      <c r="HU94" s="269"/>
      <c r="HV94" s="269"/>
      <c r="HW94" s="269"/>
      <c r="HX94" s="269"/>
      <c r="HY94" s="269"/>
      <c r="HZ94" s="269"/>
      <c r="IA94" s="269"/>
      <c r="IB94" s="269"/>
      <c r="IC94" s="269"/>
      <c r="ID94" s="269"/>
      <c r="IE94" s="269"/>
      <c r="IT94" s="299"/>
    </row>
    <row r="95" spans="7:259" ht="15" customHeight="1">
      <c r="G95" s="175">
        <f t="shared" si="23"/>
        <v>10</v>
      </c>
      <c r="H95" s="175">
        <f t="shared" si="24"/>
        <v>11</v>
      </c>
      <c r="I95" s="128">
        <v>120</v>
      </c>
      <c r="J95" s="90">
        <f t="shared" si="666"/>
        <v>44443</v>
      </c>
      <c r="K95" s="126">
        <v>44443</v>
      </c>
      <c r="L95" s="326" t="s">
        <v>537</v>
      </c>
      <c r="M95" s="76">
        <v>2</v>
      </c>
      <c r="N95" s="42">
        <v>0</v>
      </c>
      <c r="O95" s="206">
        <f t="shared" si="667"/>
        <v>2</v>
      </c>
      <c r="P95" s="176">
        <f t="shared" si="668"/>
        <v>78</v>
      </c>
      <c r="Q95" s="177">
        <f t="shared" si="669"/>
        <v>38</v>
      </c>
      <c r="R95" s="178">
        <f t="shared" si="670"/>
        <v>40</v>
      </c>
      <c r="S95" s="519">
        <f t="shared" si="671"/>
        <v>2</v>
      </c>
      <c r="T95" s="43">
        <v>0</v>
      </c>
      <c r="U95" s="43">
        <v>0</v>
      </c>
      <c r="V95" s="43">
        <v>1</v>
      </c>
      <c r="W95" s="43">
        <v>0</v>
      </c>
      <c r="X95" s="186">
        <f t="shared" si="680"/>
        <v>1</v>
      </c>
      <c r="Y95" s="43">
        <v>1</v>
      </c>
      <c r="Z95" s="189">
        <f t="shared" si="673"/>
        <v>2</v>
      </c>
      <c r="AA95" s="44">
        <v>1</v>
      </c>
      <c r="AB95" s="142"/>
      <c r="AC95" s="354">
        <v>4</v>
      </c>
      <c r="AD95" s="355" t="s">
        <v>36</v>
      </c>
      <c r="AE95" s="355" t="s">
        <v>93</v>
      </c>
      <c r="AF95" s="355" t="s">
        <v>226</v>
      </c>
      <c r="AG95" s="355" t="s">
        <v>85</v>
      </c>
      <c r="AH95" s="355" t="s">
        <v>529</v>
      </c>
      <c r="AI95" s="355">
        <v>2</v>
      </c>
      <c r="AJ95" s="355">
        <v>13</v>
      </c>
      <c r="AK95" s="354">
        <v>2</v>
      </c>
      <c r="AL95" s="419">
        <f t="shared" si="648"/>
        <v>2</v>
      </c>
      <c r="AM95" s="354">
        <v>4</v>
      </c>
      <c r="AN95" s="355" t="s">
        <v>34</v>
      </c>
      <c r="AO95" s="355" t="s">
        <v>63</v>
      </c>
      <c r="AP95" s="355" t="s">
        <v>226</v>
      </c>
      <c r="AQ95" s="355" t="s">
        <v>85</v>
      </c>
      <c r="AR95" s="355" t="s">
        <v>530</v>
      </c>
      <c r="AS95" s="355">
        <v>4</v>
      </c>
      <c r="AT95" s="355">
        <v>10</v>
      </c>
      <c r="AU95" s="354">
        <v>2</v>
      </c>
      <c r="AV95" s="419">
        <f t="shared" si="649"/>
        <v>2</v>
      </c>
      <c r="AW95" s="354">
        <v>4</v>
      </c>
      <c r="AX95" s="355" t="s">
        <v>128</v>
      </c>
      <c r="AY95" s="355" t="s">
        <v>93</v>
      </c>
      <c r="AZ95" s="355">
        <v>4</v>
      </c>
      <c r="BA95" s="355" t="s">
        <v>85</v>
      </c>
      <c r="BB95" s="355" t="s">
        <v>531</v>
      </c>
      <c r="BC95" s="355">
        <v>1</v>
      </c>
      <c r="BD95" s="355">
        <v>8</v>
      </c>
      <c r="BE95" s="354">
        <v>2</v>
      </c>
      <c r="BF95" s="419">
        <f t="shared" si="650"/>
        <v>2</v>
      </c>
      <c r="BG95" s="365">
        <v>4</v>
      </c>
      <c r="BH95" s="354"/>
      <c r="BI95" s="354"/>
      <c r="BJ95" s="355">
        <v>5</v>
      </c>
      <c r="BK95" s="355" t="s">
        <v>91</v>
      </c>
      <c r="BL95" s="355" t="s">
        <v>532</v>
      </c>
      <c r="BM95" s="355">
        <v>2</v>
      </c>
      <c r="BN95" s="355">
        <v>6</v>
      </c>
      <c r="BO95" s="354">
        <v>2</v>
      </c>
      <c r="BP95" s="419">
        <f t="shared" si="651"/>
        <v>2</v>
      </c>
      <c r="BQ95" s="354">
        <v>4</v>
      </c>
      <c r="BR95" s="355" t="s">
        <v>34</v>
      </c>
      <c r="BS95" s="355" t="s">
        <v>93</v>
      </c>
      <c r="BT95" s="355">
        <v>4</v>
      </c>
      <c r="BU95" s="355" t="s">
        <v>85</v>
      </c>
      <c r="BV95" s="355" t="s">
        <v>533</v>
      </c>
      <c r="BW95" s="355">
        <v>4</v>
      </c>
      <c r="BX95" s="355">
        <v>4</v>
      </c>
      <c r="BY95" s="354">
        <v>2</v>
      </c>
      <c r="BZ95" s="419">
        <f t="shared" si="652"/>
        <v>2</v>
      </c>
      <c r="CA95" s="354">
        <v>5</v>
      </c>
      <c r="CB95" s="355" t="s">
        <v>36</v>
      </c>
      <c r="CC95" s="355" t="s">
        <v>93</v>
      </c>
      <c r="CD95" s="355" t="s">
        <v>226</v>
      </c>
      <c r="CE95" s="355" t="s">
        <v>85</v>
      </c>
      <c r="CF95" s="355" t="s">
        <v>534</v>
      </c>
      <c r="CG95" s="355">
        <v>2</v>
      </c>
      <c r="CH95" s="355">
        <v>18</v>
      </c>
      <c r="CI95" s="354">
        <v>2</v>
      </c>
      <c r="CJ95" s="419">
        <f t="shared" si="653"/>
        <v>3</v>
      </c>
      <c r="CK95" s="365">
        <v>4</v>
      </c>
      <c r="CL95" s="354"/>
      <c r="CM95" s="354"/>
      <c r="CN95" s="355">
        <v>0</v>
      </c>
      <c r="CO95" s="355" t="s">
        <v>98</v>
      </c>
      <c r="CP95" s="355">
        <v>92.5</v>
      </c>
      <c r="CQ95" s="355">
        <v>3</v>
      </c>
      <c r="CR95" s="355">
        <v>2</v>
      </c>
      <c r="CS95" s="354">
        <v>2</v>
      </c>
      <c r="CT95" s="419">
        <f t="shared" si="654"/>
        <v>2</v>
      </c>
      <c r="CU95" s="354">
        <v>5</v>
      </c>
      <c r="CV95" s="355" t="s">
        <v>34</v>
      </c>
      <c r="CW95" s="355" t="s">
        <v>93</v>
      </c>
      <c r="CX95" s="355" t="s">
        <v>128</v>
      </c>
      <c r="CY95" s="355" t="s">
        <v>91</v>
      </c>
      <c r="CZ95" s="355" t="s">
        <v>535</v>
      </c>
      <c r="DA95" s="355">
        <v>3</v>
      </c>
      <c r="DB95" s="355">
        <v>5</v>
      </c>
      <c r="DC95" s="354">
        <v>1</v>
      </c>
      <c r="DD95" s="419">
        <f t="shared" si="664"/>
        <v>4</v>
      </c>
      <c r="DE95" s="354">
        <v>4</v>
      </c>
      <c r="DF95" s="355" t="s">
        <v>34</v>
      </c>
      <c r="DG95" s="355" t="s">
        <v>93</v>
      </c>
      <c r="DH95" s="355" t="s">
        <v>226</v>
      </c>
      <c r="DI95" s="355" t="s">
        <v>85</v>
      </c>
      <c r="DJ95" s="355" t="s">
        <v>536</v>
      </c>
      <c r="DK95" s="355">
        <v>1</v>
      </c>
      <c r="DL95" s="355">
        <v>5</v>
      </c>
      <c r="DM95" s="354">
        <v>2</v>
      </c>
      <c r="DN95" s="419">
        <f t="shared" si="655"/>
        <v>2</v>
      </c>
      <c r="DO95" s="354" t="s">
        <v>129</v>
      </c>
      <c r="DP95" s="365">
        <v>4</v>
      </c>
      <c r="DQ95" s="359"/>
      <c r="DR95" s="359"/>
      <c r="DS95" s="358" t="s">
        <v>128</v>
      </c>
      <c r="DT95" s="358" t="s">
        <v>85</v>
      </c>
      <c r="DU95" s="358" t="s">
        <v>521</v>
      </c>
      <c r="DV95" s="358">
        <v>3</v>
      </c>
      <c r="DW95" s="358">
        <v>20</v>
      </c>
      <c r="DX95" s="359">
        <v>3</v>
      </c>
      <c r="DY95" s="419">
        <f t="shared" si="656"/>
        <v>1</v>
      </c>
      <c r="DZ95" s="365">
        <v>5</v>
      </c>
      <c r="EA95" s="358" t="s">
        <v>34</v>
      </c>
      <c r="EB95" s="358" t="s">
        <v>86</v>
      </c>
      <c r="EC95" s="358">
        <v>8</v>
      </c>
      <c r="ED95" s="358" t="s">
        <v>92</v>
      </c>
      <c r="EE95" s="358" t="s">
        <v>522</v>
      </c>
      <c r="EF95" s="358">
        <v>3</v>
      </c>
      <c r="EG95" s="358">
        <v>4</v>
      </c>
      <c r="EH95" s="359">
        <v>2</v>
      </c>
      <c r="EI95" s="419">
        <f t="shared" si="657"/>
        <v>3</v>
      </c>
      <c r="EJ95" s="359">
        <v>4</v>
      </c>
      <c r="EK95" s="358" t="s">
        <v>34</v>
      </c>
      <c r="EL95" s="358" t="s">
        <v>93</v>
      </c>
      <c r="EM95" s="358">
        <v>9</v>
      </c>
      <c r="EN95" s="358" t="s">
        <v>85</v>
      </c>
      <c r="EO95" s="358" t="s">
        <v>523</v>
      </c>
      <c r="EP95" s="358">
        <v>4</v>
      </c>
      <c r="EQ95" s="358">
        <v>4</v>
      </c>
      <c r="ER95" s="359">
        <v>2</v>
      </c>
      <c r="ES95" s="419">
        <f t="shared" si="658"/>
        <v>2</v>
      </c>
      <c r="ET95" s="354">
        <v>4</v>
      </c>
      <c r="EU95" s="358" t="s">
        <v>36</v>
      </c>
      <c r="EV95" s="358" t="s">
        <v>93</v>
      </c>
      <c r="EW95" s="358">
        <v>5</v>
      </c>
      <c r="EX95" s="358" t="s">
        <v>85</v>
      </c>
      <c r="EY95" s="358" t="s">
        <v>524</v>
      </c>
      <c r="EZ95" s="358">
        <v>3</v>
      </c>
      <c r="FA95" s="358">
        <v>4</v>
      </c>
      <c r="FB95" s="359">
        <v>2</v>
      </c>
      <c r="FC95" s="419">
        <f t="shared" si="659"/>
        <v>2</v>
      </c>
      <c r="FD95" s="365">
        <v>6</v>
      </c>
      <c r="FE95" s="358" t="s">
        <v>34</v>
      </c>
      <c r="FF95" s="358" t="s">
        <v>93</v>
      </c>
      <c r="FG95" s="358">
        <v>9</v>
      </c>
      <c r="FH95" s="358" t="s">
        <v>96</v>
      </c>
      <c r="FI95" s="358" t="s">
        <v>525</v>
      </c>
      <c r="FJ95" s="358">
        <v>2</v>
      </c>
      <c r="FK95" s="358">
        <v>4</v>
      </c>
      <c r="FL95" s="359">
        <v>1</v>
      </c>
      <c r="FM95" s="419">
        <f t="shared" si="660"/>
        <v>5</v>
      </c>
      <c r="FN95" s="354">
        <v>4</v>
      </c>
      <c r="FO95" s="366" t="s">
        <v>34</v>
      </c>
      <c r="FP95" s="366" t="s">
        <v>86</v>
      </c>
      <c r="FQ95" s="366">
        <v>9</v>
      </c>
      <c r="FR95" s="366" t="s">
        <v>85</v>
      </c>
      <c r="FS95" s="366" t="s">
        <v>526</v>
      </c>
      <c r="FT95" s="366">
        <v>5</v>
      </c>
      <c r="FU95" s="366">
        <v>5</v>
      </c>
      <c r="FV95" s="365">
        <v>2</v>
      </c>
      <c r="FW95" s="419">
        <f t="shared" si="661"/>
        <v>2</v>
      </c>
      <c r="FX95" s="354">
        <v>4</v>
      </c>
      <c r="FY95" s="358" t="s">
        <v>34</v>
      </c>
      <c r="FZ95" s="358" t="s">
        <v>86</v>
      </c>
      <c r="GA95" s="358">
        <v>0</v>
      </c>
      <c r="GB95" s="358" t="s">
        <v>98</v>
      </c>
      <c r="GC95" s="358" t="s">
        <v>285</v>
      </c>
      <c r="GD95" s="358">
        <v>2</v>
      </c>
      <c r="GE95" s="358">
        <v>1</v>
      </c>
      <c r="GF95" s="359">
        <v>1</v>
      </c>
      <c r="GG95" s="419">
        <f t="shared" si="662"/>
        <v>3</v>
      </c>
      <c r="GH95" s="359">
        <v>5</v>
      </c>
      <c r="GI95" s="359"/>
      <c r="GJ95" s="359"/>
      <c r="GK95" s="358">
        <v>6</v>
      </c>
      <c r="GL95" s="358" t="s">
        <v>96</v>
      </c>
      <c r="GM95" s="358" t="s">
        <v>527</v>
      </c>
      <c r="GN95" s="358">
        <v>3</v>
      </c>
      <c r="GO95" s="358">
        <v>2.5</v>
      </c>
      <c r="GP95" s="359">
        <v>1</v>
      </c>
      <c r="GQ95" s="419">
        <f t="shared" si="663"/>
        <v>4</v>
      </c>
      <c r="GR95" s="356">
        <v>4</v>
      </c>
      <c r="GS95" s="358" t="s">
        <v>34</v>
      </c>
      <c r="GT95" s="358" t="s">
        <v>93</v>
      </c>
      <c r="GU95" s="358">
        <v>9</v>
      </c>
      <c r="GV95" s="358" t="s">
        <v>85</v>
      </c>
      <c r="GW95" s="358" t="s">
        <v>528</v>
      </c>
      <c r="GX95" s="358">
        <v>1</v>
      </c>
      <c r="GY95" s="358">
        <v>4</v>
      </c>
      <c r="GZ95" s="359">
        <v>1</v>
      </c>
      <c r="HA95" s="421">
        <f t="shared" si="665"/>
        <v>3</v>
      </c>
      <c r="HB95" s="359"/>
      <c r="HC95" s="269"/>
      <c r="HD95" s="269"/>
      <c r="HE95" s="269"/>
      <c r="HF95" s="269"/>
      <c r="HG95" s="269"/>
      <c r="HH95" s="269"/>
      <c r="HI95" s="269"/>
      <c r="HJ95" s="269"/>
      <c r="HK95" s="295">
        <f t="shared" si="33"/>
        <v>10</v>
      </c>
      <c r="HL95" s="295">
        <f t="shared" si="674"/>
        <v>0</v>
      </c>
      <c r="HM95" s="295">
        <f t="shared" si="675"/>
        <v>0</v>
      </c>
      <c r="HN95" s="297">
        <f t="shared" si="676"/>
        <v>0</v>
      </c>
      <c r="HO95" s="295">
        <f t="shared" si="677"/>
        <v>0</v>
      </c>
      <c r="HP95" s="295">
        <f t="shared" si="678"/>
        <v>0</v>
      </c>
      <c r="HQ95" s="295">
        <f t="shared" si="679"/>
        <v>0</v>
      </c>
      <c r="HR95" s="269" t="s">
        <v>346</v>
      </c>
      <c r="HS95" s="269" t="s">
        <v>348</v>
      </c>
      <c r="HT95" s="269"/>
      <c r="HU95" s="269"/>
      <c r="HV95" s="269"/>
      <c r="HW95" s="269"/>
      <c r="HX95" s="269"/>
      <c r="HY95" s="269"/>
      <c r="HZ95" s="269"/>
      <c r="IA95" s="269"/>
      <c r="IB95" s="269"/>
      <c r="IC95" s="269"/>
      <c r="ID95" s="269"/>
      <c r="IE95" s="269"/>
      <c r="IT95" s="299"/>
    </row>
    <row r="96" spans="7:259" ht="15" customHeight="1">
      <c r="G96" s="175">
        <f t="shared" si="23"/>
        <v>10</v>
      </c>
      <c r="H96" s="175">
        <f t="shared" si="24"/>
        <v>13</v>
      </c>
      <c r="I96" s="119">
        <v>119</v>
      </c>
      <c r="J96" s="88">
        <f t="shared" si="666"/>
        <v>44437</v>
      </c>
      <c r="K96" s="85">
        <v>44437</v>
      </c>
      <c r="L96" s="5" t="s">
        <v>520</v>
      </c>
      <c r="M96" s="74">
        <v>2</v>
      </c>
      <c r="N96" s="28">
        <v>0</v>
      </c>
      <c r="O96" s="207">
        <f t="shared" si="667"/>
        <v>2</v>
      </c>
      <c r="P96" s="179">
        <f t="shared" si="668"/>
        <v>78</v>
      </c>
      <c r="Q96" s="180">
        <f t="shared" si="669"/>
        <v>40</v>
      </c>
      <c r="R96" s="181">
        <f t="shared" si="670"/>
        <v>38</v>
      </c>
      <c r="S96" s="519">
        <f t="shared" si="671"/>
        <v>3</v>
      </c>
      <c r="T96" s="27">
        <v>2</v>
      </c>
      <c r="U96" s="27">
        <v>0</v>
      </c>
      <c r="V96" s="27">
        <v>0</v>
      </c>
      <c r="W96" s="27">
        <v>0</v>
      </c>
      <c r="X96" s="187">
        <f t="shared" si="680"/>
        <v>2</v>
      </c>
      <c r="Y96" s="27">
        <v>1</v>
      </c>
      <c r="Z96" s="190">
        <f t="shared" si="673"/>
        <v>3</v>
      </c>
      <c r="AA96" s="18">
        <v>4</v>
      </c>
      <c r="AB96" s="374"/>
      <c r="AC96" s="354">
        <v>4</v>
      </c>
      <c r="AD96" s="355" t="s">
        <v>36</v>
      </c>
      <c r="AE96" s="355" t="s">
        <v>93</v>
      </c>
      <c r="AF96" s="355" t="s">
        <v>226</v>
      </c>
      <c r="AG96" s="355" t="s">
        <v>85</v>
      </c>
      <c r="AH96" s="355" t="s">
        <v>503</v>
      </c>
      <c r="AI96" s="355">
        <v>3</v>
      </c>
      <c r="AJ96" s="355">
        <v>8</v>
      </c>
      <c r="AK96" s="354">
        <v>2</v>
      </c>
      <c r="AL96" s="419">
        <f t="shared" si="648"/>
        <v>2</v>
      </c>
      <c r="AM96" s="356">
        <v>3</v>
      </c>
      <c r="AN96" s="355" t="s">
        <v>34</v>
      </c>
      <c r="AO96" s="355" t="s">
        <v>93</v>
      </c>
      <c r="AP96" s="355" t="s">
        <v>226</v>
      </c>
      <c r="AQ96" s="355" t="s">
        <v>85</v>
      </c>
      <c r="AR96" s="355" t="s">
        <v>504</v>
      </c>
      <c r="AS96" s="355">
        <v>4</v>
      </c>
      <c r="AT96" s="355">
        <v>3</v>
      </c>
      <c r="AU96" s="354">
        <v>1</v>
      </c>
      <c r="AV96" s="419">
        <f t="shared" si="649"/>
        <v>2</v>
      </c>
      <c r="AW96" s="356">
        <v>3</v>
      </c>
      <c r="AX96" s="355" t="s">
        <v>36</v>
      </c>
      <c r="AY96" s="355" t="s">
        <v>92</v>
      </c>
      <c r="AZ96" s="355">
        <v>9</v>
      </c>
      <c r="BA96" s="355" t="s">
        <v>85</v>
      </c>
      <c r="BB96" s="355" t="s">
        <v>505</v>
      </c>
      <c r="BC96" s="355">
        <v>3</v>
      </c>
      <c r="BD96" s="355">
        <v>2</v>
      </c>
      <c r="BE96" s="354">
        <v>1</v>
      </c>
      <c r="BF96" s="419">
        <f t="shared" si="650"/>
        <v>2</v>
      </c>
      <c r="BG96" s="354">
        <v>3</v>
      </c>
      <c r="BH96" s="354"/>
      <c r="BI96" s="354"/>
      <c r="BJ96" s="355">
        <v>6</v>
      </c>
      <c r="BK96" s="355" t="s">
        <v>85</v>
      </c>
      <c r="BL96" s="355" t="s">
        <v>506</v>
      </c>
      <c r="BM96" s="355">
        <v>2</v>
      </c>
      <c r="BN96" s="355">
        <v>12</v>
      </c>
      <c r="BO96" s="354">
        <v>2</v>
      </c>
      <c r="BP96" s="419">
        <f t="shared" si="651"/>
        <v>1</v>
      </c>
      <c r="BQ96" s="367">
        <v>5</v>
      </c>
      <c r="BR96" s="355" t="s">
        <v>34</v>
      </c>
      <c r="BS96" s="355" t="s">
        <v>93</v>
      </c>
      <c r="BT96" s="355">
        <v>8</v>
      </c>
      <c r="BU96" s="355" t="s">
        <v>85</v>
      </c>
      <c r="BV96" s="355" t="s">
        <v>507</v>
      </c>
      <c r="BW96" s="355">
        <v>3</v>
      </c>
      <c r="BX96" s="355">
        <v>23</v>
      </c>
      <c r="BY96" s="354">
        <v>3</v>
      </c>
      <c r="BZ96" s="419">
        <f t="shared" si="652"/>
        <v>2</v>
      </c>
      <c r="CA96" s="354">
        <v>8</v>
      </c>
      <c r="CB96" s="355" t="s">
        <v>36</v>
      </c>
      <c r="CC96" s="355" t="s">
        <v>96</v>
      </c>
      <c r="CD96" s="355">
        <v>6</v>
      </c>
      <c r="CE96" s="355" t="s">
        <v>86</v>
      </c>
      <c r="CF96" s="355" t="s">
        <v>508</v>
      </c>
      <c r="CG96" s="355">
        <v>2</v>
      </c>
      <c r="CH96" s="355">
        <v>12</v>
      </c>
      <c r="CI96" s="354">
        <v>2</v>
      </c>
      <c r="CJ96" s="419">
        <f t="shared" si="653"/>
        <v>6</v>
      </c>
      <c r="CK96" s="368">
        <v>4</v>
      </c>
      <c r="CL96" s="354"/>
      <c r="CM96" s="354"/>
      <c r="CN96" s="355">
        <v>0</v>
      </c>
      <c r="CO96" s="355" t="s">
        <v>85</v>
      </c>
      <c r="CP96" s="355" t="s">
        <v>509</v>
      </c>
      <c r="CQ96" s="355">
        <v>5</v>
      </c>
      <c r="CR96" s="355">
        <v>19</v>
      </c>
      <c r="CS96" s="354">
        <v>3</v>
      </c>
      <c r="CT96" s="419">
        <f t="shared" si="654"/>
        <v>1</v>
      </c>
      <c r="CU96" s="367">
        <v>6</v>
      </c>
      <c r="CV96" s="355" t="s">
        <v>34</v>
      </c>
      <c r="CW96" s="355" t="s">
        <v>93</v>
      </c>
      <c r="CX96" s="355">
        <v>9</v>
      </c>
      <c r="CY96" s="355" t="s">
        <v>85</v>
      </c>
      <c r="CZ96" s="355" t="s">
        <v>510</v>
      </c>
      <c r="DA96" s="355">
        <v>1</v>
      </c>
      <c r="DB96" s="355">
        <v>9</v>
      </c>
      <c r="DC96" s="354">
        <v>3</v>
      </c>
      <c r="DD96" s="419">
        <f t="shared" si="664"/>
        <v>3</v>
      </c>
      <c r="DE96" s="354">
        <v>4</v>
      </c>
      <c r="DF96" s="355" t="s">
        <v>34</v>
      </c>
      <c r="DG96" s="355" t="s">
        <v>93</v>
      </c>
      <c r="DH96" s="355">
        <v>8</v>
      </c>
      <c r="DI96" s="355" t="s">
        <v>85</v>
      </c>
      <c r="DJ96" s="355" t="s">
        <v>511</v>
      </c>
      <c r="DK96" s="355">
        <v>3</v>
      </c>
      <c r="DL96" s="355">
        <v>3</v>
      </c>
      <c r="DM96" s="354">
        <v>2</v>
      </c>
      <c r="DN96" s="419">
        <f t="shared" si="655"/>
        <v>2</v>
      </c>
      <c r="DO96" s="354"/>
      <c r="DP96" s="356">
        <v>2</v>
      </c>
      <c r="DQ96" s="354"/>
      <c r="DR96" s="354"/>
      <c r="DS96" s="355">
        <v>6</v>
      </c>
      <c r="DT96" s="355" t="s">
        <v>85</v>
      </c>
      <c r="DU96" s="355" t="s">
        <v>512</v>
      </c>
      <c r="DV96" s="355">
        <v>1</v>
      </c>
      <c r="DW96" s="355">
        <v>3</v>
      </c>
      <c r="DX96" s="354">
        <v>1</v>
      </c>
      <c r="DY96" s="419">
        <f t="shared" si="656"/>
        <v>1</v>
      </c>
      <c r="DZ96" s="354">
        <v>4</v>
      </c>
      <c r="EA96" s="355" t="s">
        <v>34</v>
      </c>
      <c r="EB96" s="355" t="s">
        <v>93</v>
      </c>
      <c r="EC96" s="355">
        <v>0</v>
      </c>
      <c r="ED96" s="355" t="s">
        <v>92</v>
      </c>
      <c r="EE96" s="355" t="s">
        <v>513</v>
      </c>
      <c r="EF96" s="355">
        <v>2</v>
      </c>
      <c r="EG96" s="355">
        <v>3</v>
      </c>
      <c r="EH96" s="354">
        <v>1</v>
      </c>
      <c r="EI96" s="419">
        <f t="shared" si="657"/>
        <v>3</v>
      </c>
      <c r="EJ96" s="354">
        <v>6</v>
      </c>
      <c r="EK96" s="355" t="s">
        <v>34</v>
      </c>
      <c r="EL96" s="355" t="s">
        <v>96</v>
      </c>
      <c r="EM96" s="355">
        <v>8</v>
      </c>
      <c r="EN96" s="355" t="s">
        <v>85</v>
      </c>
      <c r="EO96" s="355" t="s">
        <v>514</v>
      </c>
      <c r="EP96" s="355">
        <v>3</v>
      </c>
      <c r="EQ96" s="355">
        <v>8</v>
      </c>
      <c r="ER96" s="354">
        <v>2</v>
      </c>
      <c r="ES96" s="419">
        <f t="shared" si="658"/>
        <v>4</v>
      </c>
      <c r="ET96" s="354">
        <v>4</v>
      </c>
      <c r="EU96" s="355" t="s">
        <v>36</v>
      </c>
      <c r="EV96" s="355" t="s">
        <v>93</v>
      </c>
      <c r="EW96" s="355">
        <v>9</v>
      </c>
      <c r="EX96" s="355" t="s">
        <v>91</v>
      </c>
      <c r="EY96" s="355" t="s">
        <v>515</v>
      </c>
      <c r="EZ96" s="355">
        <v>1</v>
      </c>
      <c r="FA96" s="355">
        <v>0.5</v>
      </c>
      <c r="FB96" s="354">
        <v>1</v>
      </c>
      <c r="FC96" s="419">
        <f t="shared" si="659"/>
        <v>3</v>
      </c>
      <c r="FD96" s="354">
        <v>5</v>
      </c>
      <c r="FE96" s="355" t="s">
        <v>34</v>
      </c>
      <c r="FF96" s="355" t="s">
        <v>93</v>
      </c>
      <c r="FG96" s="355">
        <v>7</v>
      </c>
      <c r="FH96" s="355" t="s">
        <v>85</v>
      </c>
      <c r="FI96" s="355" t="s">
        <v>516</v>
      </c>
      <c r="FJ96" s="355">
        <v>3</v>
      </c>
      <c r="FK96" s="355">
        <v>12</v>
      </c>
      <c r="FL96" s="354">
        <v>2</v>
      </c>
      <c r="FM96" s="419">
        <f t="shared" si="660"/>
        <v>3</v>
      </c>
      <c r="FN96" s="367">
        <v>5</v>
      </c>
      <c r="FO96" s="355" t="s">
        <v>34</v>
      </c>
      <c r="FP96" s="355" t="s">
        <v>93</v>
      </c>
      <c r="FQ96" s="355" t="s">
        <v>226</v>
      </c>
      <c r="FR96" s="355" t="s">
        <v>86</v>
      </c>
      <c r="FS96" s="355" t="s">
        <v>517</v>
      </c>
      <c r="FT96" s="355">
        <v>1</v>
      </c>
      <c r="FU96" s="355">
        <v>10</v>
      </c>
      <c r="FV96" s="354">
        <v>2</v>
      </c>
      <c r="FW96" s="419">
        <f t="shared" si="661"/>
        <v>3</v>
      </c>
      <c r="FX96" s="356">
        <v>3</v>
      </c>
      <c r="FY96" s="355" t="s">
        <v>34</v>
      </c>
      <c r="FZ96" s="355" t="s">
        <v>93</v>
      </c>
      <c r="GA96" s="355">
        <v>4</v>
      </c>
      <c r="GB96" s="355" t="s">
        <v>85</v>
      </c>
      <c r="GC96" s="355">
        <v>57</v>
      </c>
      <c r="GD96" s="355">
        <v>2</v>
      </c>
      <c r="GE96" s="355">
        <v>0.5</v>
      </c>
      <c r="GF96" s="354">
        <v>1</v>
      </c>
      <c r="GG96" s="419">
        <f t="shared" si="662"/>
        <v>2</v>
      </c>
      <c r="GH96" s="367">
        <v>4</v>
      </c>
      <c r="GI96" s="354"/>
      <c r="GJ96" s="354"/>
      <c r="GK96" s="355">
        <v>8</v>
      </c>
      <c r="GL96" s="355" t="s">
        <v>63</v>
      </c>
      <c r="GM96" s="355" t="s">
        <v>518</v>
      </c>
      <c r="GN96" s="355">
        <v>1</v>
      </c>
      <c r="GO96" s="355">
        <v>2</v>
      </c>
      <c r="GP96" s="354">
        <v>2</v>
      </c>
      <c r="GQ96" s="419">
        <f t="shared" si="663"/>
        <v>2</v>
      </c>
      <c r="GR96" s="354">
        <v>5</v>
      </c>
      <c r="GS96" s="358" t="s">
        <v>34</v>
      </c>
      <c r="GT96" s="358" t="s">
        <v>63</v>
      </c>
      <c r="GU96" s="358" t="s">
        <v>226</v>
      </c>
      <c r="GV96" s="358" t="s">
        <v>85</v>
      </c>
      <c r="GW96" s="358" t="s">
        <v>519</v>
      </c>
      <c r="GX96" s="358">
        <v>2</v>
      </c>
      <c r="GY96" s="358">
        <v>7</v>
      </c>
      <c r="GZ96" s="359">
        <v>2</v>
      </c>
      <c r="HA96" s="421">
        <f t="shared" si="665"/>
        <v>3</v>
      </c>
      <c r="HB96" s="359"/>
      <c r="HC96" s="269"/>
      <c r="HD96" s="269"/>
      <c r="HE96" s="269"/>
      <c r="HF96" s="269"/>
      <c r="HG96" s="269"/>
      <c r="HH96" s="269"/>
      <c r="HI96" s="269"/>
      <c r="HJ96" s="269"/>
      <c r="HK96" s="295">
        <f t="shared" si="33"/>
        <v>10</v>
      </c>
      <c r="HL96" s="295">
        <f t="shared" si="674"/>
        <v>0</v>
      </c>
      <c r="HM96" s="295">
        <f t="shared" si="675"/>
        <v>0</v>
      </c>
      <c r="HN96" s="297">
        <f t="shared" si="676"/>
        <v>1</v>
      </c>
      <c r="HO96" s="295">
        <f t="shared" si="677"/>
        <v>0</v>
      </c>
      <c r="HP96" s="295">
        <f t="shared" si="678"/>
        <v>0</v>
      </c>
      <c r="HQ96" s="295">
        <f t="shared" si="679"/>
        <v>1</v>
      </c>
      <c r="HR96" s="269" t="s">
        <v>379</v>
      </c>
      <c r="HS96" s="269" t="s">
        <v>380</v>
      </c>
      <c r="HT96" s="269"/>
      <c r="HU96" s="269"/>
      <c r="HV96" s="269"/>
      <c r="HW96" s="269"/>
      <c r="HX96" s="269"/>
      <c r="HY96" s="269"/>
      <c r="HZ96" s="269"/>
      <c r="IA96" s="269"/>
      <c r="IB96" s="269"/>
      <c r="IC96" s="269"/>
      <c r="ID96" s="269"/>
      <c r="IE96" s="269"/>
      <c r="IT96" s="299"/>
    </row>
    <row r="97" spans="7:259" ht="15" customHeight="1">
      <c r="G97" s="175">
        <f t="shared" si="23"/>
        <v>9</v>
      </c>
      <c r="H97" s="175">
        <f t="shared" si="24"/>
        <v>8</v>
      </c>
      <c r="I97" s="128">
        <v>118</v>
      </c>
      <c r="J97" s="90">
        <f t="shared" si="666"/>
        <v>44422</v>
      </c>
      <c r="K97" s="126">
        <v>44422</v>
      </c>
      <c r="L97" s="41" t="s">
        <v>501</v>
      </c>
      <c r="M97" s="76">
        <v>3</v>
      </c>
      <c r="N97" s="42">
        <v>0</v>
      </c>
      <c r="O97" s="207">
        <f t="shared" si="667"/>
        <v>3</v>
      </c>
      <c r="P97" s="176">
        <f t="shared" si="668"/>
        <v>90</v>
      </c>
      <c r="Q97" s="185">
        <f t="shared" si="669"/>
        <v>49</v>
      </c>
      <c r="R97" s="178">
        <f t="shared" si="670"/>
        <v>41</v>
      </c>
      <c r="S97" s="519">
        <f t="shared" si="671"/>
        <v>5</v>
      </c>
      <c r="T97" s="43">
        <v>1</v>
      </c>
      <c r="U97" s="43">
        <v>0</v>
      </c>
      <c r="V97" s="43">
        <v>3</v>
      </c>
      <c r="W97" s="43">
        <v>0</v>
      </c>
      <c r="X97" s="186">
        <f t="shared" si="680"/>
        <v>4</v>
      </c>
      <c r="Y97" s="43">
        <v>1</v>
      </c>
      <c r="Z97" s="189">
        <f t="shared" si="673"/>
        <v>5</v>
      </c>
      <c r="AA97" s="44">
        <v>0</v>
      </c>
      <c r="AB97" s="142"/>
      <c r="AC97" s="365">
        <v>5</v>
      </c>
      <c r="AD97" s="355" t="s">
        <v>36</v>
      </c>
      <c r="AE97" s="355" t="s">
        <v>93</v>
      </c>
      <c r="AF97" s="355">
        <v>7</v>
      </c>
      <c r="AG97" s="355" t="s">
        <v>85</v>
      </c>
      <c r="AH97" s="355"/>
      <c r="AI97" s="355">
        <v>1</v>
      </c>
      <c r="AJ97" s="355">
        <v>15</v>
      </c>
      <c r="AK97" s="354">
        <v>3</v>
      </c>
      <c r="AL97" s="419">
        <f t="shared" si="648"/>
        <v>2</v>
      </c>
      <c r="AM97" s="365">
        <v>5</v>
      </c>
      <c r="AN97" s="358" t="s">
        <v>34</v>
      </c>
      <c r="AO97" s="355" t="s">
        <v>63</v>
      </c>
      <c r="AP97" s="355">
        <v>0</v>
      </c>
      <c r="AQ97" s="355" t="s">
        <v>91</v>
      </c>
      <c r="AR97" s="355"/>
      <c r="AS97" s="355">
        <v>4</v>
      </c>
      <c r="AT97" s="355">
        <v>4</v>
      </c>
      <c r="AU97" s="354">
        <v>2</v>
      </c>
      <c r="AV97" s="419">
        <f t="shared" si="649"/>
        <v>3</v>
      </c>
      <c r="AW97" s="354">
        <v>4</v>
      </c>
      <c r="AX97" s="358" t="s">
        <v>36</v>
      </c>
      <c r="AY97" s="358" t="s">
        <v>93</v>
      </c>
      <c r="AZ97" s="358" t="s">
        <v>226</v>
      </c>
      <c r="BA97" s="358" t="s">
        <v>85</v>
      </c>
      <c r="BB97" s="358"/>
      <c r="BC97" s="358">
        <v>1</v>
      </c>
      <c r="BD97" s="358">
        <v>25</v>
      </c>
      <c r="BE97" s="359">
        <v>2</v>
      </c>
      <c r="BF97" s="419">
        <f t="shared" si="650"/>
        <v>2</v>
      </c>
      <c r="BG97" s="354">
        <v>6</v>
      </c>
      <c r="BH97" s="359"/>
      <c r="BI97" s="359"/>
      <c r="BJ97" s="358">
        <v>5</v>
      </c>
      <c r="BK97" s="358" t="s">
        <v>103</v>
      </c>
      <c r="BL97" s="358"/>
      <c r="BM97" s="358">
        <v>2</v>
      </c>
      <c r="BN97" s="358">
        <v>9</v>
      </c>
      <c r="BO97" s="359">
        <v>3</v>
      </c>
      <c r="BP97" s="419">
        <f t="shared" si="651"/>
        <v>3</v>
      </c>
      <c r="BQ97" s="365">
        <v>5</v>
      </c>
      <c r="BR97" s="358" t="s">
        <v>34</v>
      </c>
      <c r="BS97" s="358" t="s">
        <v>63</v>
      </c>
      <c r="BT97" s="358">
        <v>4</v>
      </c>
      <c r="BU97" s="358" t="s">
        <v>92</v>
      </c>
      <c r="BV97" s="358"/>
      <c r="BW97" s="358">
        <v>2</v>
      </c>
      <c r="BX97" s="358">
        <v>2</v>
      </c>
      <c r="BY97" s="359">
        <v>1</v>
      </c>
      <c r="BZ97" s="419">
        <f t="shared" si="652"/>
        <v>4</v>
      </c>
      <c r="CA97" s="354">
        <v>5</v>
      </c>
      <c r="CB97" s="358" t="s">
        <v>34</v>
      </c>
      <c r="CC97" s="358" t="s">
        <v>93</v>
      </c>
      <c r="CD97" s="358">
        <v>8</v>
      </c>
      <c r="CE97" s="358" t="s">
        <v>85</v>
      </c>
      <c r="CF97" s="358"/>
      <c r="CG97" s="358">
        <v>1</v>
      </c>
      <c r="CH97" s="358">
        <v>12</v>
      </c>
      <c r="CI97" s="359">
        <v>2</v>
      </c>
      <c r="CJ97" s="419">
        <f t="shared" si="653"/>
        <v>3</v>
      </c>
      <c r="CK97" s="359">
        <v>6</v>
      </c>
      <c r="CL97" s="359"/>
      <c r="CM97" s="359"/>
      <c r="CN97" s="358">
        <v>9</v>
      </c>
      <c r="CO97" s="358" t="s">
        <v>103</v>
      </c>
      <c r="CP97" s="358"/>
      <c r="CQ97" s="358">
        <v>5</v>
      </c>
      <c r="CR97" s="358">
        <v>2</v>
      </c>
      <c r="CS97" s="359">
        <v>2</v>
      </c>
      <c r="CT97" s="419">
        <f t="shared" si="654"/>
        <v>4</v>
      </c>
      <c r="CU97" s="359">
        <v>5</v>
      </c>
      <c r="CV97" s="358" t="s">
        <v>34</v>
      </c>
      <c r="CW97" s="358" t="s">
        <v>93</v>
      </c>
      <c r="CX97" s="358">
        <v>4</v>
      </c>
      <c r="CY97" s="358" t="s">
        <v>85</v>
      </c>
      <c r="CZ97" s="358"/>
      <c r="DA97" s="358">
        <v>3</v>
      </c>
      <c r="DB97" s="358">
        <v>20</v>
      </c>
      <c r="DC97" s="359">
        <v>2</v>
      </c>
      <c r="DD97" s="419">
        <f t="shared" si="664"/>
        <v>3</v>
      </c>
      <c r="DE97" s="359">
        <v>8</v>
      </c>
      <c r="DF97" s="358" t="s">
        <v>34</v>
      </c>
      <c r="DG97" s="358" t="s">
        <v>63</v>
      </c>
      <c r="DH97" s="358">
        <v>8</v>
      </c>
      <c r="DI97" s="358" t="s">
        <v>103</v>
      </c>
      <c r="DJ97" s="358"/>
      <c r="DK97" s="358">
        <v>2</v>
      </c>
      <c r="DL97" s="358">
        <v>2</v>
      </c>
      <c r="DM97" s="359">
        <v>2</v>
      </c>
      <c r="DN97" s="419">
        <f t="shared" si="655"/>
        <v>6</v>
      </c>
      <c r="DO97" s="359" t="s">
        <v>129</v>
      </c>
      <c r="DP97" s="365">
        <v>4</v>
      </c>
      <c r="DQ97" s="359"/>
      <c r="DR97" s="359"/>
      <c r="DS97" s="358">
        <v>5</v>
      </c>
      <c r="DT97" s="358" t="s">
        <v>91</v>
      </c>
      <c r="DU97" s="358"/>
      <c r="DV97" s="358">
        <v>3</v>
      </c>
      <c r="DW97" s="358">
        <v>1.5</v>
      </c>
      <c r="DX97" s="359">
        <v>1</v>
      </c>
      <c r="DY97" s="419">
        <f t="shared" si="656"/>
        <v>3</v>
      </c>
      <c r="DZ97" s="354">
        <v>4</v>
      </c>
      <c r="EA97" s="358" t="s">
        <v>34</v>
      </c>
      <c r="EB97" s="358" t="s">
        <v>93</v>
      </c>
      <c r="EC97" s="358">
        <v>8</v>
      </c>
      <c r="ED97" s="358" t="s">
        <v>85</v>
      </c>
      <c r="EE97" s="358"/>
      <c r="EF97" s="358">
        <v>3</v>
      </c>
      <c r="EG97" s="358">
        <v>16</v>
      </c>
      <c r="EH97" s="359">
        <v>2</v>
      </c>
      <c r="EI97" s="419">
        <f t="shared" si="657"/>
        <v>2</v>
      </c>
      <c r="EJ97" s="365">
        <v>5</v>
      </c>
      <c r="EK97" s="358" t="s">
        <v>34</v>
      </c>
      <c r="EL97" s="358" t="s">
        <v>93</v>
      </c>
      <c r="EM97" s="358">
        <v>7</v>
      </c>
      <c r="EN97" s="358" t="s">
        <v>91</v>
      </c>
      <c r="EO97" s="358"/>
      <c r="EP97" s="358">
        <v>4</v>
      </c>
      <c r="EQ97" s="358">
        <v>2</v>
      </c>
      <c r="ER97" s="359">
        <v>2</v>
      </c>
      <c r="ES97" s="419">
        <f t="shared" si="658"/>
        <v>3</v>
      </c>
      <c r="ET97" s="354">
        <v>4</v>
      </c>
      <c r="EU97" s="358" t="s">
        <v>36</v>
      </c>
      <c r="EV97" s="358" t="s">
        <v>93</v>
      </c>
      <c r="EW97" s="358">
        <v>7</v>
      </c>
      <c r="EX97" s="358" t="s">
        <v>98</v>
      </c>
      <c r="EY97" s="358"/>
      <c r="EZ97" s="358">
        <v>3</v>
      </c>
      <c r="FA97" s="358">
        <v>2.5</v>
      </c>
      <c r="FB97" s="359">
        <v>1</v>
      </c>
      <c r="FC97" s="419">
        <f t="shared" si="659"/>
        <v>3</v>
      </c>
      <c r="FD97" s="365">
        <v>6</v>
      </c>
      <c r="FE97" s="355" t="s">
        <v>34</v>
      </c>
      <c r="FF97" s="355" t="s">
        <v>93</v>
      </c>
      <c r="FG97" s="355">
        <v>7</v>
      </c>
      <c r="FH97" s="355" t="s">
        <v>91</v>
      </c>
      <c r="FI97" s="355" t="s">
        <v>285</v>
      </c>
      <c r="FJ97" s="355">
        <v>2</v>
      </c>
      <c r="FK97" s="355">
        <v>4</v>
      </c>
      <c r="FL97" s="354">
        <v>2</v>
      </c>
      <c r="FM97" s="419">
        <f t="shared" si="660"/>
        <v>4</v>
      </c>
      <c r="FN97" s="354">
        <v>4</v>
      </c>
      <c r="FO97" s="355" t="s">
        <v>34</v>
      </c>
      <c r="FP97" s="355" t="s">
        <v>86</v>
      </c>
      <c r="FQ97" s="355">
        <v>8</v>
      </c>
      <c r="FR97" s="355" t="s">
        <v>85</v>
      </c>
      <c r="FS97" s="355"/>
      <c r="FT97" s="355">
        <v>2</v>
      </c>
      <c r="FU97" s="355">
        <v>5</v>
      </c>
      <c r="FV97" s="354">
        <v>2</v>
      </c>
      <c r="FW97" s="419">
        <f t="shared" si="661"/>
        <v>2</v>
      </c>
      <c r="FX97" s="354">
        <v>6</v>
      </c>
      <c r="FY97" s="358" t="s">
        <v>34</v>
      </c>
      <c r="FZ97" s="358" t="s">
        <v>63</v>
      </c>
      <c r="GA97" s="358" t="s">
        <v>226</v>
      </c>
      <c r="GB97" s="358" t="s">
        <v>98</v>
      </c>
      <c r="GC97" s="358"/>
      <c r="GD97" s="358">
        <v>3</v>
      </c>
      <c r="GE97" s="358">
        <v>4</v>
      </c>
      <c r="GF97" s="359">
        <v>2</v>
      </c>
      <c r="GG97" s="419">
        <f t="shared" si="662"/>
        <v>4</v>
      </c>
      <c r="GH97" s="359">
        <v>3</v>
      </c>
      <c r="GI97" s="359"/>
      <c r="GJ97" s="359"/>
      <c r="GK97" s="358">
        <v>6</v>
      </c>
      <c r="GL97" s="358" t="s">
        <v>85</v>
      </c>
      <c r="GM97" s="358"/>
      <c r="GN97" s="358">
        <v>3</v>
      </c>
      <c r="GO97" s="358">
        <v>5</v>
      </c>
      <c r="GP97" s="359">
        <v>2</v>
      </c>
      <c r="GQ97" s="419">
        <f t="shared" si="663"/>
        <v>1</v>
      </c>
      <c r="GR97" s="354">
        <v>5</v>
      </c>
      <c r="GS97" s="358" t="s">
        <v>34</v>
      </c>
      <c r="GT97" s="358" t="s">
        <v>93</v>
      </c>
      <c r="GU97" s="358">
        <v>9</v>
      </c>
      <c r="GV97" s="358" t="s">
        <v>85</v>
      </c>
      <c r="GW97" s="358"/>
      <c r="GX97" s="358">
        <v>3</v>
      </c>
      <c r="GY97" s="358">
        <v>14</v>
      </c>
      <c r="GZ97" s="359">
        <v>2</v>
      </c>
      <c r="HA97" s="421">
        <f t="shared" si="665"/>
        <v>3</v>
      </c>
      <c r="HB97" s="359"/>
      <c r="HC97" s="269"/>
      <c r="HD97" s="269"/>
      <c r="HE97" s="269"/>
      <c r="HF97" s="269"/>
      <c r="HG97" s="269"/>
      <c r="HH97" s="269"/>
      <c r="HI97" s="269"/>
      <c r="HJ97" s="269"/>
      <c r="HK97" s="295">
        <f t="shared" si="33"/>
        <v>11</v>
      </c>
      <c r="HL97" s="295">
        <f t="shared" si="674"/>
        <v>0</v>
      </c>
      <c r="HM97" s="295">
        <f t="shared" si="675"/>
        <v>0</v>
      </c>
      <c r="HN97" s="297">
        <f t="shared" si="676"/>
        <v>0</v>
      </c>
      <c r="HO97" s="295">
        <f t="shared" si="677"/>
        <v>0</v>
      </c>
      <c r="HP97" s="295">
        <f t="shared" si="678"/>
        <v>0</v>
      </c>
      <c r="HQ97" s="295">
        <f t="shared" si="679"/>
        <v>0</v>
      </c>
      <c r="HR97" s="269" t="s">
        <v>346</v>
      </c>
      <c r="HS97" s="269" t="s">
        <v>348</v>
      </c>
      <c r="HT97" s="269"/>
      <c r="HU97" s="269"/>
      <c r="HV97" s="269"/>
      <c r="HW97" s="269"/>
      <c r="HX97" s="269"/>
      <c r="HY97" s="269"/>
      <c r="HZ97" s="269"/>
      <c r="IA97" s="269"/>
      <c r="IB97" s="269"/>
      <c r="IC97" s="269"/>
      <c r="ID97" s="269"/>
      <c r="IE97" s="269"/>
      <c r="IT97" s="299"/>
    </row>
    <row r="98" spans="7:259" ht="15" customHeight="1">
      <c r="G98" s="175">
        <f t="shared" si="23"/>
        <v>6</v>
      </c>
      <c r="H98" s="175">
        <f t="shared" si="24"/>
        <v>11</v>
      </c>
      <c r="I98" s="128">
        <v>117</v>
      </c>
      <c r="J98" s="90">
        <f t="shared" si="666"/>
        <v>44421</v>
      </c>
      <c r="K98" s="126">
        <v>44421</v>
      </c>
      <c r="L98" s="326" t="s">
        <v>498</v>
      </c>
      <c r="M98" s="76">
        <v>1</v>
      </c>
      <c r="N98" s="42">
        <v>1</v>
      </c>
      <c r="O98" s="206">
        <f t="shared" si="667"/>
        <v>2</v>
      </c>
      <c r="P98" s="176">
        <f t="shared" si="668"/>
        <v>86</v>
      </c>
      <c r="Q98" s="177">
        <f t="shared" si="669"/>
        <v>42</v>
      </c>
      <c r="R98" s="178">
        <f t="shared" si="670"/>
        <v>44</v>
      </c>
      <c r="S98" s="519">
        <f t="shared" si="671"/>
        <v>8</v>
      </c>
      <c r="T98" s="43">
        <v>0</v>
      </c>
      <c r="U98" s="43">
        <v>1</v>
      </c>
      <c r="V98" s="43">
        <v>2</v>
      </c>
      <c r="W98" s="43">
        <v>0</v>
      </c>
      <c r="X98" s="186">
        <f t="shared" si="680"/>
        <v>3</v>
      </c>
      <c r="Y98" s="43">
        <v>2</v>
      </c>
      <c r="Z98" s="189">
        <f t="shared" si="673"/>
        <v>5</v>
      </c>
      <c r="AA98" s="44">
        <v>0</v>
      </c>
      <c r="AB98" s="142"/>
      <c r="AC98" s="365">
        <v>5</v>
      </c>
      <c r="AD98" s="355" t="s">
        <v>36</v>
      </c>
      <c r="AE98" s="355" t="s">
        <v>93</v>
      </c>
      <c r="AF98" s="355">
        <v>8</v>
      </c>
      <c r="AG98" s="355" t="s">
        <v>85</v>
      </c>
      <c r="AH98" s="355">
        <v>128</v>
      </c>
      <c r="AI98" s="355">
        <v>1</v>
      </c>
      <c r="AJ98" s="355">
        <v>12</v>
      </c>
      <c r="AK98" s="354">
        <v>3</v>
      </c>
      <c r="AL98" s="419">
        <f t="shared" si="648"/>
        <v>2</v>
      </c>
      <c r="AM98" s="354">
        <v>4</v>
      </c>
      <c r="AN98" s="355" t="s">
        <v>34</v>
      </c>
      <c r="AO98" s="355" t="s">
        <v>63</v>
      </c>
      <c r="AP98" s="355">
        <v>9</v>
      </c>
      <c r="AQ98" s="355" t="s">
        <v>85</v>
      </c>
      <c r="AR98" s="355">
        <v>118</v>
      </c>
      <c r="AS98" s="355">
        <v>4</v>
      </c>
      <c r="AT98" s="355">
        <v>23</v>
      </c>
      <c r="AU98" s="354">
        <v>2</v>
      </c>
      <c r="AV98" s="419">
        <f t="shared" si="649"/>
        <v>2</v>
      </c>
      <c r="AW98" s="354">
        <v>4</v>
      </c>
      <c r="AX98" s="355" t="s">
        <v>36</v>
      </c>
      <c r="AY98" s="355" t="s">
        <v>93</v>
      </c>
      <c r="AZ98" s="355">
        <v>0</v>
      </c>
      <c r="BA98" s="355" t="s">
        <v>85</v>
      </c>
      <c r="BB98" s="355">
        <v>100</v>
      </c>
      <c r="BC98" s="355">
        <v>1</v>
      </c>
      <c r="BD98" s="355">
        <v>14</v>
      </c>
      <c r="BE98" s="354">
        <v>2</v>
      </c>
      <c r="BF98" s="419">
        <f t="shared" si="650"/>
        <v>2</v>
      </c>
      <c r="BG98" s="354">
        <v>5</v>
      </c>
      <c r="BH98" s="354"/>
      <c r="BI98" s="354"/>
      <c r="BJ98" s="355">
        <v>6</v>
      </c>
      <c r="BK98" s="355" t="s">
        <v>86</v>
      </c>
      <c r="BL98" s="355" t="s">
        <v>469</v>
      </c>
      <c r="BM98" s="355">
        <v>2</v>
      </c>
      <c r="BN98" s="355">
        <v>11</v>
      </c>
      <c r="BO98" s="354">
        <v>2</v>
      </c>
      <c r="BP98" s="419">
        <f t="shared" si="651"/>
        <v>3</v>
      </c>
      <c r="BQ98" s="354">
        <v>4</v>
      </c>
      <c r="BR98" s="355" t="s">
        <v>34</v>
      </c>
      <c r="BS98" s="355" t="s">
        <v>92</v>
      </c>
      <c r="BT98" s="355">
        <v>0</v>
      </c>
      <c r="BU98" s="355" t="s">
        <v>85</v>
      </c>
      <c r="BV98" s="355">
        <v>99</v>
      </c>
      <c r="BW98" s="355">
        <v>2</v>
      </c>
      <c r="BX98" s="355">
        <v>12</v>
      </c>
      <c r="BY98" s="354">
        <v>2</v>
      </c>
      <c r="BZ98" s="419">
        <f t="shared" si="652"/>
        <v>2</v>
      </c>
      <c r="CA98" s="372">
        <v>6</v>
      </c>
      <c r="CB98" s="355" t="s">
        <v>36</v>
      </c>
      <c r="CC98" s="355" t="s">
        <v>93</v>
      </c>
      <c r="CD98" s="355">
        <v>9</v>
      </c>
      <c r="CE98" s="355" t="s">
        <v>85</v>
      </c>
      <c r="CF98" s="355"/>
      <c r="CG98" s="355">
        <v>1</v>
      </c>
      <c r="CH98" s="355">
        <v>10</v>
      </c>
      <c r="CI98" s="354">
        <v>3</v>
      </c>
      <c r="CJ98" s="419">
        <f t="shared" si="653"/>
        <v>3</v>
      </c>
      <c r="CK98" s="372">
        <v>4</v>
      </c>
      <c r="CL98" s="354"/>
      <c r="CM98" s="354"/>
      <c r="CN98" s="355">
        <v>4</v>
      </c>
      <c r="CO98" s="355" t="s">
        <v>121</v>
      </c>
      <c r="CP98" s="355">
        <v>77</v>
      </c>
      <c r="CQ98" s="355">
        <v>1</v>
      </c>
      <c r="CR98" s="355">
        <v>2</v>
      </c>
      <c r="CS98" s="354">
        <v>2</v>
      </c>
      <c r="CT98" s="419">
        <f t="shared" si="654"/>
        <v>2</v>
      </c>
      <c r="CU98" s="354">
        <v>5</v>
      </c>
      <c r="CV98" s="355" t="s">
        <v>34</v>
      </c>
      <c r="CW98" s="355" t="s">
        <v>94</v>
      </c>
      <c r="CX98" s="355" t="s">
        <v>226</v>
      </c>
      <c r="CY98" s="355" t="s">
        <v>85</v>
      </c>
      <c r="CZ98" s="355"/>
      <c r="DA98" s="355">
        <v>3</v>
      </c>
      <c r="DB98" s="355">
        <v>9</v>
      </c>
      <c r="DC98" s="354">
        <v>2</v>
      </c>
      <c r="DD98" s="419">
        <f t="shared" si="664"/>
        <v>3</v>
      </c>
      <c r="DE98" s="365">
        <v>5</v>
      </c>
      <c r="DF98" s="355" t="s">
        <v>34</v>
      </c>
      <c r="DG98" s="355" t="s">
        <v>63</v>
      </c>
      <c r="DH98" s="355">
        <v>5</v>
      </c>
      <c r="DI98" s="355" t="s">
        <v>85</v>
      </c>
      <c r="DJ98" s="355">
        <v>140</v>
      </c>
      <c r="DK98" s="355">
        <v>2</v>
      </c>
      <c r="DL98" s="355">
        <v>23</v>
      </c>
      <c r="DM98" s="354">
        <v>3</v>
      </c>
      <c r="DN98" s="419">
        <f t="shared" si="655"/>
        <v>2</v>
      </c>
      <c r="DO98" s="354" t="s">
        <v>129</v>
      </c>
      <c r="DP98" s="354">
        <v>3</v>
      </c>
      <c r="DQ98" s="359"/>
      <c r="DR98" s="359"/>
      <c r="DS98" s="358">
        <v>5</v>
      </c>
      <c r="DT98" s="358" t="s">
        <v>85</v>
      </c>
      <c r="DU98" s="358"/>
      <c r="DV98" s="358">
        <v>1</v>
      </c>
      <c r="DW98" s="358">
        <v>4</v>
      </c>
      <c r="DX98" s="359">
        <v>2</v>
      </c>
      <c r="DY98" s="419">
        <f t="shared" si="656"/>
        <v>1</v>
      </c>
      <c r="DZ98" s="365">
        <v>5</v>
      </c>
      <c r="EA98" s="358" t="s">
        <v>34</v>
      </c>
      <c r="EB98" s="358" t="s">
        <v>95</v>
      </c>
      <c r="EC98" s="358">
        <v>6</v>
      </c>
      <c r="ED98" s="358" t="s">
        <v>95</v>
      </c>
      <c r="EE98" s="358"/>
      <c r="EF98" s="358">
        <v>2</v>
      </c>
      <c r="EG98" s="358">
        <v>6</v>
      </c>
      <c r="EH98" s="359">
        <v>2</v>
      </c>
      <c r="EI98" s="419">
        <f t="shared" si="657"/>
        <v>3</v>
      </c>
      <c r="EJ98" s="359">
        <v>4</v>
      </c>
      <c r="EK98" s="358" t="s">
        <v>34</v>
      </c>
      <c r="EL98" s="358" t="s">
        <v>93</v>
      </c>
      <c r="EM98" s="358" t="s">
        <v>226</v>
      </c>
      <c r="EN98" s="358" t="s">
        <v>85</v>
      </c>
      <c r="EO98" s="358"/>
      <c r="EP98" s="358">
        <v>1</v>
      </c>
      <c r="EQ98" s="358">
        <v>11</v>
      </c>
      <c r="ER98" s="359">
        <v>2</v>
      </c>
      <c r="ES98" s="419">
        <f t="shared" si="658"/>
        <v>2</v>
      </c>
      <c r="ET98" s="354">
        <v>4</v>
      </c>
      <c r="EU98" s="358" t="s">
        <v>36</v>
      </c>
      <c r="EV98" s="358" t="s">
        <v>93</v>
      </c>
      <c r="EW98" s="358">
        <v>8</v>
      </c>
      <c r="EX98" s="358" t="s">
        <v>63</v>
      </c>
      <c r="EY98" s="358"/>
      <c r="EZ98" s="358">
        <v>1</v>
      </c>
      <c r="FA98" s="358">
        <v>0.5</v>
      </c>
      <c r="FB98" s="359">
        <v>1</v>
      </c>
      <c r="FC98" s="419">
        <f t="shared" si="659"/>
        <v>3</v>
      </c>
      <c r="FD98" s="354">
        <v>8</v>
      </c>
      <c r="FE98" s="358" t="s">
        <v>34</v>
      </c>
      <c r="FF98" s="358" t="s">
        <v>98</v>
      </c>
      <c r="FG98" s="358">
        <v>8</v>
      </c>
      <c r="FH98" s="358" t="s">
        <v>85</v>
      </c>
      <c r="FI98" s="358"/>
      <c r="FJ98" s="358">
        <v>1</v>
      </c>
      <c r="FK98" s="358">
        <v>27</v>
      </c>
      <c r="FL98" s="359">
        <v>3</v>
      </c>
      <c r="FM98" s="419">
        <f t="shared" si="660"/>
        <v>5</v>
      </c>
      <c r="FN98" s="365">
        <v>5</v>
      </c>
      <c r="FO98" s="366" t="s">
        <v>34</v>
      </c>
      <c r="FP98" s="366" t="s">
        <v>93</v>
      </c>
      <c r="FQ98" s="366">
        <v>5</v>
      </c>
      <c r="FR98" s="366" t="s">
        <v>95</v>
      </c>
      <c r="FS98" s="366"/>
      <c r="FT98" s="366">
        <v>5</v>
      </c>
      <c r="FU98" s="366">
        <v>4</v>
      </c>
      <c r="FV98" s="365">
        <v>2</v>
      </c>
      <c r="FW98" s="419">
        <f t="shared" si="661"/>
        <v>3</v>
      </c>
      <c r="FX98" s="365">
        <v>5</v>
      </c>
      <c r="FY98" s="358" t="s">
        <v>34</v>
      </c>
      <c r="FZ98" s="358" t="s">
        <v>95</v>
      </c>
      <c r="GA98" s="358">
        <v>0</v>
      </c>
      <c r="GB98" s="358" t="s">
        <v>98</v>
      </c>
      <c r="GC98" s="358"/>
      <c r="GD98" s="358">
        <v>3</v>
      </c>
      <c r="GE98" s="358">
        <v>0.5</v>
      </c>
      <c r="GF98" s="359">
        <v>1</v>
      </c>
      <c r="GG98" s="419">
        <f t="shared" si="662"/>
        <v>4</v>
      </c>
      <c r="GH98" s="359">
        <v>3</v>
      </c>
      <c r="GI98" s="359"/>
      <c r="GJ98" s="359"/>
      <c r="GK98" s="358">
        <v>6</v>
      </c>
      <c r="GL98" s="358" t="s">
        <v>85</v>
      </c>
      <c r="GM98" s="358"/>
      <c r="GN98" s="358">
        <v>3</v>
      </c>
      <c r="GO98" s="358">
        <v>4</v>
      </c>
      <c r="GP98" s="359">
        <v>2</v>
      </c>
      <c r="GQ98" s="419">
        <f t="shared" si="663"/>
        <v>1</v>
      </c>
      <c r="GR98" s="359">
        <v>7</v>
      </c>
      <c r="GS98" s="358" t="s">
        <v>34</v>
      </c>
      <c r="GT98" s="358" t="s">
        <v>86</v>
      </c>
      <c r="GU98" s="358">
        <v>6</v>
      </c>
      <c r="GV98" s="358" t="s">
        <v>103</v>
      </c>
      <c r="GW98" s="358" t="s">
        <v>499</v>
      </c>
      <c r="GX98" s="358">
        <v>2</v>
      </c>
      <c r="GY98" s="358">
        <v>15</v>
      </c>
      <c r="GZ98" s="359">
        <v>2</v>
      </c>
      <c r="HA98" s="421">
        <f t="shared" si="665"/>
        <v>5</v>
      </c>
      <c r="HB98" s="359"/>
      <c r="HC98" s="269"/>
      <c r="HD98" s="269"/>
      <c r="HE98" s="269"/>
      <c r="HF98" s="269"/>
      <c r="HG98" s="269"/>
      <c r="HH98" s="269"/>
      <c r="HI98" s="269"/>
      <c r="HJ98" s="269"/>
      <c r="HK98" s="295">
        <f t="shared" si="33"/>
        <v>10</v>
      </c>
      <c r="HL98" s="295">
        <f t="shared" si="674"/>
        <v>0</v>
      </c>
      <c r="HM98" s="295">
        <f t="shared" si="675"/>
        <v>0</v>
      </c>
      <c r="HN98" s="297">
        <f t="shared" si="676"/>
        <v>0</v>
      </c>
      <c r="HO98" s="295">
        <f t="shared" si="677"/>
        <v>0</v>
      </c>
      <c r="HP98" s="295">
        <f t="shared" si="678"/>
        <v>0</v>
      </c>
      <c r="HQ98" s="295">
        <f t="shared" si="679"/>
        <v>0</v>
      </c>
      <c r="HR98" s="269" t="s">
        <v>346</v>
      </c>
      <c r="HS98" s="269" t="s">
        <v>348</v>
      </c>
      <c r="HT98" s="269"/>
      <c r="HU98" s="269"/>
      <c r="HV98" s="269"/>
      <c r="HW98" s="269"/>
      <c r="HX98" s="269"/>
      <c r="HY98" s="269"/>
      <c r="HZ98" s="269"/>
      <c r="IA98" s="269"/>
      <c r="IB98" s="269"/>
      <c r="IC98" s="269"/>
      <c r="ID98" s="269"/>
      <c r="IE98" s="269"/>
      <c r="IT98" s="299"/>
    </row>
    <row r="99" spans="7:259" ht="15" customHeight="1">
      <c r="G99" s="175">
        <f t="shared" si="23"/>
        <v>8</v>
      </c>
      <c r="H99" s="175">
        <f t="shared" si="24"/>
        <v>11</v>
      </c>
      <c r="I99" s="119">
        <v>116</v>
      </c>
      <c r="J99" s="88">
        <f t="shared" si="666"/>
        <v>44416</v>
      </c>
      <c r="K99" s="85">
        <v>44416</v>
      </c>
      <c r="L99" s="509" t="s">
        <v>500</v>
      </c>
      <c r="M99" s="74">
        <v>1</v>
      </c>
      <c r="N99" s="28">
        <v>0</v>
      </c>
      <c r="O99" s="207">
        <f t="shared" si="667"/>
        <v>1</v>
      </c>
      <c r="P99" s="179">
        <f t="shared" si="668"/>
        <v>91</v>
      </c>
      <c r="Q99" s="180">
        <f t="shared" si="669"/>
        <v>49</v>
      </c>
      <c r="R99" s="181">
        <f t="shared" si="670"/>
        <v>42</v>
      </c>
      <c r="S99" s="519">
        <f t="shared" si="671"/>
        <v>10</v>
      </c>
      <c r="T99" s="27">
        <v>0</v>
      </c>
      <c r="U99" s="27">
        <v>1</v>
      </c>
      <c r="V99" s="27">
        <v>2</v>
      </c>
      <c r="W99" s="27">
        <v>1</v>
      </c>
      <c r="X99" s="187">
        <f t="shared" si="680"/>
        <v>4</v>
      </c>
      <c r="Y99" s="27">
        <v>1</v>
      </c>
      <c r="Z99" s="190">
        <f t="shared" si="673"/>
        <v>5</v>
      </c>
      <c r="AA99" s="18">
        <v>1</v>
      </c>
      <c r="AB99" s="374"/>
      <c r="AC99" s="354">
        <v>7</v>
      </c>
      <c r="AD99" s="355" t="s">
        <v>128</v>
      </c>
      <c r="AE99" s="355" t="s">
        <v>93</v>
      </c>
      <c r="AF99" s="355">
        <v>7</v>
      </c>
      <c r="AG99" s="355" t="s">
        <v>95</v>
      </c>
      <c r="AH99" s="355">
        <v>140</v>
      </c>
      <c r="AI99" s="355">
        <v>1</v>
      </c>
      <c r="AJ99" s="355">
        <v>9</v>
      </c>
      <c r="AK99" s="354">
        <v>3</v>
      </c>
      <c r="AL99" s="419">
        <f t="shared" si="648"/>
        <v>4</v>
      </c>
      <c r="AM99" s="365">
        <v>5</v>
      </c>
      <c r="AN99" s="366" t="s">
        <v>34</v>
      </c>
      <c r="AO99" s="355" t="s">
        <v>63</v>
      </c>
      <c r="AP99" s="355">
        <v>9</v>
      </c>
      <c r="AQ99" s="355" t="s">
        <v>85</v>
      </c>
      <c r="AR99" s="355">
        <v>110</v>
      </c>
      <c r="AS99" s="355">
        <v>2</v>
      </c>
      <c r="AT99" s="355">
        <v>14</v>
      </c>
      <c r="AU99" s="354">
        <v>3</v>
      </c>
      <c r="AV99" s="419">
        <f t="shared" si="649"/>
        <v>2</v>
      </c>
      <c r="AW99" s="365">
        <v>5</v>
      </c>
      <c r="AX99" s="355" t="s">
        <v>128</v>
      </c>
      <c r="AY99" s="355" t="s">
        <v>91</v>
      </c>
      <c r="AZ99" s="355">
        <v>0</v>
      </c>
      <c r="BA99" s="355" t="s">
        <v>85</v>
      </c>
      <c r="BB99" s="355">
        <v>100</v>
      </c>
      <c r="BC99" s="355">
        <v>3</v>
      </c>
      <c r="BD99" s="355">
        <v>3.5</v>
      </c>
      <c r="BE99" s="354">
        <v>2</v>
      </c>
      <c r="BF99" s="419">
        <f t="shared" si="650"/>
        <v>3</v>
      </c>
      <c r="BG99" s="354">
        <v>5</v>
      </c>
      <c r="BH99" s="354"/>
      <c r="BI99" s="354"/>
      <c r="BJ99" s="355">
        <v>5</v>
      </c>
      <c r="BK99" s="355" t="s">
        <v>92</v>
      </c>
      <c r="BL99" s="355">
        <v>180</v>
      </c>
      <c r="BM99" s="355">
        <v>2</v>
      </c>
      <c r="BN99" s="355">
        <v>14</v>
      </c>
      <c r="BO99" s="354">
        <v>3</v>
      </c>
      <c r="BP99" s="419">
        <f t="shared" si="651"/>
        <v>2</v>
      </c>
      <c r="BQ99" s="354">
        <v>4</v>
      </c>
      <c r="BR99" s="355" t="s">
        <v>34</v>
      </c>
      <c r="BS99" s="355" t="s">
        <v>92</v>
      </c>
      <c r="BT99" s="355">
        <v>0</v>
      </c>
      <c r="BU99" s="355" t="s">
        <v>85</v>
      </c>
      <c r="BV99" s="355">
        <v>64</v>
      </c>
      <c r="BW99" s="355">
        <v>2</v>
      </c>
      <c r="BX99" s="355">
        <v>13</v>
      </c>
      <c r="BY99" s="354">
        <v>2</v>
      </c>
      <c r="BZ99" s="419">
        <f t="shared" si="652"/>
        <v>2</v>
      </c>
      <c r="CA99" s="365">
        <v>6</v>
      </c>
      <c r="CB99" s="355" t="s">
        <v>36</v>
      </c>
      <c r="CC99" s="355" t="s">
        <v>93</v>
      </c>
      <c r="CD99" s="355">
        <v>4</v>
      </c>
      <c r="CE99" s="355" t="s">
        <v>91</v>
      </c>
      <c r="CF99" s="355">
        <v>10</v>
      </c>
      <c r="CG99" s="355">
        <v>1</v>
      </c>
      <c r="CH99" s="355">
        <v>2</v>
      </c>
      <c r="CI99" s="354">
        <v>2</v>
      </c>
      <c r="CJ99" s="419">
        <f t="shared" si="653"/>
        <v>4</v>
      </c>
      <c r="CK99" s="354">
        <v>3</v>
      </c>
      <c r="CL99" s="354"/>
      <c r="CM99" s="354"/>
      <c r="CN99" s="355">
        <v>0</v>
      </c>
      <c r="CO99" s="355" t="s">
        <v>85</v>
      </c>
      <c r="CP99" s="355">
        <v>99</v>
      </c>
      <c r="CQ99" s="355">
        <v>3</v>
      </c>
      <c r="CR99" s="355">
        <v>20</v>
      </c>
      <c r="CS99" s="354">
        <v>2</v>
      </c>
      <c r="CT99" s="419">
        <f t="shared" si="654"/>
        <v>1</v>
      </c>
      <c r="CU99" s="354">
        <v>10</v>
      </c>
      <c r="CV99" s="355" t="s">
        <v>34</v>
      </c>
      <c r="CW99" s="355" t="s">
        <v>94</v>
      </c>
      <c r="CX99" s="355">
        <v>0</v>
      </c>
      <c r="CY99" s="355" t="s">
        <v>85</v>
      </c>
      <c r="CZ99" s="355" t="s">
        <v>497</v>
      </c>
      <c r="DA99" s="355">
        <v>2</v>
      </c>
      <c r="DB99" s="355">
        <v>24</v>
      </c>
      <c r="DC99" s="354">
        <v>3</v>
      </c>
      <c r="DD99" s="419">
        <f t="shared" si="664"/>
        <v>7</v>
      </c>
      <c r="DE99" s="354">
        <v>4</v>
      </c>
      <c r="DF99" s="355" t="s">
        <v>34</v>
      </c>
      <c r="DG99" s="355" t="s">
        <v>121</v>
      </c>
      <c r="DH99" s="355">
        <v>7</v>
      </c>
      <c r="DI99" s="355" t="s">
        <v>85</v>
      </c>
      <c r="DJ99" s="355">
        <v>140</v>
      </c>
      <c r="DK99" s="355">
        <v>2</v>
      </c>
      <c r="DL99" s="355">
        <v>14</v>
      </c>
      <c r="DM99" s="354">
        <v>2</v>
      </c>
      <c r="DN99" s="419">
        <f t="shared" si="655"/>
        <v>2</v>
      </c>
      <c r="DO99" s="354" t="s">
        <v>129</v>
      </c>
      <c r="DP99" s="354">
        <v>5</v>
      </c>
      <c r="DQ99" s="354"/>
      <c r="DR99" s="354"/>
      <c r="DS99" s="355" t="s">
        <v>128</v>
      </c>
      <c r="DT99" s="355" t="s">
        <v>63</v>
      </c>
      <c r="DU99" s="355">
        <v>164</v>
      </c>
      <c r="DV99" s="355">
        <v>3</v>
      </c>
      <c r="DW99" s="355">
        <v>14</v>
      </c>
      <c r="DX99" s="354">
        <v>3</v>
      </c>
      <c r="DY99" s="419">
        <f t="shared" si="656"/>
        <v>2</v>
      </c>
      <c r="DZ99" s="365">
        <v>5</v>
      </c>
      <c r="EA99" s="355" t="s">
        <v>34</v>
      </c>
      <c r="EB99" s="355" t="s">
        <v>93</v>
      </c>
      <c r="EC99" s="355">
        <v>8</v>
      </c>
      <c r="ED99" s="355" t="s">
        <v>85</v>
      </c>
      <c r="EE99" s="355">
        <v>130</v>
      </c>
      <c r="EF99" s="355">
        <v>2</v>
      </c>
      <c r="EG99" s="355">
        <v>24</v>
      </c>
      <c r="EH99" s="354">
        <v>3</v>
      </c>
      <c r="EI99" s="419">
        <f t="shared" si="657"/>
        <v>2</v>
      </c>
      <c r="EJ99" s="354">
        <v>4</v>
      </c>
      <c r="EK99" s="355" t="s">
        <v>34</v>
      </c>
      <c r="EL99" s="355" t="s">
        <v>93</v>
      </c>
      <c r="EM99" s="355">
        <v>7</v>
      </c>
      <c r="EN99" s="355" t="s">
        <v>85</v>
      </c>
      <c r="EO99" s="355">
        <v>150</v>
      </c>
      <c r="EP99" s="355">
        <v>1</v>
      </c>
      <c r="EQ99" s="355">
        <v>14</v>
      </c>
      <c r="ER99" s="354">
        <v>2</v>
      </c>
      <c r="ES99" s="419">
        <f t="shared" si="658"/>
        <v>2</v>
      </c>
      <c r="ET99" s="365">
        <v>5</v>
      </c>
      <c r="EU99" s="355" t="s">
        <v>36</v>
      </c>
      <c r="EV99" s="355" t="s">
        <v>93</v>
      </c>
      <c r="EW99" s="355">
        <v>6</v>
      </c>
      <c r="EX99" s="355" t="s">
        <v>98</v>
      </c>
      <c r="EY99" s="355">
        <v>160</v>
      </c>
      <c r="EZ99" s="355">
        <v>3</v>
      </c>
      <c r="FA99" s="355">
        <v>1</v>
      </c>
      <c r="FB99" s="354">
        <v>1</v>
      </c>
      <c r="FC99" s="419">
        <f t="shared" si="659"/>
        <v>4</v>
      </c>
      <c r="FD99" s="365">
        <v>6</v>
      </c>
      <c r="FE99" s="355" t="s">
        <v>34</v>
      </c>
      <c r="FF99" s="355" t="s">
        <v>93</v>
      </c>
      <c r="FG99" s="355">
        <v>4</v>
      </c>
      <c r="FH99" s="355" t="s">
        <v>85</v>
      </c>
      <c r="FI99" s="355">
        <v>30</v>
      </c>
      <c r="FJ99" s="355">
        <v>1</v>
      </c>
      <c r="FK99" s="355">
        <v>8</v>
      </c>
      <c r="FL99" s="354">
        <v>2</v>
      </c>
      <c r="FM99" s="419">
        <f t="shared" si="660"/>
        <v>4</v>
      </c>
      <c r="FN99" s="365">
        <v>5</v>
      </c>
      <c r="FO99" s="355" t="s">
        <v>34</v>
      </c>
      <c r="FP99" s="355" t="s">
        <v>86</v>
      </c>
      <c r="FQ99" s="355">
        <v>6</v>
      </c>
      <c r="FR99" s="355" t="s">
        <v>95</v>
      </c>
      <c r="FS99" s="355">
        <v>160</v>
      </c>
      <c r="FT99" s="355">
        <v>1</v>
      </c>
      <c r="FU99" s="355">
        <v>7</v>
      </c>
      <c r="FV99" s="354">
        <v>2</v>
      </c>
      <c r="FW99" s="419">
        <f t="shared" si="661"/>
        <v>3</v>
      </c>
      <c r="FX99" s="354">
        <v>4</v>
      </c>
      <c r="FY99" s="355" t="s">
        <v>34</v>
      </c>
      <c r="FZ99" s="355" t="s">
        <v>93</v>
      </c>
      <c r="GA99" s="355">
        <v>0</v>
      </c>
      <c r="GB99" s="355" t="s">
        <v>85</v>
      </c>
      <c r="GC99" s="355">
        <v>70</v>
      </c>
      <c r="GD99" s="355">
        <v>1</v>
      </c>
      <c r="GE99" s="355">
        <v>5</v>
      </c>
      <c r="GF99" s="354">
        <v>2</v>
      </c>
      <c r="GG99" s="419">
        <f t="shared" si="662"/>
        <v>2</v>
      </c>
      <c r="GH99" s="356">
        <v>2</v>
      </c>
      <c r="GI99" s="354"/>
      <c r="GJ99" s="354"/>
      <c r="GK99" s="355">
        <v>8</v>
      </c>
      <c r="GL99" s="355" t="s">
        <v>85</v>
      </c>
      <c r="GM99" s="355">
        <v>144</v>
      </c>
      <c r="GN99" s="355">
        <v>3</v>
      </c>
      <c r="GO99" s="355">
        <v>3</v>
      </c>
      <c r="GP99" s="354">
        <v>1</v>
      </c>
      <c r="GQ99" s="419">
        <f t="shared" si="663"/>
        <v>1</v>
      </c>
      <c r="GR99" s="365">
        <v>6</v>
      </c>
      <c r="GS99" s="358" t="s">
        <v>34</v>
      </c>
      <c r="GT99" s="358" t="s">
        <v>93</v>
      </c>
      <c r="GU99" s="358" t="s">
        <v>432</v>
      </c>
      <c r="GV99" s="358" t="s">
        <v>91</v>
      </c>
      <c r="GW99" s="358">
        <v>158</v>
      </c>
      <c r="GX99" s="358">
        <v>1</v>
      </c>
      <c r="GY99" s="358">
        <v>18</v>
      </c>
      <c r="GZ99" s="359">
        <v>2</v>
      </c>
      <c r="HA99" s="421">
        <f t="shared" si="665"/>
        <v>4</v>
      </c>
      <c r="HB99" s="359"/>
      <c r="HC99" s="269"/>
      <c r="HD99" s="269"/>
      <c r="HE99" s="269"/>
      <c r="HF99" s="269"/>
      <c r="HG99" s="269"/>
      <c r="HH99" s="269"/>
      <c r="HI99" s="269"/>
      <c r="HJ99" s="269"/>
      <c r="HK99" s="295">
        <f t="shared" si="33"/>
        <v>10</v>
      </c>
      <c r="HL99" s="295">
        <f t="shared" si="674"/>
        <v>0</v>
      </c>
      <c r="HM99" s="295">
        <f t="shared" si="675"/>
        <v>0</v>
      </c>
      <c r="HN99" s="297">
        <f t="shared" si="676"/>
        <v>0</v>
      </c>
      <c r="HO99" s="295">
        <f t="shared" si="677"/>
        <v>0</v>
      </c>
      <c r="HP99" s="295">
        <f t="shared" si="678"/>
        <v>0</v>
      </c>
      <c r="HQ99" s="295">
        <f t="shared" si="679"/>
        <v>0</v>
      </c>
      <c r="HR99" s="269" t="s">
        <v>379</v>
      </c>
      <c r="HS99" s="269" t="s">
        <v>380</v>
      </c>
      <c r="HT99" s="269"/>
      <c r="HU99" s="269"/>
      <c r="HV99" s="269"/>
      <c r="HW99" s="269"/>
      <c r="HX99" s="269"/>
      <c r="HY99" s="269"/>
      <c r="HZ99" s="269"/>
      <c r="IA99" s="269"/>
      <c r="IB99" s="269"/>
      <c r="IC99" s="269"/>
      <c r="ID99" s="269"/>
      <c r="IE99" s="269"/>
      <c r="IT99" s="299"/>
    </row>
    <row r="100" spans="7:259" ht="15" customHeight="1">
      <c r="G100" s="175">
        <f t="shared" si="23"/>
        <v>9</v>
      </c>
      <c r="H100" s="175">
        <f t="shared" si="24"/>
        <v>14</v>
      </c>
      <c r="I100" s="128">
        <v>115</v>
      </c>
      <c r="J100" s="90">
        <f t="shared" si="666"/>
        <v>44408</v>
      </c>
      <c r="K100" s="126">
        <v>44408</v>
      </c>
      <c r="L100" s="41" t="s">
        <v>563</v>
      </c>
      <c r="M100" s="76">
        <v>0</v>
      </c>
      <c r="N100" s="42">
        <v>0</v>
      </c>
      <c r="O100" s="207">
        <f t="shared" si="667"/>
        <v>0</v>
      </c>
      <c r="P100" s="176">
        <f t="shared" si="668"/>
        <v>75</v>
      </c>
      <c r="Q100" s="185">
        <f t="shared" si="669"/>
        <v>37</v>
      </c>
      <c r="R100" s="178">
        <f t="shared" si="670"/>
        <v>38</v>
      </c>
      <c r="S100" s="519">
        <f t="shared" si="671"/>
        <v>4</v>
      </c>
      <c r="T100" s="43">
        <v>0</v>
      </c>
      <c r="U100" s="43">
        <v>0</v>
      </c>
      <c r="V100" s="43">
        <v>0</v>
      </c>
      <c r="W100" s="43">
        <v>0</v>
      </c>
      <c r="X100" s="186">
        <f t="shared" si="680"/>
        <v>0</v>
      </c>
      <c r="Y100" s="43">
        <v>1</v>
      </c>
      <c r="Z100" s="189">
        <f t="shared" si="673"/>
        <v>1</v>
      </c>
      <c r="AA100" s="44">
        <v>1</v>
      </c>
      <c r="AB100" s="142"/>
      <c r="AC100" s="354">
        <v>4</v>
      </c>
      <c r="AD100" s="358" t="s">
        <v>128</v>
      </c>
      <c r="AE100" s="358" t="s">
        <v>93</v>
      </c>
      <c r="AF100" s="358" t="s">
        <v>226</v>
      </c>
      <c r="AG100" s="358" t="s">
        <v>85</v>
      </c>
      <c r="AH100" s="358">
        <v>98</v>
      </c>
      <c r="AI100" s="358">
        <v>1</v>
      </c>
      <c r="AJ100" s="358">
        <v>5</v>
      </c>
      <c r="AK100" s="359">
        <v>2</v>
      </c>
      <c r="AL100" s="419">
        <f t="shared" si="648"/>
        <v>2</v>
      </c>
      <c r="AM100" s="354">
        <v>4</v>
      </c>
      <c r="AN100" s="358" t="s">
        <v>34</v>
      </c>
      <c r="AO100" s="355" t="s">
        <v>93</v>
      </c>
      <c r="AP100" s="355">
        <v>4</v>
      </c>
      <c r="AQ100" s="355" t="s">
        <v>91</v>
      </c>
      <c r="AR100" s="355">
        <v>54</v>
      </c>
      <c r="AS100" s="355">
        <v>2</v>
      </c>
      <c r="AT100" s="355">
        <v>3</v>
      </c>
      <c r="AU100" s="354">
        <v>1</v>
      </c>
      <c r="AV100" s="419">
        <f t="shared" si="649"/>
        <v>3</v>
      </c>
      <c r="AW100" s="354">
        <v>4</v>
      </c>
      <c r="AX100" s="358" t="s">
        <v>128</v>
      </c>
      <c r="AY100" s="358" t="s">
        <v>93</v>
      </c>
      <c r="AZ100" s="358" t="s">
        <v>226</v>
      </c>
      <c r="BA100" s="358" t="s">
        <v>85</v>
      </c>
      <c r="BB100" s="358">
        <v>99</v>
      </c>
      <c r="BC100" s="358">
        <v>3</v>
      </c>
      <c r="BD100" s="358">
        <v>17</v>
      </c>
      <c r="BE100" s="359">
        <v>2</v>
      </c>
      <c r="BF100" s="419">
        <f t="shared" si="650"/>
        <v>2</v>
      </c>
      <c r="BG100" s="354">
        <v>3</v>
      </c>
      <c r="BH100" s="359"/>
      <c r="BI100" s="359"/>
      <c r="BJ100" s="358">
        <v>5</v>
      </c>
      <c r="BK100" s="358" t="s">
        <v>85</v>
      </c>
      <c r="BL100" s="358">
        <v>180</v>
      </c>
      <c r="BM100" s="358">
        <v>2</v>
      </c>
      <c r="BN100" s="358">
        <v>10</v>
      </c>
      <c r="BO100" s="359">
        <v>2</v>
      </c>
      <c r="BP100" s="419">
        <f t="shared" si="651"/>
        <v>1</v>
      </c>
      <c r="BQ100" s="359">
        <v>4</v>
      </c>
      <c r="BR100" s="358" t="s">
        <v>34</v>
      </c>
      <c r="BS100" s="358" t="s">
        <v>92</v>
      </c>
      <c r="BT100" s="358">
        <v>0</v>
      </c>
      <c r="BU100" s="358" t="s">
        <v>85</v>
      </c>
      <c r="BV100" s="358">
        <v>64</v>
      </c>
      <c r="BW100" s="358">
        <v>2</v>
      </c>
      <c r="BX100" s="358">
        <v>12</v>
      </c>
      <c r="BY100" s="359">
        <v>2</v>
      </c>
      <c r="BZ100" s="419">
        <f t="shared" si="652"/>
        <v>2</v>
      </c>
      <c r="CA100" s="372">
        <v>6</v>
      </c>
      <c r="CB100" s="358" t="s">
        <v>36</v>
      </c>
      <c r="CC100" s="358" t="s">
        <v>93</v>
      </c>
      <c r="CD100" s="358">
        <v>0</v>
      </c>
      <c r="CE100" s="358" t="s">
        <v>85</v>
      </c>
      <c r="CF100" s="358">
        <v>10</v>
      </c>
      <c r="CG100" s="358">
        <v>1</v>
      </c>
      <c r="CH100" s="358">
        <v>5</v>
      </c>
      <c r="CI100" s="359">
        <v>3</v>
      </c>
      <c r="CJ100" s="419">
        <f t="shared" si="653"/>
        <v>3</v>
      </c>
      <c r="CK100" s="359">
        <v>3</v>
      </c>
      <c r="CL100" s="359"/>
      <c r="CM100" s="359"/>
      <c r="CN100" s="358">
        <v>0</v>
      </c>
      <c r="CO100" s="358" t="s">
        <v>85</v>
      </c>
      <c r="CP100" s="358">
        <v>86</v>
      </c>
      <c r="CQ100" s="358">
        <v>3</v>
      </c>
      <c r="CR100" s="358">
        <v>9</v>
      </c>
      <c r="CS100" s="359">
        <v>2</v>
      </c>
      <c r="CT100" s="419">
        <f t="shared" si="654"/>
        <v>1</v>
      </c>
      <c r="CU100" s="359">
        <v>5</v>
      </c>
      <c r="CV100" s="358" t="s">
        <v>34</v>
      </c>
      <c r="CW100" s="358" t="s">
        <v>94</v>
      </c>
      <c r="CX100" s="358">
        <v>0</v>
      </c>
      <c r="CY100" s="358" t="s">
        <v>85</v>
      </c>
      <c r="CZ100" s="358">
        <v>70</v>
      </c>
      <c r="DA100" s="358">
        <v>2</v>
      </c>
      <c r="DB100" s="358">
        <v>14</v>
      </c>
      <c r="DC100" s="359">
        <v>2</v>
      </c>
      <c r="DD100" s="419">
        <f t="shared" si="664"/>
        <v>3</v>
      </c>
      <c r="DE100" s="359">
        <v>4</v>
      </c>
      <c r="DF100" s="358" t="s">
        <v>34</v>
      </c>
      <c r="DG100" s="358" t="s">
        <v>94</v>
      </c>
      <c r="DH100" s="358">
        <v>9</v>
      </c>
      <c r="DI100" s="358" t="s">
        <v>63</v>
      </c>
      <c r="DJ100" s="358">
        <v>116</v>
      </c>
      <c r="DK100" s="358">
        <v>2</v>
      </c>
      <c r="DL100" s="358">
        <v>1</v>
      </c>
      <c r="DM100" s="359">
        <v>1</v>
      </c>
      <c r="DN100" s="419">
        <f t="shared" si="655"/>
        <v>3</v>
      </c>
      <c r="DO100" s="359" t="s">
        <v>129</v>
      </c>
      <c r="DP100" s="365">
        <v>4</v>
      </c>
      <c r="DQ100" s="359"/>
      <c r="DR100" s="359"/>
      <c r="DS100" s="358">
        <v>5</v>
      </c>
      <c r="DT100" s="358" t="s">
        <v>85</v>
      </c>
      <c r="DU100" s="358">
        <v>164</v>
      </c>
      <c r="DV100" s="358">
        <v>3</v>
      </c>
      <c r="DW100" s="358">
        <v>14</v>
      </c>
      <c r="DX100" s="359">
        <v>3</v>
      </c>
      <c r="DY100" s="419">
        <f t="shared" si="656"/>
        <v>1</v>
      </c>
      <c r="DZ100" s="354">
        <v>4</v>
      </c>
      <c r="EA100" s="358" t="s">
        <v>34</v>
      </c>
      <c r="EB100" s="358" t="s">
        <v>93</v>
      </c>
      <c r="EC100" s="358" t="s">
        <v>226</v>
      </c>
      <c r="ED100" s="358" t="s">
        <v>85</v>
      </c>
      <c r="EE100" s="358">
        <v>99</v>
      </c>
      <c r="EF100" s="358">
        <v>2</v>
      </c>
      <c r="EG100" s="358">
        <v>3</v>
      </c>
      <c r="EH100" s="359">
        <v>2</v>
      </c>
      <c r="EI100" s="419">
        <f t="shared" si="657"/>
        <v>2</v>
      </c>
      <c r="EJ100" s="365">
        <v>5</v>
      </c>
      <c r="EK100" s="358" t="s">
        <v>34</v>
      </c>
      <c r="EL100" s="358" t="s">
        <v>63</v>
      </c>
      <c r="EM100" s="358">
        <v>9</v>
      </c>
      <c r="EN100" s="358" t="s">
        <v>63</v>
      </c>
      <c r="EO100" s="358" t="s">
        <v>496</v>
      </c>
      <c r="EP100" s="358">
        <v>1</v>
      </c>
      <c r="EQ100" s="358">
        <v>1</v>
      </c>
      <c r="ER100" s="359">
        <v>1</v>
      </c>
      <c r="ES100" s="419">
        <f t="shared" si="658"/>
        <v>4</v>
      </c>
      <c r="ET100" s="356">
        <v>3</v>
      </c>
      <c r="EU100" s="358" t="s">
        <v>36</v>
      </c>
      <c r="EV100" s="358" t="s">
        <v>93</v>
      </c>
      <c r="EW100" s="358">
        <v>8</v>
      </c>
      <c r="EX100" s="358" t="s">
        <v>85</v>
      </c>
      <c r="EY100" s="358">
        <v>130</v>
      </c>
      <c r="EZ100" s="358">
        <v>3</v>
      </c>
      <c r="FA100" s="358">
        <v>5</v>
      </c>
      <c r="FB100" s="359">
        <v>1</v>
      </c>
      <c r="FC100" s="419">
        <f t="shared" si="659"/>
        <v>2</v>
      </c>
      <c r="FD100" s="354">
        <v>5</v>
      </c>
      <c r="FE100" s="355" t="s">
        <v>34</v>
      </c>
      <c r="FF100" s="355" t="s">
        <v>93</v>
      </c>
      <c r="FG100" s="355">
        <v>7</v>
      </c>
      <c r="FH100" s="355" t="s">
        <v>85</v>
      </c>
      <c r="FI100" s="355">
        <v>132</v>
      </c>
      <c r="FJ100" s="355">
        <v>1</v>
      </c>
      <c r="FK100" s="355">
        <v>13</v>
      </c>
      <c r="FL100" s="354">
        <v>2</v>
      </c>
      <c r="FM100" s="419">
        <f t="shared" si="660"/>
        <v>3</v>
      </c>
      <c r="FN100" s="354">
        <v>4</v>
      </c>
      <c r="FO100" s="355" t="s">
        <v>34</v>
      </c>
      <c r="FP100" s="355" t="s">
        <v>86</v>
      </c>
      <c r="FQ100" s="355" t="s">
        <v>226</v>
      </c>
      <c r="FR100" s="355" t="s">
        <v>85</v>
      </c>
      <c r="FS100" s="355">
        <v>99</v>
      </c>
      <c r="FT100" s="355">
        <v>1</v>
      </c>
      <c r="FU100" s="355">
        <v>15</v>
      </c>
      <c r="FV100" s="354">
        <v>2</v>
      </c>
      <c r="FW100" s="419">
        <f t="shared" si="661"/>
        <v>2</v>
      </c>
      <c r="FX100" s="354">
        <v>4</v>
      </c>
      <c r="FY100" s="358" t="s">
        <v>34</v>
      </c>
      <c r="FZ100" s="358" t="s">
        <v>93</v>
      </c>
      <c r="GA100" s="358">
        <v>0</v>
      </c>
      <c r="GB100" s="358" t="s">
        <v>85</v>
      </c>
      <c r="GC100" s="358">
        <v>70</v>
      </c>
      <c r="GD100" s="358">
        <v>1</v>
      </c>
      <c r="GE100" s="358">
        <v>14</v>
      </c>
      <c r="GF100" s="359">
        <v>2</v>
      </c>
      <c r="GG100" s="419">
        <f t="shared" si="662"/>
        <v>2</v>
      </c>
      <c r="GH100" s="365">
        <v>4</v>
      </c>
      <c r="GI100" s="359"/>
      <c r="GJ100" s="359"/>
      <c r="GK100" s="358">
        <v>8</v>
      </c>
      <c r="GL100" s="358" t="s">
        <v>63</v>
      </c>
      <c r="GM100" s="358">
        <v>144</v>
      </c>
      <c r="GN100" s="358">
        <v>3</v>
      </c>
      <c r="GO100" s="358">
        <v>2.5</v>
      </c>
      <c r="GP100" s="359">
        <v>2</v>
      </c>
      <c r="GQ100" s="419">
        <f t="shared" si="663"/>
        <v>2</v>
      </c>
      <c r="GR100" s="354">
        <v>5</v>
      </c>
      <c r="GS100" s="358" t="s">
        <v>34</v>
      </c>
      <c r="GT100" s="358" t="s">
        <v>93</v>
      </c>
      <c r="GU100" s="358">
        <v>0</v>
      </c>
      <c r="GV100" s="358" t="s">
        <v>85</v>
      </c>
      <c r="GW100" s="358">
        <v>81.5</v>
      </c>
      <c r="GX100" s="358">
        <v>1</v>
      </c>
      <c r="GY100" s="358">
        <v>15</v>
      </c>
      <c r="GZ100" s="359">
        <v>2</v>
      </c>
      <c r="HA100" s="421">
        <f t="shared" si="665"/>
        <v>3</v>
      </c>
      <c r="HB100" s="359"/>
      <c r="HC100" s="269"/>
      <c r="HD100" s="269"/>
      <c r="HE100" s="269"/>
      <c r="HF100" s="269"/>
      <c r="HG100" s="269"/>
      <c r="HH100" s="269"/>
      <c r="HI100" s="269"/>
      <c r="HJ100" s="269"/>
      <c r="HK100" s="295">
        <f t="shared" si="33"/>
        <v>10</v>
      </c>
      <c r="HL100" s="295">
        <f t="shared" si="674"/>
        <v>0</v>
      </c>
      <c r="HM100" s="295">
        <f t="shared" si="675"/>
        <v>0</v>
      </c>
      <c r="HN100" s="297">
        <f t="shared" si="676"/>
        <v>0</v>
      </c>
      <c r="HO100" s="295">
        <f t="shared" si="677"/>
        <v>0</v>
      </c>
      <c r="HP100" s="295">
        <f t="shared" si="678"/>
        <v>0</v>
      </c>
      <c r="HQ100" s="295">
        <f t="shared" si="679"/>
        <v>0</v>
      </c>
      <c r="HR100" s="269" t="s">
        <v>346</v>
      </c>
      <c r="HS100" s="269" t="s">
        <v>348</v>
      </c>
      <c r="HT100" s="269"/>
      <c r="HU100" s="269"/>
      <c r="HV100" s="269"/>
      <c r="HW100" s="269"/>
      <c r="HX100" s="269"/>
      <c r="HY100" s="269"/>
      <c r="HZ100" s="269"/>
      <c r="IA100" s="269"/>
      <c r="IB100" s="269"/>
      <c r="IC100" s="269"/>
      <c r="ID100" s="269"/>
      <c r="IE100" s="269"/>
      <c r="IT100" s="299"/>
    </row>
    <row r="101" spans="7:259" ht="15" customHeight="1">
      <c r="G101" s="175">
        <f t="shared" si="23"/>
        <v>9</v>
      </c>
      <c r="H101" s="175">
        <f t="shared" si="24"/>
        <v>11</v>
      </c>
      <c r="I101" s="128">
        <v>114</v>
      </c>
      <c r="J101" s="90">
        <f t="shared" ref="J101:J132" si="681">K101</f>
        <v>44395</v>
      </c>
      <c r="K101" s="126">
        <v>44395</v>
      </c>
      <c r="L101" s="326" t="s">
        <v>495</v>
      </c>
      <c r="M101" s="76">
        <v>1</v>
      </c>
      <c r="N101" s="42">
        <v>0</v>
      </c>
      <c r="O101" s="206">
        <f t="shared" ref="O101:O132" si="682">IF(ISNUMBER(M101),M101+N101,"")</f>
        <v>1</v>
      </c>
      <c r="P101" s="176">
        <f t="shared" ref="P101:P132" si="683">IF(ISNUMBER(Q101),Q101+R101,"")</f>
        <v>81</v>
      </c>
      <c r="Q101" s="177">
        <f t="shared" ref="Q101:Q132" si="684">ROUND(SUM(AC101,AM101,AW101,BG101,BQ101,CA101,CK101,CU101,DE101),0)</f>
        <v>37</v>
      </c>
      <c r="R101" s="178">
        <f t="shared" ref="R101:R132" si="685">ROUND(SUM(DP101,DZ101,EJ101,ET101,FD101,FN101,FX101,GH101,GR101),0)</f>
        <v>44</v>
      </c>
      <c r="S101" s="519">
        <f t="shared" ref="S101:S110" si="686">AK101+AU101+BE101+BO101+BY101+CI101+CS101+DC101+DM101+DX101+EH101+ER101+FB101+FL101+FV101+GF101+GP101+GZ101-30</f>
        <v>5</v>
      </c>
      <c r="T101" s="43">
        <v>0</v>
      </c>
      <c r="U101" s="43">
        <v>0</v>
      </c>
      <c r="V101" s="43">
        <v>2</v>
      </c>
      <c r="W101" s="43">
        <v>1</v>
      </c>
      <c r="X101" s="186">
        <f t="shared" si="680"/>
        <v>3</v>
      </c>
      <c r="Y101" s="43">
        <v>1</v>
      </c>
      <c r="Z101" s="189">
        <f t="shared" ref="Z101:Z132" si="687">IF(ISNUMBER(T101),SUM(X101:Y101),"")</f>
        <v>4</v>
      </c>
      <c r="AA101" s="44">
        <v>1</v>
      </c>
      <c r="AB101" s="142"/>
      <c r="AC101" s="354">
        <v>4</v>
      </c>
      <c r="AD101" s="355" t="s">
        <v>128</v>
      </c>
      <c r="AE101" s="355" t="s">
        <v>94</v>
      </c>
      <c r="AF101" s="355">
        <v>9</v>
      </c>
      <c r="AG101" s="355" t="s">
        <v>85</v>
      </c>
      <c r="AH101" s="355">
        <v>117</v>
      </c>
      <c r="AI101" s="355">
        <v>2</v>
      </c>
      <c r="AJ101" s="355">
        <v>5</v>
      </c>
      <c r="AK101" s="354">
        <v>2</v>
      </c>
      <c r="AL101" s="419">
        <f t="shared" si="648"/>
        <v>2</v>
      </c>
      <c r="AM101" s="354">
        <v>4</v>
      </c>
      <c r="AN101" s="355" t="s">
        <v>34</v>
      </c>
      <c r="AO101" s="355" t="s">
        <v>94</v>
      </c>
      <c r="AP101" s="355" t="s">
        <v>226</v>
      </c>
      <c r="AQ101" s="355" t="s">
        <v>85</v>
      </c>
      <c r="AR101" s="355">
        <v>110</v>
      </c>
      <c r="AS101" s="355">
        <v>4</v>
      </c>
      <c r="AT101" s="355">
        <v>15</v>
      </c>
      <c r="AU101" s="354">
        <v>2</v>
      </c>
      <c r="AV101" s="419">
        <f t="shared" si="649"/>
        <v>2</v>
      </c>
      <c r="AW101" s="354">
        <v>4</v>
      </c>
      <c r="AX101" s="355" t="s">
        <v>128</v>
      </c>
      <c r="AY101" s="355" t="s">
        <v>93</v>
      </c>
      <c r="AZ101" s="355">
        <v>0</v>
      </c>
      <c r="BA101" s="355" t="s">
        <v>85</v>
      </c>
      <c r="BB101" s="355">
        <v>90</v>
      </c>
      <c r="BC101" s="355">
        <v>3</v>
      </c>
      <c r="BD101" s="355">
        <v>5</v>
      </c>
      <c r="BE101" s="354">
        <v>2</v>
      </c>
      <c r="BF101" s="419">
        <f t="shared" si="650"/>
        <v>2</v>
      </c>
      <c r="BG101" s="354">
        <v>3</v>
      </c>
      <c r="BH101" s="354"/>
      <c r="BI101" s="354"/>
      <c r="BJ101" s="355">
        <v>6</v>
      </c>
      <c r="BK101" s="355" t="s">
        <v>85</v>
      </c>
      <c r="BL101" s="355">
        <v>160</v>
      </c>
      <c r="BM101" s="355">
        <v>2</v>
      </c>
      <c r="BN101" s="355">
        <v>6</v>
      </c>
      <c r="BO101" s="354">
        <v>2</v>
      </c>
      <c r="BP101" s="419">
        <f t="shared" si="651"/>
        <v>1</v>
      </c>
      <c r="BQ101" s="354">
        <v>4</v>
      </c>
      <c r="BR101" s="355" t="s">
        <v>34</v>
      </c>
      <c r="BS101" s="355" t="s">
        <v>92</v>
      </c>
      <c r="BT101" s="355">
        <v>0</v>
      </c>
      <c r="BU101" s="355" t="s">
        <v>85</v>
      </c>
      <c r="BV101" s="355">
        <v>70</v>
      </c>
      <c r="BW101" s="355">
        <v>2</v>
      </c>
      <c r="BX101" s="355">
        <v>2.5</v>
      </c>
      <c r="BY101" s="354">
        <v>2</v>
      </c>
      <c r="BZ101" s="419">
        <f t="shared" si="652"/>
        <v>2</v>
      </c>
      <c r="CA101" s="354">
        <v>5</v>
      </c>
      <c r="CB101" s="355" t="s">
        <v>36</v>
      </c>
      <c r="CC101" s="355" t="s">
        <v>93</v>
      </c>
      <c r="CD101" s="355">
        <v>4</v>
      </c>
      <c r="CE101" s="355" t="s">
        <v>85</v>
      </c>
      <c r="CF101" s="355">
        <v>77</v>
      </c>
      <c r="CG101" s="355">
        <v>1</v>
      </c>
      <c r="CH101" s="355">
        <v>8</v>
      </c>
      <c r="CI101" s="354">
        <v>2</v>
      </c>
      <c r="CJ101" s="419">
        <f t="shared" si="653"/>
        <v>3</v>
      </c>
      <c r="CK101" s="372">
        <v>4</v>
      </c>
      <c r="CL101" s="354"/>
      <c r="CM101" s="354"/>
      <c r="CN101" s="355">
        <v>0</v>
      </c>
      <c r="CO101" s="355" t="s">
        <v>86</v>
      </c>
      <c r="CP101" s="355">
        <v>90</v>
      </c>
      <c r="CQ101" s="355">
        <v>2</v>
      </c>
      <c r="CR101" s="355">
        <v>4</v>
      </c>
      <c r="CS101" s="354">
        <v>2</v>
      </c>
      <c r="CT101" s="419">
        <f t="shared" si="654"/>
        <v>2</v>
      </c>
      <c r="CU101" s="354">
        <v>5</v>
      </c>
      <c r="CV101" s="355" t="s">
        <v>34</v>
      </c>
      <c r="CW101" s="355" t="s">
        <v>93</v>
      </c>
      <c r="CX101" s="355">
        <v>0</v>
      </c>
      <c r="CY101" s="355" t="s">
        <v>85</v>
      </c>
      <c r="CZ101" s="355">
        <v>70</v>
      </c>
      <c r="DA101" s="355">
        <v>3</v>
      </c>
      <c r="DB101" s="355">
        <v>6</v>
      </c>
      <c r="DC101" s="354">
        <v>2</v>
      </c>
      <c r="DD101" s="419">
        <f t="shared" si="664"/>
        <v>3</v>
      </c>
      <c r="DE101" s="354">
        <v>4</v>
      </c>
      <c r="DF101" s="355" t="s">
        <v>34</v>
      </c>
      <c r="DG101" s="355" t="s">
        <v>93</v>
      </c>
      <c r="DH101" s="355">
        <v>9</v>
      </c>
      <c r="DI101" s="355" t="s">
        <v>85</v>
      </c>
      <c r="DJ101" s="355">
        <v>123</v>
      </c>
      <c r="DK101" s="355">
        <v>3</v>
      </c>
      <c r="DL101" s="355">
        <v>5</v>
      </c>
      <c r="DM101" s="354">
        <v>2</v>
      </c>
      <c r="DN101" s="419">
        <f t="shared" si="655"/>
        <v>2</v>
      </c>
      <c r="DO101" s="354" t="s">
        <v>129</v>
      </c>
      <c r="DP101" s="365">
        <v>4</v>
      </c>
      <c r="DQ101" s="359"/>
      <c r="DR101" s="359"/>
      <c r="DS101" s="358">
        <v>5</v>
      </c>
      <c r="DT101" s="358" t="s">
        <v>86</v>
      </c>
      <c r="DU101" s="358">
        <v>169</v>
      </c>
      <c r="DV101" s="358">
        <v>3</v>
      </c>
      <c r="DW101" s="358">
        <v>4</v>
      </c>
      <c r="DX101" s="359">
        <v>2</v>
      </c>
      <c r="DY101" s="419">
        <f t="shared" si="656"/>
        <v>2</v>
      </c>
      <c r="DZ101" s="354">
        <v>4</v>
      </c>
      <c r="EA101" s="358" t="s">
        <v>34</v>
      </c>
      <c r="EB101" s="358" t="s">
        <v>93</v>
      </c>
      <c r="EC101" s="358" t="s">
        <v>226</v>
      </c>
      <c r="ED101" s="358" t="s">
        <v>91</v>
      </c>
      <c r="EE101" s="358">
        <v>102</v>
      </c>
      <c r="EF101" s="358">
        <v>2</v>
      </c>
      <c r="EG101" s="358">
        <v>1</v>
      </c>
      <c r="EH101" s="359">
        <v>1</v>
      </c>
      <c r="EI101" s="419">
        <f t="shared" si="657"/>
        <v>3</v>
      </c>
      <c r="EJ101" s="359">
        <v>4</v>
      </c>
      <c r="EK101" s="358" t="s">
        <v>34</v>
      </c>
      <c r="EL101" s="358" t="s">
        <v>93</v>
      </c>
      <c r="EM101" s="358">
        <v>0</v>
      </c>
      <c r="EN101" s="358" t="s">
        <v>85</v>
      </c>
      <c r="EO101" s="358">
        <v>100</v>
      </c>
      <c r="EP101" s="358">
        <v>1</v>
      </c>
      <c r="EQ101" s="358">
        <v>2</v>
      </c>
      <c r="ER101" s="359">
        <v>2</v>
      </c>
      <c r="ES101" s="419">
        <f t="shared" si="658"/>
        <v>2</v>
      </c>
      <c r="ET101" s="356">
        <v>3</v>
      </c>
      <c r="EU101" s="358" t="s">
        <v>36</v>
      </c>
      <c r="EV101" s="358" t="s">
        <v>93</v>
      </c>
      <c r="EW101" s="358">
        <v>9</v>
      </c>
      <c r="EX101" s="358" t="s">
        <v>85</v>
      </c>
      <c r="EY101" s="358">
        <v>110</v>
      </c>
      <c r="EZ101" s="358">
        <v>1</v>
      </c>
      <c r="FA101" s="358">
        <v>7</v>
      </c>
      <c r="FB101" s="359">
        <v>1</v>
      </c>
      <c r="FC101" s="419">
        <f t="shared" si="659"/>
        <v>2</v>
      </c>
      <c r="FD101" s="354">
        <v>5</v>
      </c>
      <c r="FE101" s="358" t="s">
        <v>34</v>
      </c>
      <c r="FF101" s="358" t="s">
        <v>93</v>
      </c>
      <c r="FG101" s="358">
        <v>8</v>
      </c>
      <c r="FH101" s="358" t="s">
        <v>85</v>
      </c>
      <c r="FI101" s="358">
        <v>130</v>
      </c>
      <c r="FJ101" s="358">
        <v>1</v>
      </c>
      <c r="FK101" s="358">
        <v>12</v>
      </c>
      <c r="FL101" s="359">
        <v>2</v>
      </c>
      <c r="FM101" s="419">
        <f t="shared" si="660"/>
        <v>3</v>
      </c>
      <c r="FN101" s="354">
        <v>6</v>
      </c>
      <c r="FO101" s="358" t="s">
        <v>34</v>
      </c>
      <c r="FP101" s="358" t="s">
        <v>86</v>
      </c>
      <c r="FQ101" s="358">
        <v>6</v>
      </c>
      <c r="FR101" s="358" t="s">
        <v>98</v>
      </c>
      <c r="FS101" s="358">
        <v>160</v>
      </c>
      <c r="FT101" s="358">
        <v>2</v>
      </c>
      <c r="FU101" s="358">
        <v>6</v>
      </c>
      <c r="FV101" s="359">
        <v>2</v>
      </c>
      <c r="FW101" s="419">
        <f t="shared" si="661"/>
        <v>4</v>
      </c>
      <c r="FX101" s="359">
        <v>7</v>
      </c>
      <c r="FY101" s="358" t="s">
        <v>34</v>
      </c>
      <c r="FZ101" s="358" t="s">
        <v>93</v>
      </c>
      <c r="GA101" s="358">
        <v>4</v>
      </c>
      <c r="GB101" s="358" t="s">
        <v>91</v>
      </c>
      <c r="GC101" s="358">
        <v>60</v>
      </c>
      <c r="GD101" s="358">
        <v>1</v>
      </c>
      <c r="GE101" s="358">
        <v>8</v>
      </c>
      <c r="GF101" s="359">
        <v>3</v>
      </c>
      <c r="GG101" s="419">
        <f t="shared" si="662"/>
        <v>4</v>
      </c>
      <c r="GH101" s="359">
        <v>5</v>
      </c>
      <c r="GI101" s="359"/>
      <c r="GJ101" s="359"/>
      <c r="GK101" s="358">
        <v>7</v>
      </c>
      <c r="GL101" s="358" t="s">
        <v>96</v>
      </c>
      <c r="GM101" s="358">
        <v>150</v>
      </c>
      <c r="GN101" s="358">
        <v>2</v>
      </c>
      <c r="GO101" s="358">
        <v>5</v>
      </c>
      <c r="GP101" s="359">
        <v>2</v>
      </c>
      <c r="GQ101" s="419">
        <f t="shared" si="663"/>
        <v>3</v>
      </c>
      <c r="GR101" s="365">
        <v>6</v>
      </c>
      <c r="GS101" s="358" t="s">
        <v>34</v>
      </c>
      <c r="GT101" s="358" t="s">
        <v>63</v>
      </c>
      <c r="GU101" s="358">
        <v>9</v>
      </c>
      <c r="GV101" s="358" t="s">
        <v>121</v>
      </c>
      <c r="GW101" s="358">
        <v>100</v>
      </c>
      <c r="GX101" s="358">
        <v>2</v>
      </c>
      <c r="GY101" s="358">
        <v>13</v>
      </c>
      <c r="GZ101" s="359">
        <v>2</v>
      </c>
      <c r="HA101" s="421">
        <f t="shared" si="665"/>
        <v>4</v>
      </c>
      <c r="HB101" s="359"/>
      <c r="HC101" s="269"/>
      <c r="HD101" s="269"/>
      <c r="HE101" s="269"/>
      <c r="HF101" s="269"/>
      <c r="HG101" s="269"/>
      <c r="HH101" s="269"/>
      <c r="HI101" s="269"/>
      <c r="HJ101" s="269"/>
      <c r="HK101" s="295">
        <f t="shared" si="33"/>
        <v>10</v>
      </c>
      <c r="HL101" s="295">
        <f t="shared" ref="HL101:HL132" si="688">COUNTIFS(AD101,"1W",AE101,"*OB")+COUNTIFS(AN101,"1W",AO101,"*OB")+COUNTIFS(BR101,"1W",BS101,"*OB")</f>
        <v>0</v>
      </c>
      <c r="HM101" s="295">
        <f t="shared" ref="HM101:HM132" si="689">COUNTIFS(CB101,"1W",CC101,"*OB")+COUNTIFS(CV101,"1W",CW101,"*OB")+COUNTIFS(DF101,"1W",DG101,"*OB")</f>
        <v>0</v>
      </c>
      <c r="HN101" s="297">
        <f t="shared" ref="HN101:HN132" si="690">COUNTIFS(EA101,"1W",EB101,"*OB")+COUNTIFS(EK101,"1W",EL101,"*OB")+COUNTIFS(EU101,"1W",EV101,"*OB")</f>
        <v>0</v>
      </c>
      <c r="HO101" s="295">
        <f t="shared" ref="HO101:HO132" si="691">COUNTIFS(FE101,"1W",FF101,"*OB")</f>
        <v>0</v>
      </c>
      <c r="HP101" s="295">
        <f t="shared" ref="HP101:HP132" si="692">COUNTIFS(FO101,"1W",FP101,"*OB")+COUNTIFS(FY101,"1W",FZ101,"*OB")+COUNTIFS(GS101,"1W",GT101,"*OB")</f>
        <v>0</v>
      </c>
      <c r="HQ101" s="295">
        <f t="shared" ref="HQ101:HQ132" si="693">SUM(HL101:HP101)</f>
        <v>0</v>
      </c>
      <c r="HR101" s="269" t="s">
        <v>346</v>
      </c>
      <c r="HS101" s="269" t="s">
        <v>348</v>
      </c>
      <c r="HT101" s="269"/>
      <c r="HU101" s="269"/>
      <c r="HV101" s="269"/>
      <c r="HW101" s="269"/>
      <c r="HX101" s="269"/>
      <c r="HY101" s="269"/>
      <c r="HZ101" s="269"/>
      <c r="IA101" s="269"/>
      <c r="IB101" s="269"/>
      <c r="IC101" s="269"/>
      <c r="ID101" s="269"/>
      <c r="IE101" s="269"/>
      <c r="IT101" s="299"/>
    </row>
    <row r="102" spans="7:259" ht="15" customHeight="1">
      <c r="G102" s="175">
        <f t="shared" si="23"/>
        <v>9</v>
      </c>
      <c r="H102" s="175">
        <f t="shared" si="24"/>
        <v>10</v>
      </c>
      <c r="I102" s="119">
        <v>113</v>
      </c>
      <c r="J102" s="88">
        <f t="shared" si="681"/>
        <v>44388</v>
      </c>
      <c r="K102" s="85">
        <v>44388</v>
      </c>
      <c r="L102" s="5" t="s">
        <v>493</v>
      </c>
      <c r="M102" s="74">
        <v>2</v>
      </c>
      <c r="N102" s="28">
        <v>0</v>
      </c>
      <c r="O102" s="206">
        <f t="shared" si="682"/>
        <v>2</v>
      </c>
      <c r="P102" s="179">
        <f t="shared" si="683"/>
        <v>84</v>
      </c>
      <c r="Q102" s="180">
        <f t="shared" si="684"/>
        <v>43</v>
      </c>
      <c r="R102" s="181">
        <f t="shared" si="685"/>
        <v>41</v>
      </c>
      <c r="S102" s="519">
        <f t="shared" si="686"/>
        <v>4</v>
      </c>
      <c r="T102" s="27">
        <v>0</v>
      </c>
      <c r="U102" s="27">
        <v>0</v>
      </c>
      <c r="V102" s="27">
        <v>3</v>
      </c>
      <c r="W102" s="27">
        <v>1</v>
      </c>
      <c r="X102" s="187">
        <f t="shared" si="680"/>
        <v>4</v>
      </c>
      <c r="Y102" s="27">
        <v>2</v>
      </c>
      <c r="Z102" s="190">
        <f t="shared" si="687"/>
        <v>6</v>
      </c>
      <c r="AA102" s="18">
        <v>3</v>
      </c>
      <c r="AB102" s="374"/>
      <c r="AC102" s="354">
        <v>5</v>
      </c>
      <c r="AD102" s="355" t="s">
        <v>128</v>
      </c>
      <c r="AE102" s="355" t="s">
        <v>93</v>
      </c>
      <c r="AF102" s="355">
        <v>8</v>
      </c>
      <c r="AG102" s="355" t="s">
        <v>63</v>
      </c>
      <c r="AH102" s="355"/>
      <c r="AI102" s="355">
        <v>1</v>
      </c>
      <c r="AJ102" s="355">
        <v>3</v>
      </c>
      <c r="AK102" s="354">
        <v>2</v>
      </c>
      <c r="AL102" s="419">
        <f t="shared" ref="AL102:AL165" si="694">AC102-AK102</f>
        <v>3</v>
      </c>
      <c r="AM102" s="354">
        <v>4</v>
      </c>
      <c r="AN102" s="355" t="s">
        <v>34</v>
      </c>
      <c r="AO102" s="355" t="s">
        <v>86</v>
      </c>
      <c r="AP102" s="355">
        <v>4</v>
      </c>
      <c r="AQ102" s="355" t="s">
        <v>85</v>
      </c>
      <c r="AR102" s="355"/>
      <c r="AS102" s="355">
        <v>2</v>
      </c>
      <c r="AT102" s="355">
        <v>14</v>
      </c>
      <c r="AU102" s="354">
        <v>2</v>
      </c>
      <c r="AV102" s="419">
        <f t="shared" ref="AV102:AV165" si="695">AM102-AU102</f>
        <v>2</v>
      </c>
      <c r="AW102" s="356">
        <v>3</v>
      </c>
      <c r="AX102" s="355" t="s">
        <v>128</v>
      </c>
      <c r="AY102" s="355" t="s">
        <v>93</v>
      </c>
      <c r="AZ102" s="355">
        <v>0</v>
      </c>
      <c r="BA102" s="355" t="s">
        <v>85</v>
      </c>
      <c r="BB102" s="355"/>
      <c r="BC102" s="355">
        <v>2</v>
      </c>
      <c r="BD102" s="355">
        <v>3</v>
      </c>
      <c r="BE102" s="354">
        <v>1</v>
      </c>
      <c r="BF102" s="419">
        <f t="shared" ref="BF102:BF165" si="696">AW102-BE102</f>
        <v>2</v>
      </c>
      <c r="BG102" s="354">
        <v>4</v>
      </c>
      <c r="BH102" s="354"/>
      <c r="BI102" s="354"/>
      <c r="BJ102" s="355">
        <v>6</v>
      </c>
      <c r="BK102" s="355" t="s">
        <v>85</v>
      </c>
      <c r="BL102" s="355"/>
      <c r="BM102" s="355">
        <v>2</v>
      </c>
      <c r="BN102" s="355">
        <v>18</v>
      </c>
      <c r="BO102" s="354">
        <v>3</v>
      </c>
      <c r="BP102" s="419">
        <f t="shared" ref="BP102:BP165" si="697">BG102-BO102</f>
        <v>1</v>
      </c>
      <c r="BQ102" s="354">
        <v>6</v>
      </c>
      <c r="BR102" s="355" t="s">
        <v>34</v>
      </c>
      <c r="BS102" s="355" t="s">
        <v>93</v>
      </c>
      <c r="BT102" s="355">
        <v>0</v>
      </c>
      <c r="BU102" s="355" t="s">
        <v>103</v>
      </c>
      <c r="BV102" s="355"/>
      <c r="BW102" s="355">
        <v>4</v>
      </c>
      <c r="BX102" s="355">
        <v>3</v>
      </c>
      <c r="BY102" s="354">
        <v>1</v>
      </c>
      <c r="BZ102" s="419">
        <f t="shared" ref="BZ102:BZ165" si="698">BQ102-BY102</f>
        <v>5</v>
      </c>
      <c r="CA102" s="357">
        <v>6</v>
      </c>
      <c r="CB102" s="355" t="s">
        <v>36</v>
      </c>
      <c r="CC102" s="355" t="s">
        <v>93</v>
      </c>
      <c r="CD102" s="355">
        <v>4</v>
      </c>
      <c r="CE102" s="355" t="s">
        <v>91</v>
      </c>
      <c r="CF102" s="355"/>
      <c r="CG102" s="355">
        <v>2</v>
      </c>
      <c r="CH102" s="355">
        <v>5</v>
      </c>
      <c r="CI102" s="354">
        <v>2</v>
      </c>
      <c r="CJ102" s="419">
        <f t="shared" ref="CJ102:CJ165" si="699">CA102-CI102</f>
        <v>4</v>
      </c>
      <c r="CK102" s="357">
        <v>4</v>
      </c>
      <c r="CL102" s="354"/>
      <c r="CM102" s="354"/>
      <c r="CN102" s="355" t="s">
        <v>226</v>
      </c>
      <c r="CO102" s="355" t="s">
        <v>85</v>
      </c>
      <c r="CP102" s="355"/>
      <c r="CQ102" s="355">
        <v>3</v>
      </c>
      <c r="CR102" s="355">
        <v>10</v>
      </c>
      <c r="CS102" s="354">
        <v>3</v>
      </c>
      <c r="CT102" s="419">
        <f t="shared" ref="CT102:CT165" si="700">CK102-CS102</f>
        <v>1</v>
      </c>
      <c r="CU102" s="354">
        <v>7</v>
      </c>
      <c r="CV102" s="355" t="s">
        <v>34</v>
      </c>
      <c r="CW102" s="355" t="s">
        <v>63</v>
      </c>
      <c r="CX102" s="355">
        <v>0</v>
      </c>
      <c r="CY102" s="355" t="s">
        <v>91</v>
      </c>
      <c r="CZ102" s="355" t="s">
        <v>285</v>
      </c>
      <c r="DA102" s="355">
        <v>1</v>
      </c>
      <c r="DB102" s="355">
        <v>9</v>
      </c>
      <c r="DC102" s="354">
        <v>3</v>
      </c>
      <c r="DD102" s="419">
        <f t="shared" si="664"/>
        <v>4</v>
      </c>
      <c r="DE102" s="354">
        <v>4</v>
      </c>
      <c r="DF102" s="355" t="s">
        <v>34</v>
      </c>
      <c r="DG102" s="355" t="s">
        <v>63</v>
      </c>
      <c r="DH102" s="355" t="s">
        <v>128</v>
      </c>
      <c r="DI102" s="355" t="s">
        <v>63</v>
      </c>
      <c r="DJ102" s="355"/>
      <c r="DK102" s="355">
        <v>2</v>
      </c>
      <c r="DL102" s="355">
        <v>2</v>
      </c>
      <c r="DM102" s="354">
        <v>1</v>
      </c>
      <c r="DN102" s="419">
        <f t="shared" ref="DN102:DN165" si="701">DE102-DM102</f>
        <v>3</v>
      </c>
      <c r="DO102" s="354" t="s">
        <v>129</v>
      </c>
      <c r="DP102" s="354">
        <v>4</v>
      </c>
      <c r="DQ102" s="359"/>
      <c r="DR102" s="359"/>
      <c r="DS102" s="358">
        <v>5</v>
      </c>
      <c r="DT102" s="358" t="s">
        <v>85</v>
      </c>
      <c r="DU102" s="358" t="s">
        <v>285</v>
      </c>
      <c r="DV102" s="358">
        <v>3</v>
      </c>
      <c r="DW102" s="358">
        <v>2.5</v>
      </c>
      <c r="DX102" s="359">
        <v>2</v>
      </c>
      <c r="DY102" s="419">
        <f t="shared" ref="DY102:DY165" si="702">DP102-DX102</f>
        <v>2</v>
      </c>
      <c r="DZ102" s="354">
        <v>4</v>
      </c>
      <c r="EA102" s="358" t="s">
        <v>34</v>
      </c>
      <c r="EB102" s="358" t="s">
        <v>93</v>
      </c>
      <c r="EC102" s="358">
        <v>8</v>
      </c>
      <c r="ED102" s="358" t="s">
        <v>85</v>
      </c>
      <c r="EE102" s="358"/>
      <c r="EF102" s="358">
        <v>3</v>
      </c>
      <c r="EG102" s="358">
        <v>16</v>
      </c>
      <c r="EH102" s="359">
        <v>2</v>
      </c>
      <c r="EI102" s="419">
        <f t="shared" ref="EI102:EI165" si="703">DZ102-EH102</f>
        <v>2</v>
      </c>
      <c r="EJ102" s="359">
        <v>5</v>
      </c>
      <c r="EK102" s="358" t="s">
        <v>34</v>
      </c>
      <c r="EL102" s="358" t="s">
        <v>93</v>
      </c>
      <c r="EM102" s="358" t="s">
        <v>226</v>
      </c>
      <c r="EN102" s="358" t="s">
        <v>85</v>
      </c>
      <c r="EO102" s="358"/>
      <c r="EP102" s="358">
        <v>1</v>
      </c>
      <c r="EQ102" s="355">
        <v>16</v>
      </c>
      <c r="ER102" s="354">
        <v>3</v>
      </c>
      <c r="ES102" s="419">
        <f t="shared" ref="ES102:ES165" si="704">EJ102-ER102</f>
        <v>2</v>
      </c>
      <c r="ET102" s="354">
        <v>6</v>
      </c>
      <c r="EU102" s="358" t="s">
        <v>36</v>
      </c>
      <c r="EV102" s="358" t="s">
        <v>63</v>
      </c>
      <c r="EW102" s="358">
        <v>7</v>
      </c>
      <c r="EX102" s="358" t="s">
        <v>86</v>
      </c>
      <c r="EY102" s="358"/>
      <c r="EZ102" s="358">
        <v>1</v>
      </c>
      <c r="FA102" s="358">
        <v>2</v>
      </c>
      <c r="FB102" s="359">
        <v>2</v>
      </c>
      <c r="FC102" s="419">
        <f t="shared" ref="FC102:FC165" si="705">ET102-FB102</f>
        <v>4</v>
      </c>
      <c r="FD102" s="359">
        <v>5</v>
      </c>
      <c r="FE102" s="358" t="s">
        <v>34</v>
      </c>
      <c r="FF102" s="358" t="s">
        <v>93</v>
      </c>
      <c r="FG102" s="358">
        <v>8</v>
      </c>
      <c r="FH102" s="358" t="s">
        <v>85</v>
      </c>
      <c r="FI102" s="358"/>
      <c r="FJ102" s="358">
        <v>1</v>
      </c>
      <c r="FK102" s="358">
        <v>12</v>
      </c>
      <c r="FL102" s="359">
        <v>2</v>
      </c>
      <c r="FM102" s="419">
        <f t="shared" ref="FM102:FM165" si="706">FD102-FL102</f>
        <v>3</v>
      </c>
      <c r="FN102" s="354">
        <v>6</v>
      </c>
      <c r="FO102" s="358" t="s">
        <v>34</v>
      </c>
      <c r="FP102" s="358" t="s">
        <v>86</v>
      </c>
      <c r="FQ102" s="358">
        <v>5</v>
      </c>
      <c r="FR102" s="358" t="s">
        <v>103</v>
      </c>
      <c r="FS102" s="358"/>
      <c r="FT102" s="358">
        <v>3</v>
      </c>
      <c r="FU102" s="358">
        <v>1.5</v>
      </c>
      <c r="FV102" s="359">
        <v>1</v>
      </c>
      <c r="FW102" s="419">
        <f t="shared" ref="FW102:FW165" si="707">FN102-FV102</f>
        <v>5</v>
      </c>
      <c r="FX102" s="356">
        <v>3</v>
      </c>
      <c r="FY102" s="358" t="s">
        <v>34</v>
      </c>
      <c r="FZ102" s="358" t="s">
        <v>93</v>
      </c>
      <c r="GA102" s="358">
        <v>4</v>
      </c>
      <c r="GB102" s="358" t="s">
        <v>85</v>
      </c>
      <c r="GC102" s="358"/>
      <c r="GD102" s="358">
        <v>1</v>
      </c>
      <c r="GE102" s="358">
        <v>3</v>
      </c>
      <c r="GF102" s="359">
        <v>1</v>
      </c>
      <c r="GG102" s="419">
        <f t="shared" ref="GG102:GG165" si="708">FX102-GF102</f>
        <v>2</v>
      </c>
      <c r="GH102" s="354">
        <v>4</v>
      </c>
      <c r="GI102" s="359"/>
      <c r="GJ102" s="359"/>
      <c r="GK102" s="358">
        <v>7</v>
      </c>
      <c r="GL102" s="358" t="s">
        <v>63</v>
      </c>
      <c r="GM102" s="358"/>
      <c r="GN102" s="358">
        <v>1</v>
      </c>
      <c r="GO102" s="358">
        <v>9</v>
      </c>
      <c r="GP102" s="359">
        <v>2</v>
      </c>
      <c r="GQ102" s="419">
        <f t="shared" ref="GQ102:GQ165" si="709">GH102-GP102</f>
        <v>2</v>
      </c>
      <c r="GR102" s="356">
        <v>4</v>
      </c>
      <c r="GS102" s="358" t="s">
        <v>34</v>
      </c>
      <c r="GT102" s="358" t="s">
        <v>93</v>
      </c>
      <c r="GU102" s="358">
        <v>8</v>
      </c>
      <c r="GV102" s="358" t="s">
        <v>85</v>
      </c>
      <c r="GW102" s="358"/>
      <c r="GX102" s="358">
        <v>1</v>
      </c>
      <c r="GY102" s="358">
        <v>7</v>
      </c>
      <c r="GZ102" s="359">
        <v>1</v>
      </c>
      <c r="HA102" s="421">
        <f t="shared" si="665"/>
        <v>3</v>
      </c>
      <c r="HB102" s="359"/>
      <c r="HC102" s="269"/>
      <c r="HD102" s="269"/>
      <c r="HE102" s="269"/>
      <c r="HF102" s="269"/>
      <c r="HG102" s="269"/>
      <c r="HH102" s="269"/>
      <c r="HI102" s="269"/>
      <c r="HJ102" s="269"/>
      <c r="HK102" s="295">
        <f t="shared" si="33"/>
        <v>10</v>
      </c>
      <c r="HL102" s="295">
        <f t="shared" si="688"/>
        <v>0</v>
      </c>
      <c r="HM102" s="295">
        <f t="shared" si="689"/>
        <v>0</v>
      </c>
      <c r="HN102" s="297">
        <f t="shared" si="690"/>
        <v>0</v>
      </c>
      <c r="HO102" s="295">
        <f t="shared" si="691"/>
        <v>0</v>
      </c>
      <c r="HP102" s="295">
        <f t="shared" si="692"/>
        <v>0</v>
      </c>
      <c r="HQ102" s="295">
        <f t="shared" si="693"/>
        <v>0</v>
      </c>
      <c r="HR102" s="269" t="s">
        <v>379</v>
      </c>
      <c r="HS102" s="269" t="s">
        <v>380</v>
      </c>
      <c r="HT102" s="269"/>
      <c r="HU102" s="269"/>
      <c r="HV102" s="269"/>
      <c r="HW102" s="269"/>
      <c r="HX102" s="269"/>
      <c r="HY102" s="269"/>
      <c r="HZ102" s="269"/>
      <c r="IA102" s="269"/>
      <c r="IB102" s="269"/>
      <c r="IC102" s="269"/>
      <c r="ID102" s="269"/>
      <c r="IE102" s="269"/>
      <c r="IT102" s="299"/>
    </row>
    <row r="103" spans="7:259" ht="15" customHeight="1">
      <c r="G103" s="175">
        <f t="shared" si="23"/>
        <v>8</v>
      </c>
      <c r="H103" s="175">
        <f t="shared" si="24"/>
        <v>14</v>
      </c>
      <c r="I103" s="128">
        <v>112</v>
      </c>
      <c r="J103" s="90">
        <f t="shared" si="681"/>
        <v>44381</v>
      </c>
      <c r="K103" s="126">
        <v>44381</v>
      </c>
      <c r="L103" s="41" t="s">
        <v>492</v>
      </c>
      <c r="M103" s="76">
        <v>2</v>
      </c>
      <c r="N103" s="42">
        <v>0</v>
      </c>
      <c r="O103" s="207">
        <f t="shared" si="682"/>
        <v>2</v>
      </c>
      <c r="P103" s="176">
        <f t="shared" si="683"/>
        <v>86</v>
      </c>
      <c r="Q103" s="185">
        <f t="shared" si="684"/>
        <v>44</v>
      </c>
      <c r="R103" s="178">
        <f t="shared" si="685"/>
        <v>42</v>
      </c>
      <c r="S103" s="519">
        <f t="shared" si="686"/>
        <v>7</v>
      </c>
      <c r="T103" s="43">
        <v>2</v>
      </c>
      <c r="U103" s="43">
        <v>1</v>
      </c>
      <c r="V103" s="43">
        <v>1</v>
      </c>
      <c r="W103" s="43">
        <v>2</v>
      </c>
      <c r="X103" s="186">
        <f t="shared" si="680"/>
        <v>6</v>
      </c>
      <c r="Y103" s="43">
        <v>0</v>
      </c>
      <c r="Z103" s="189">
        <f t="shared" si="687"/>
        <v>6</v>
      </c>
      <c r="AA103" s="44">
        <v>2</v>
      </c>
      <c r="AB103" s="142"/>
      <c r="AC103" s="354">
        <v>4</v>
      </c>
      <c r="AD103" s="358" t="s">
        <v>128</v>
      </c>
      <c r="AE103" s="358" t="s">
        <v>63</v>
      </c>
      <c r="AF103" s="358">
        <v>8</v>
      </c>
      <c r="AG103" s="358" t="s">
        <v>63</v>
      </c>
      <c r="AH103" s="358"/>
      <c r="AI103" s="358">
        <v>3</v>
      </c>
      <c r="AJ103" s="358">
        <v>1</v>
      </c>
      <c r="AK103" s="359">
        <v>1</v>
      </c>
      <c r="AL103" s="419">
        <f t="shared" si="694"/>
        <v>3</v>
      </c>
      <c r="AM103" s="354">
        <v>4</v>
      </c>
      <c r="AN103" s="358" t="s">
        <v>34</v>
      </c>
      <c r="AO103" s="358" t="s">
        <v>93</v>
      </c>
      <c r="AP103" s="358">
        <v>6</v>
      </c>
      <c r="AQ103" s="358" t="s">
        <v>91</v>
      </c>
      <c r="AR103" s="358"/>
      <c r="AS103" s="358">
        <v>2</v>
      </c>
      <c r="AT103" s="358">
        <v>2</v>
      </c>
      <c r="AU103" s="359">
        <v>1</v>
      </c>
      <c r="AV103" s="419">
        <f t="shared" si="695"/>
        <v>3</v>
      </c>
      <c r="AW103" s="354">
        <v>6</v>
      </c>
      <c r="AX103" s="358" t="s">
        <v>128</v>
      </c>
      <c r="AY103" s="358" t="s">
        <v>103</v>
      </c>
      <c r="AZ103" s="358">
        <v>4</v>
      </c>
      <c r="BA103" s="358" t="s">
        <v>85</v>
      </c>
      <c r="BB103" s="358"/>
      <c r="BC103" s="358">
        <v>3</v>
      </c>
      <c r="BD103" s="358">
        <v>19</v>
      </c>
      <c r="BE103" s="359">
        <v>2</v>
      </c>
      <c r="BF103" s="419">
        <f t="shared" si="696"/>
        <v>4</v>
      </c>
      <c r="BG103" s="354">
        <v>3</v>
      </c>
      <c r="BH103" s="359"/>
      <c r="BI103" s="359"/>
      <c r="BJ103" s="358">
        <v>5</v>
      </c>
      <c r="BK103" s="358" t="s">
        <v>85</v>
      </c>
      <c r="BL103" s="358"/>
      <c r="BM103" s="358">
        <v>4</v>
      </c>
      <c r="BN103" s="358">
        <v>15</v>
      </c>
      <c r="BO103" s="359">
        <v>2</v>
      </c>
      <c r="BP103" s="419">
        <f t="shared" si="697"/>
        <v>1</v>
      </c>
      <c r="BQ103" s="359">
        <v>7</v>
      </c>
      <c r="BR103" s="358" t="s">
        <v>34</v>
      </c>
      <c r="BS103" s="358" t="s">
        <v>103</v>
      </c>
      <c r="BT103" s="358">
        <v>4</v>
      </c>
      <c r="BU103" s="358" t="s">
        <v>85</v>
      </c>
      <c r="BV103" s="358"/>
      <c r="BW103" s="358">
        <v>5</v>
      </c>
      <c r="BX103" s="358">
        <v>12</v>
      </c>
      <c r="BY103" s="359">
        <v>3</v>
      </c>
      <c r="BZ103" s="419">
        <f t="shared" si="698"/>
        <v>4</v>
      </c>
      <c r="CA103" s="354">
        <v>5</v>
      </c>
      <c r="CB103" s="358" t="s">
        <v>36</v>
      </c>
      <c r="CC103" s="358" t="s">
        <v>93</v>
      </c>
      <c r="CD103" s="358">
        <v>8</v>
      </c>
      <c r="CE103" s="358" t="s">
        <v>85</v>
      </c>
      <c r="CF103" s="358"/>
      <c r="CG103" s="358">
        <v>3</v>
      </c>
      <c r="CH103" s="358">
        <v>6</v>
      </c>
      <c r="CI103" s="359">
        <v>2</v>
      </c>
      <c r="CJ103" s="419">
        <f t="shared" si="699"/>
        <v>3</v>
      </c>
      <c r="CK103" s="359">
        <v>3</v>
      </c>
      <c r="CL103" s="359"/>
      <c r="CM103" s="359"/>
      <c r="CN103" s="358">
        <v>9</v>
      </c>
      <c r="CO103" s="358" t="s">
        <v>85</v>
      </c>
      <c r="CP103" s="358"/>
      <c r="CQ103" s="358">
        <v>5</v>
      </c>
      <c r="CR103" s="358">
        <v>6</v>
      </c>
      <c r="CS103" s="359">
        <v>2</v>
      </c>
      <c r="CT103" s="419">
        <f t="shared" si="700"/>
        <v>1</v>
      </c>
      <c r="CU103" s="359">
        <v>8</v>
      </c>
      <c r="CV103" s="358" t="s">
        <v>34</v>
      </c>
      <c r="CW103" s="358" t="s">
        <v>63</v>
      </c>
      <c r="CX103" s="358">
        <v>4</v>
      </c>
      <c r="CY103" s="358" t="s">
        <v>85</v>
      </c>
      <c r="CZ103" s="358"/>
      <c r="DA103" s="358">
        <v>1</v>
      </c>
      <c r="DB103" s="358">
        <v>10</v>
      </c>
      <c r="DC103" s="359">
        <v>3</v>
      </c>
      <c r="DD103" s="419">
        <f t="shared" ref="DD103:DD166" si="710">CU103-DC103</f>
        <v>5</v>
      </c>
      <c r="DE103" s="359">
        <v>4</v>
      </c>
      <c r="DF103" s="358" t="s">
        <v>34</v>
      </c>
      <c r="DG103" s="358" t="s">
        <v>93</v>
      </c>
      <c r="DH103" s="358" t="s">
        <v>226</v>
      </c>
      <c r="DI103" s="358" t="s">
        <v>85</v>
      </c>
      <c r="DJ103" s="358"/>
      <c r="DK103" s="358">
        <v>1</v>
      </c>
      <c r="DL103" s="358">
        <v>6</v>
      </c>
      <c r="DM103" s="359">
        <v>2</v>
      </c>
      <c r="DN103" s="419">
        <f t="shared" si="701"/>
        <v>2</v>
      </c>
      <c r="DO103" s="359" t="s">
        <v>129</v>
      </c>
      <c r="DP103" s="359">
        <v>5</v>
      </c>
      <c r="DQ103" s="359"/>
      <c r="DR103" s="359"/>
      <c r="DS103" s="358">
        <v>5</v>
      </c>
      <c r="DT103" s="358" t="s">
        <v>85</v>
      </c>
      <c r="DU103" s="358"/>
      <c r="DV103" s="358">
        <v>3</v>
      </c>
      <c r="DW103" s="358">
        <v>30</v>
      </c>
      <c r="DX103" s="359">
        <v>4</v>
      </c>
      <c r="DY103" s="419">
        <f t="shared" si="702"/>
        <v>1</v>
      </c>
      <c r="DZ103" s="356">
        <v>3</v>
      </c>
      <c r="EA103" s="358" t="s">
        <v>34</v>
      </c>
      <c r="EB103" s="358" t="s">
        <v>93</v>
      </c>
      <c r="EC103" s="358">
        <v>9</v>
      </c>
      <c r="ED103" s="358" t="s">
        <v>85</v>
      </c>
      <c r="EE103" s="358"/>
      <c r="EF103" s="358">
        <v>3</v>
      </c>
      <c r="EG103" s="358">
        <v>5</v>
      </c>
      <c r="EH103" s="359">
        <v>1</v>
      </c>
      <c r="EI103" s="419">
        <f t="shared" si="703"/>
        <v>2</v>
      </c>
      <c r="EJ103" s="354">
        <v>4</v>
      </c>
      <c r="EK103" s="358" t="s">
        <v>34</v>
      </c>
      <c r="EL103" s="358" t="s">
        <v>93</v>
      </c>
      <c r="EM103" s="358">
        <v>7</v>
      </c>
      <c r="EN103" s="358" t="s">
        <v>85</v>
      </c>
      <c r="EO103" s="358"/>
      <c r="EP103" s="358">
        <v>4</v>
      </c>
      <c r="EQ103" s="358">
        <v>14</v>
      </c>
      <c r="ER103" s="359">
        <v>2</v>
      </c>
      <c r="ES103" s="419">
        <f t="shared" si="704"/>
        <v>2</v>
      </c>
      <c r="ET103" s="354">
        <v>6</v>
      </c>
      <c r="EU103" s="358" t="s">
        <v>36</v>
      </c>
      <c r="EV103" s="358" t="s">
        <v>93</v>
      </c>
      <c r="EW103" s="358">
        <v>4</v>
      </c>
      <c r="EX103" s="358" t="s">
        <v>85</v>
      </c>
      <c r="EY103" s="358"/>
      <c r="EZ103" s="358">
        <v>3</v>
      </c>
      <c r="FA103" s="358">
        <v>10</v>
      </c>
      <c r="FB103" s="359">
        <v>3</v>
      </c>
      <c r="FC103" s="419">
        <f t="shared" si="705"/>
        <v>3</v>
      </c>
      <c r="FD103" s="354">
        <v>5</v>
      </c>
      <c r="FE103" s="355" t="s">
        <v>34</v>
      </c>
      <c r="FF103" s="355" t="s">
        <v>93</v>
      </c>
      <c r="FG103" s="355" t="s">
        <v>270</v>
      </c>
      <c r="FH103" s="355" t="s">
        <v>85</v>
      </c>
      <c r="FI103" s="355"/>
      <c r="FJ103" s="355">
        <v>3</v>
      </c>
      <c r="FK103" s="355">
        <v>5</v>
      </c>
      <c r="FL103" s="354">
        <v>2</v>
      </c>
      <c r="FM103" s="419">
        <f t="shared" si="706"/>
        <v>3</v>
      </c>
      <c r="FN103" s="354">
        <v>5</v>
      </c>
      <c r="FO103" s="355" t="s">
        <v>34</v>
      </c>
      <c r="FP103" s="355" t="s">
        <v>86</v>
      </c>
      <c r="FQ103" s="355">
        <v>4</v>
      </c>
      <c r="FR103" s="355" t="s">
        <v>85</v>
      </c>
      <c r="FS103" s="355"/>
      <c r="FT103" s="355">
        <v>4</v>
      </c>
      <c r="FU103" s="355">
        <v>5</v>
      </c>
      <c r="FV103" s="354">
        <v>2</v>
      </c>
      <c r="FW103" s="419">
        <f t="shared" si="707"/>
        <v>3</v>
      </c>
      <c r="FX103" s="354">
        <v>7</v>
      </c>
      <c r="FY103" s="358" t="s">
        <v>34</v>
      </c>
      <c r="FZ103" s="358" t="s">
        <v>86</v>
      </c>
      <c r="GA103" s="358">
        <v>4</v>
      </c>
      <c r="GB103" s="358" t="s">
        <v>91</v>
      </c>
      <c r="GC103" s="358" t="s">
        <v>285</v>
      </c>
      <c r="GD103" s="358">
        <v>1</v>
      </c>
      <c r="GE103" s="358">
        <v>7</v>
      </c>
      <c r="GF103" s="359">
        <v>3</v>
      </c>
      <c r="GG103" s="419">
        <f t="shared" si="708"/>
        <v>4</v>
      </c>
      <c r="GH103" s="359">
        <v>3</v>
      </c>
      <c r="GI103" s="359"/>
      <c r="GJ103" s="359"/>
      <c r="GK103" s="358">
        <v>8</v>
      </c>
      <c r="GL103" s="358" t="s">
        <v>63</v>
      </c>
      <c r="GM103" s="358"/>
      <c r="GN103" s="358">
        <v>1</v>
      </c>
      <c r="GO103" s="358">
        <v>1</v>
      </c>
      <c r="GP103" s="359">
        <v>1</v>
      </c>
      <c r="GQ103" s="419">
        <f t="shared" si="709"/>
        <v>2</v>
      </c>
      <c r="GR103" s="356">
        <v>4</v>
      </c>
      <c r="GS103" s="358" t="s">
        <v>34</v>
      </c>
      <c r="GT103" s="358" t="s">
        <v>93</v>
      </c>
      <c r="GU103" s="358">
        <v>7</v>
      </c>
      <c r="GV103" s="358" t="s">
        <v>85</v>
      </c>
      <c r="GW103" s="358"/>
      <c r="GX103" s="358">
        <v>1</v>
      </c>
      <c r="GY103" s="358">
        <v>14</v>
      </c>
      <c r="GZ103" s="359">
        <v>1</v>
      </c>
      <c r="HA103" s="421">
        <f t="shared" ref="HA103:HA166" si="711">GR103-GZ103</f>
        <v>3</v>
      </c>
      <c r="HB103" s="359"/>
      <c r="HC103" s="269"/>
      <c r="HD103" s="269"/>
      <c r="HE103" s="269"/>
      <c r="HF103" s="269"/>
      <c r="HG103" s="269"/>
      <c r="HH103" s="269"/>
      <c r="HI103" s="269"/>
      <c r="HJ103" s="269"/>
      <c r="HK103" s="295">
        <f t="shared" si="33"/>
        <v>10</v>
      </c>
      <c r="HL103" s="295">
        <f t="shared" si="688"/>
        <v>1</v>
      </c>
      <c r="HM103" s="295">
        <f t="shared" si="689"/>
        <v>0</v>
      </c>
      <c r="HN103" s="297">
        <f t="shared" si="690"/>
        <v>0</v>
      </c>
      <c r="HO103" s="295">
        <f t="shared" si="691"/>
        <v>0</v>
      </c>
      <c r="HP103" s="295">
        <f t="shared" si="692"/>
        <v>0</v>
      </c>
      <c r="HQ103" s="295">
        <f t="shared" si="693"/>
        <v>1</v>
      </c>
      <c r="HR103" s="269" t="s">
        <v>346</v>
      </c>
      <c r="HS103" s="269" t="s">
        <v>348</v>
      </c>
      <c r="HT103" s="269"/>
      <c r="HU103" s="269"/>
      <c r="HV103" s="269"/>
      <c r="HW103" s="269"/>
      <c r="HX103" s="269"/>
      <c r="HY103" s="269"/>
      <c r="HZ103" s="269"/>
      <c r="IA103" s="269"/>
      <c r="IB103" s="269"/>
      <c r="IC103" s="269"/>
      <c r="ID103" s="269"/>
      <c r="IE103" s="269"/>
      <c r="IT103" s="299"/>
    </row>
    <row r="104" spans="7:259" ht="15" customHeight="1">
      <c r="G104" s="175">
        <f t="shared" si="23"/>
        <v>9</v>
      </c>
      <c r="H104" s="175">
        <f t="shared" si="24"/>
        <v>13</v>
      </c>
      <c r="I104" s="128">
        <v>111</v>
      </c>
      <c r="J104" s="90">
        <f t="shared" si="681"/>
        <v>44367</v>
      </c>
      <c r="K104" s="126">
        <v>44367</v>
      </c>
      <c r="L104" s="326" t="s">
        <v>491</v>
      </c>
      <c r="M104" s="76">
        <v>1</v>
      </c>
      <c r="N104" s="42">
        <v>0</v>
      </c>
      <c r="O104" s="206">
        <f t="shared" si="682"/>
        <v>1</v>
      </c>
      <c r="P104" s="176">
        <f t="shared" si="683"/>
        <v>78</v>
      </c>
      <c r="Q104" s="177">
        <f t="shared" si="684"/>
        <v>39</v>
      </c>
      <c r="R104" s="178">
        <f t="shared" si="685"/>
        <v>39</v>
      </c>
      <c r="S104" s="519">
        <f t="shared" si="686"/>
        <v>3</v>
      </c>
      <c r="T104" s="43">
        <v>1</v>
      </c>
      <c r="U104" s="43">
        <v>0</v>
      </c>
      <c r="V104" s="43">
        <v>0</v>
      </c>
      <c r="W104" s="43">
        <v>0</v>
      </c>
      <c r="X104" s="186">
        <f t="shared" si="680"/>
        <v>1</v>
      </c>
      <c r="Y104" s="43">
        <v>4</v>
      </c>
      <c r="Z104" s="189">
        <f t="shared" si="687"/>
        <v>5</v>
      </c>
      <c r="AA104" s="44">
        <v>2</v>
      </c>
      <c r="AB104" s="142"/>
      <c r="AC104" s="354">
        <v>4</v>
      </c>
      <c r="AD104" s="355" t="s">
        <v>128</v>
      </c>
      <c r="AE104" s="355" t="s">
        <v>93</v>
      </c>
      <c r="AF104" s="355" t="s">
        <v>226</v>
      </c>
      <c r="AG104" s="355" t="s">
        <v>63</v>
      </c>
      <c r="AH104" s="355"/>
      <c r="AI104" s="355">
        <v>1</v>
      </c>
      <c r="AJ104" s="355">
        <v>2</v>
      </c>
      <c r="AK104" s="354">
        <v>1</v>
      </c>
      <c r="AL104" s="419">
        <f t="shared" si="694"/>
        <v>3</v>
      </c>
      <c r="AM104" s="354">
        <v>4</v>
      </c>
      <c r="AN104" s="355" t="s">
        <v>34</v>
      </c>
      <c r="AO104" s="355" t="s">
        <v>63</v>
      </c>
      <c r="AP104" s="355" t="s">
        <v>226</v>
      </c>
      <c r="AQ104" s="355" t="s">
        <v>85</v>
      </c>
      <c r="AR104" s="355"/>
      <c r="AS104" s="355">
        <v>4</v>
      </c>
      <c r="AT104" s="355">
        <v>5</v>
      </c>
      <c r="AU104" s="354">
        <v>1</v>
      </c>
      <c r="AV104" s="419">
        <f t="shared" si="695"/>
        <v>3</v>
      </c>
      <c r="AW104" s="357">
        <v>5</v>
      </c>
      <c r="AX104" s="355" t="s">
        <v>128</v>
      </c>
      <c r="AY104" s="355" t="s">
        <v>93</v>
      </c>
      <c r="AZ104" s="355" t="s">
        <v>226</v>
      </c>
      <c r="BA104" s="355" t="s">
        <v>92</v>
      </c>
      <c r="BB104" s="355"/>
      <c r="BC104" s="355">
        <v>3</v>
      </c>
      <c r="BD104" s="355">
        <v>6</v>
      </c>
      <c r="BE104" s="354">
        <v>2</v>
      </c>
      <c r="BF104" s="419">
        <f t="shared" si="696"/>
        <v>3</v>
      </c>
      <c r="BG104" s="354">
        <v>3</v>
      </c>
      <c r="BH104" s="354"/>
      <c r="BI104" s="354"/>
      <c r="BJ104" s="355">
        <v>6</v>
      </c>
      <c r="BK104" s="355" t="s">
        <v>85</v>
      </c>
      <c r="BL104" s="355"/>
      <c r="BM104" s="355">
        <v>2</v>
      </c>
      <c r="BN104" s="355">
        <v>7</v>
      </c>
      <c r="BO104" s="354">
        <v>2</v>
      </c>
      <c r="BP104" s="419">
        <f t="shared" si="697"/>
        <v>1</v>
      </c>
      <c r="BQ104" s="357">
        <v>5</v>
      </c>
      <c r="BR104" s="355" t="s">
        <v>34</v>
      </c>
      <c r="BS104" s="355" t="s">
        <v>92</v>
      </c>
      <c r="BT104" s="355">
        <v>4</v>
      </c>
      <c r="BU104" s="355" t="s">
        <v>92</v>
      </c>
      <c r="BV104" s="355"/>
      <c r="BW104" s="355">
        <v>1</v>
      </c>
      <c r="BX104" s="355">
        <v>3</v>
      </c>
      <c r="BY104" s="354">
        <v>2</v>
      </c>
      <c r="BZ104" s="419">
        <f t="shared" si="698"/>
        <v>3</v>
      </c>
      <c r="CA104" s="356">
        <v>4</v>
      </c>
      <c r="CB104" s="355" t="s">
        <v>36</v>
      </c>
      <c r="CC104" s="355" t="s">
        <v>93</v>
      </c>
      <c r="CD104" s="355">
        <v>0</v>
      </c>
      <c r="CE104" s="355" t="s">
        <v>85</v>
      </c>
      <c r="CF104" s="355"/>
      <c r="CG104" s="355">
        <v>1</v>
      </c>
      <c r="CH104" s="355">
        <v>3</v>
      </c>
      <c r="CI104" s="354">
        <v>1</v>
      </c>
      <c r="CJ104" s="419">
        <f t="shared" si="699"/>
        <v>3</v>
      </c>
      <c r="CK104" s="354">
        <v>3</v>
      </c>
      <c r="CL104" s="354"/>
      <c r="CM104" s="354"/>
      <c r="CN104" s="355">
        <v>0</v>
      </c>
      <c r="CO104" s="355" t="s">
        <v>85</v>
      </c>
      <c r="CP104" s="355"/>
      <c r="CQ104" s="355">
        <v>3</v>
      </c>
      <c r="CR104" s="355">
        <v>7</v>
      </c>
      <c r="CS104" s="354">
        <v>2</v>
      </c>
      <c r="CT104" s="419">
        <f t="shared" si="700"/>
        <v>1</v>
      </c>
      <c r="CU104" s="354">
        <v>7</v>
      </c>
      <c r="CV104" s="355" t="s">
        <v>34</v>
      </c>
      <c r="CW104" s="355" t="s">
        <v>103</v>
      </c>
      <c r="CX104" s="355">
        <v>0</v>
      </c>
      <c r="CY104" s="355" t="s">
        <v>85</v>
      </c>
      <c r="CZ104" s="355"/>
      <c r="DA104" s="355">
        <v>1</v>
      </c>
      <c r="DB104" s="355">
        <v>12</v>
      </c>
      <c r="DC104" s="354">
        <v>2</v>
      </c>
      <c r="DD104" s="419">
        <f t="shared" si="710"/>
        <v>5</v>
      </c>
      <c r="DE104" s="354">
        <v>4</v>
      </c>
      <c r="DF104" s="358" t="s">
        <v>34</v>
      </c>
      <c r="DG104" s="358" t="s">
        <v>93</v>
      </c>
      <c r="DH104" s="358" t="s">
        <v>226</v>
      </c>
      <c r="DI104" s="358" t="s">
        <v>85</v>
      </c>
      <c r="DJ104" s="358"/>
      <c r="DK104" s="358">
        <v>2</v>
      </c>
      <c r="DL104" s="358">
        <v>6</v>
      </c>
      <c r="DM104" s="359">
        <v>2</v>
      </c>
      <c r="DN104" s="419">
        <f t="shared" si="701"/>
        <v>2</v>
      </c>
      <c r="DO104" s="359" t="s">
        <v>490</v>
      </c>
      <c r="DP104" s="356">
        <v>2</v>
      </c>
      <c r="DQ104" s="359"/>
      <c r="DR104" s="359"/>
      <c r="DS104" s="358">
        <v>6</v>
      </c>
      <c r="DT104" s="358" t="s">
        <v>85</v>
      </c>
      <c r="DU104" s="358"/>
      <c r="DV104" s="358">
        <v>1</v>
      </c>
      <c r="DW104" s="358">
        <v>4</v>
      </c>
      <c r="DX104" s="359">
        <v>1</v>
      </c>
      <c r="DY104" s="419">
        <f t="shared" si="702"/>
        <v>1</v>
      </c>
      <c r="DZ104" s="354">
        <v>4</v>
      </c>
      <c r="EA104" s="358" t="s">
        <v>34</v>
      </c>
      <c r="EB104" s="358" t="s">
        <v>93</v>
      </c>
      <c r="EC104" s="358">
        <v>9</v>
      </c>
      <c r="ED104" s="358" t="s">
        <v>85</v>
      </c>
      <c r="EE104" s="358"/>
      <c r="EF104" s="358">
        <v>1</v>
      </c>
      <c r="EG104" s="358">
        <v>6</v>
      </c>
      <c r="EH104" s="359">
        <v>1</v>
      </c>
      <c r="EI104" s="419">
        <f t="shared" si="703"/>
        <v>3</v>
      </c>
      <c r="EJ104" s="359">
        <v>4</v>
      </c>
      <c r="EK104" s="358" t="s">
        <v>34</v>
      </c>
      <c r="EL104" s="358" t="s">
        <v>93</v>
      </c>
      <c r="EM104" s="358" t="s">
        <v>226</v>
      </c>
      <c r="EN104" s="358" t="s">
        <v>85</v>
      </c>
      <c r="EO104" s="358"/>
      <c r="EP104" s="358">
        <v>1</v>
      </c>
      <c r="EQ104" s="358">
        <v>8</v>
      </c>
      <c r="ER104" s="359">
        <v>2</v>
      </c>
      <c r="ES104" s="419">
        <f t="shared" si="704"/>
        <v>2</v>
      </c>
      <c r="ET104" s="359">
        <v>5</v>
      </c>
      <c r="EU104" s="358" t="s">
        <v>36</v>
      </c>
      <c r="EV104" s="358" t="s">
        <v>93</v>
      </c>
      <c r="EW104" s="358">
        <v>7</v>
      </c>
      <c r="EX104" s="358" t="s">
        <v>85</v>
      </c>
      <c r="EY104" s="358"/>
      <c r="EZ104" s="358">
        <v>2</v>
      </c>
      <c r="FA104" s="358">
        <v>4</v>
      </c>
      <c r="FB104" s="359">
        <v>3</v>
      </c>
      <c r="FC104" s="419">
        <f t="shared" si="705"/>
        <v>2</v>
      </c>
      <c r="FD104" s="354">
        <v>5</v>
      </c>
      <c r="FE104" s="358" t="s">
        <v>34</v>
      </c>
      <c r="FF104" s="358" t="s">
        <v>93</v>
      </c>
      <c r="FG104" s="358">
        <v>9</v>
      </c>
      <c r="FH104" s="358" t="s">
        <v>85</v>
      </c>
      <c r="FI104" s="358"/>
      <c r="FJ104" s="358">
        <v>2</v>
      </c>
      <c r="FK104" s="358">
        <v>7</v>
      </c>
      <c r="FL104" s="359">
        <v>2</v>
      </c>
      <c r="FM104" s="419">
        <f t="shared" si="706"/>
        <v>3</v>
      </c>
      <c r="FN104" s="354">
        <v>5</v>
      </c>
      <c r="FO104" s="358" t="s">
        <v>34</v>
      </c>
      <c r="FP104" s="358" t="s">
        <v>86</v>
      </c>
      <c r="FQ104" s="358">
        <v>6</v>
      </c>
      <c r="FR104" s="358" t="s">
        <v>91</v>
      </c>
      <c r="FS104" s="358"/>
      <c r="FT104" s="358">
        <v>2</v>
      </c>
      <c r="FU104" s="358">
        <v>2</v>
      </c>
      <c r="FV104" s="359">
        <v>2</v>
      </c>
      <c r="FW104" s="419">
        <f t="shared" si="707"/>
        <v>3</v>
      </c>
      <c r="FX104" s="360">
        <v>5</v>
      </c>
      <c r="FY104" s="358" t="s">
        <v>34</v>
      </c>
      <c r="FZ104" s="358" t="s">
        <v>86</v>
      </c>
      <c r="GA104" s="358">
        <v>4</v>
      </c>
      <c r="GB104" s="358" t="s">
        <v>85</v>
      </c>
      <c r="GC104" s="358"/>
      <c r="GD104" s="358">
        <v>2</v>
      </c>
      <c r="GE104" s="358">
        <v>10</v>
      </c>
      <c r="GF104" s="359">
        <v>3</v>
      </c>
      <c r="GG104" s="419">
        <f t="shared" si="708"/>
        <v>2</v>
      </c>
      <c r="GH104" s="359">
        <v>3</v>
      </c>
      <c r="GI104" s="359"/>
      <c r="GJ104" s="359"/>
      <c r="GK104" s="358">
        <v>7</v>
      </c>
      <c r="GL104" s="358" t="s">
        <v>85</v>
      </c>
      <c r="GM104" s="358"/>
      <c r="GN104" s="358">
        <v>1</v>
      </c>
      <c r="GO104" s="358">
        <v>9</v>
      </c>
      <c r="GP104" s="359">
        <v>2</v>
      </c>
      <c r="GQ104" s="419">
        <f t="shared" si="709"/>
        <v>1</v>
      </c>
      <c r="GR104" s="360">
        <v>6</v>
      </c>
      <c r="GS104" s="358" t="s">
        <v>34</v>
      </c>
      <c r="GT104" s="358" t="s">
        <v>93</v>
      </c>
      <c r="GU104" s="358">
        <v>0</v>
      </c>
      <c r="GV104" s="358" t="s">
        <v>92</v>
      </c>
      <c r="GW104" s="358"/>
      <c r="GX104" s="358">
        <v>3</v>
      </c>
      <c r="GY104" s="358">
        <v>9</v>
      </c>
      <c r="GZ104" s="359">
        <v>2</v>
      </c>
      <c r="HA104" s="421">
        <f t="shared" si="711"/>
        <v>4</v>
      </c>
      <c r="HB104" s="359"/>
      <c r="HC104" s="269"/>
      <c r="HD104" s="269"/>
      <c r="HE104" s="269"/>
      <c r="HF104" s="269"/>
      <c r="HG104" s="269"/>
      <c r="HH104" s="269"/>
      <c r="HI104" s="269"/>
      <c r="HJ104" s="269"/>
      <c r="HK104" s="295">
        <f t="shared" si="33"/>
        <v>10</v>
      </c>
      <c r="HL104" s="295">
        <f t="shared" si="688"/>
        <v>0</v>
      </c>
      <c r="HM104" s="295">
        <f t="shared" si="689"/>
        <v>1</v>
      </c>
      <c r="HN104" s="297">
        <f t="shared" si="690"/>
        <v>0</v>
      </c>
      <c r="HO104" s="295">
        <f t="shared" si="691"/>
        <v>0</v>
      </c>
      <c r="HP104" s="295">
        <f t="shared" si="692"/>
        <v>0</v>
      </c>
      <c r="HQ104" s="295">
        <f t="shared" si="693"/>
        <v>1</v>
      </c>
      <c r="HR104" s="269" t="s">
        <v>346</v>
      </c>
      <c r="HS104" s="269" t="s">
        <v>348</v>
      </c>
      <c r="HT104" s="269"/>
      <c r="HU104" s="269"/>
      <c r="HV104" s="269"/>
      <c r="HW104" s="269"/>
      <c r="HX104" s="269"/>
      <c r="HY104" s="269"/>
      <c r="HZ104" s="269"/>
      <c r="IA104" s="269"/>
      <c r="IB104" s="269"/>
      <c r="IC104" s="269"/>
      <c r="ID104" s="269"/>
      <c r="IE104" s="269"/>
      <c r="IT104" s="299"/>
      <c r="IY104" t="s">
        <v>565</v>
      </c>
    </row>
    <row r="105" spans="7:259" ht="15" customHeight="1">
      <c r="G105" s="175">
        <f t="shared" si="23"/>
        <v>7</v>
      </c>
      <c r="H105" s="175">
        <f t="shared" si="24"/>
        <v>14</v>
      </c>
      <c r="I105" s="119">
        <v>110</v>
      </c>
      <c r="J105" s="88">
        <f t="shared" si="681"/>
        <v>44360</v>
      </c>
      <c r="K105" s="85">
        <v>44360</v>
      </c>
      <c r="L105" s="5" t="s">
        <v>489</v>
      </c>
      <c r="M105" s="74">
        <v>2</v>
      </c>
      <c r="N105" s="28">
        <v>0</v>
      </c>
      <c r="O105" s="206">
        <f t="shared" si="682"/>
        <v>2</v>
      </c>
      <c r="P105" s="179">
        <f t="shared" si="683"/>
        <v>84</v>
      </c>
      <c r="Q105" s="180">
        <f t="shared" si="684"/>
        <v>40</v>
      </c>
      <c r="R105" s="181">
        <f t="shared" si="685"/>
        <v>44</v>
      </c>
      <c r="S105" s="519">
        <f t="shared" si="686"/>
        <v>7</v>
      </c>
      <c r="T105" s="27">
        <v>1</v>
      </c>
      <c r="U105" s="27">
        <v>0</v>
      </c>
      <c r="V105" s="27">
        <v>1</v>
      </c>
      <c r="W105" s="27">
        <v>0</v>
      </c>
      <c r="X105" s="187">
        <f t="shared" si="680"/>
        <v>2</v>
      </c>
      <c r="Y105" s="27">
        <v>0</v>
      </c>
      <c r="Z105" s="190">
        <f t="shared" si="687"/>
        <v>2</v>
      </c>
      <c r="AA105" s="18">
        <v>0</v>
      </c>
      <c r="AB105" s="374"/>
      <c r="AC105" s="354">
        <v>4</v>
      </c>
      <c r="AD105" s="355" t="s">
        <v>128</v>
      </c>
      <c r="AE105" s="355" t="s">
        <v>95</v>
      </c>
      <c r="AF105" s="355" t="s">
        <v>226</v>
      </c>
      <c r="AG105" s="355" t="s">
        <v>85</v>
      </c>
      <c r="AH105" s="355"/>
      <c r="AI105" s="355">
        <v>1</v>
      </c>
      <c r="AJ105" s="355">
        <v>16</v>
      </c>
      <c r="AK105" s="354">
        <v>2</v>
      </c>
      <c r="AL105" s="419">
        <f t="shared" si="694"/>
        <v>2</v>
      </c>
      <c r="AM105" s="354">
        <v>5</v>
      </c>
      <c r="AN105" s="355" t="s">
        <v>34</v>
      </c>
      <c r="AO105" s="355" t="s">
        <v>93</v>
      </c>
      <c r="AP105" s="355">
        <v>7</v>
      </c>
      <c r="AQ105" s="355" t="s">
        <v>92</v>
      </c>
      <c r="AR105" s="355"/>
      <c r="AS105" s="355">
        <v>4</v>
      </c>
      <c r="AT105" s="355">
        <v>1</v>
      </c>
      <c r="AU105" s="354">
        <v>1</v>
      </c>
      <c r="AV105" s="419">
        <f t="shared" si="695"/>
        <v>4</v>
      </c>
      <c r="AW105" s="354">
        <v>4</v>
      </c>
      <c r="AX105" s="355" t="s">
        <v>128</v>
      </c>
      <c r="AY105" s="355" t="s">
        <v>86</v>
      </c>
      <c r="AZ105" s="355">
        <v>9</v>
      </c>
      <c r="BA105" s="355" t="s">
        <v>85</v>
      </c>
      <c r="BB105" s="355"/>
      <c r="BC105" s="355">
        <v>2</v>
      </c>
      <c r="BD105" s="355">
        <v>5</v>
      </c>
      <c r="BE105" s="354">
        <v>2</v>
      </c>
      <c r="BF105" s="419">
        <f t="shared" si="696"/>
        <v>2</v>
      </c>
      <c r="BG105" s="354">
        <v>4</v>
      </c>
      <c r="BH105" s="354"/>
      <c r="BI105" s="354"/>
      <c r="BJ105" s="355">
        <v>6</v>
      </c>
      <c r="BK105" s="355" t="s">
        <v>85</v>
      </c>
      <c r="BL105" s="355"/>
      <c r="BM105" s="355">
        <v>2</v>
      </c>
      <c r="BN105" s="355">
        <v>26</v>
      </c>
      <c r="BO105" s="354">
        <v>3</v>
      </c>
      <c r="BP105" s="419">
        <f t="shared" si="697"/>
        <v>1</v>
      </c>
      <c r="BQ105" s="354">
        <v>4</v>
      </c>
      <c r="BR105" s="355" t="s">
        <v>34</v>
      </c>
      <c r="BS105" s="355" t="s">
        <v>121</v>
      </c>
      <c r="BT105" s="355">
        <v>4</v>
      </c>
      <c r="BU105" s="355" t="s">
        <v>85</v>
      </c>
      <c r="BV105" s="355"/>
      <c r="BW105" s="355">
        <v>4</v>
      </c>
      <c r="BX105" s="355">
        <v>17</v>
      </c>
      <c r="BY105" s="354">
        <v>2</v>
      </c>
      <c r="BZ105" s="419">
        <f t="shared" si="698"/>
        <v>2</v>
      </c>
      <c r="CA105" s="354">
        <v>5</v>
      </c>
      <c r="CB105" s="355" t="s">
        <v>36</v>
      </c>
      <c r="CC105" s="355" t="s">
        <v>93</v>
      </c>
      <c r="CD105" s="355">
        <v>0</v>
      </c>
      <c r="CE105" s="355" t="s">
        <v>85</v>
      </c>
      <c r="CF105" s="355"/>
      <c r="CG105" s="355">
        <v>2</v>
      </c>
      <c r="CH105" s="355">
        <v>12</v>
      </c>
      <c r="CI105" s="354">
        <v>2</v>
      </c>
      <c r="CJ105" s="419">
        <f t="shared" si="699"/>
        <v>3</v>
      </c>
      <c r="CK105" s="354">
        <v>4</v>
      </c>
      <c r="CL105" s="354"/>
      <c r="CM105" s="354"/>
      <c r="CN105" s="355" t="s">
        <v>226</v>
      </c>
      <c r="CO105" s="355" t="s">
        <v>85</v>
      </c>
      <c r="CP105" s="355"/>
      <c r="CQ105" s="355">
        <v>4</v>
      </c>
      <c r="CR105" s="355">
        <v>12</v>
      </c>
      <c r="CS105" s="354">
        <v>3</v>
      </c>
      <c r="CT105" s="419">
        <f t="shared" si="700"/>
        <v>1</v>
      </c>
      <c r="CU105" s="354">
        <v>6</v>
      </c>
      <c r="CV105" s="355" t="s">
        <v>34</v>
      </c>
      <c r="CW105" s="355" t="s">
        <v>93</v>
      </c>
      <c r="CX105" s="355">
        <v>4</v>
      </c>
      <c r="CY105" s="355" t="s">
        <v>85</v>
      </c>
      <c r="CZ105" s="355"/>
      <c r="DA105" s="355">
        <v>2</v>
      </c>
      <c r="DB105" s="355">
        <v>3</v>
      </c>
      <c r="DC105" s="354">
        <v>2</v>
      </c>
      <c r="DD105" s="419">
        <f t="shared" si="710"/>
        <v>4</v>
      </c>
      <c r="DE105" s="354">
        <v>4</v>
      </c>
      <c r="DF105" s="355" t="s">
        <v>34</v>
      </c>
      <c r="DG105" s="355" t="s">
        <v>93</v>
      </c>
      <c r="DH105" s="355" t="s">
        <v>226</v>
      </c>
      <c r="DI105" s="355" t="s">
        <v>85</v>
      </c>
      <c r="DJ105" s="355"/>
      <c r="DK105" s="355">
        <v>1</v>
      </c>
      <c r="DL105" s="355">
        <v>7</v>
      </c>
      <c r="DM105" s="354">
        <v>2</v>
      </c>
      <c r="DN105" s="419">
        <f t="shared" si="701"/>
        <v>2</v>
      </c>
      <c r="DO105" s="354" t="s">
        <v>490</v>
      </c>
      <c r="DP105" s="354">
        <v>3</v>
      </c>
      <c r="DQ105" s="359"/>
      <c r="DR105" s="359"/>
      <c r="DS105" s="358">
        <v>5</v>
      </c>
      <c r="DT105" s="358" t="s">
        <v>85</v>
      </c>
      <c r="DU105" s="358"/>
      <c r="DV105" s="358">
        <v>3</v>
      </c>
      <c r="DW105" s="358">
        <v>22</v>
      </c>
      <c r="DX105" s="359">
        <v>2</v>
      </c>
      <c r="DY105" s="419">
        <f t="shared" si="702"/>
        <v>1</v>
      </c>
      <c r="DZ105" s="354">
        <v>4</v>
      </c>
      <c r="EA105" s="358" t="s">
        <v>34</v>
      </c>
      <c r="EB105" s="358" t="s">
        <v>93</v>
      </c>
      <c r="EC105" s="358">
        <v>0</v>
      </c>
      <c r="ED105" s="358" t="s">
        <v>85</v>
      </c>
      <c r="EE105" s="358"/>
      <c r="EF105" s="358">
        <v>1</v>
      </c>
      <c r="EG105" s="358">
        <v>5</v>
      </c>
      <c r="EH105" s="359">
        <v>2</v>
      </c>
      <c r="EI105" s="419">
        <f t="shared" si="703"/>
        <v>2</v>
      </c>
      <c r="EJ105" s="359">
        <v>4</v>
      </c>
      <c r="EK105" s="358" t="s">
        <v>34</v>
      </c>
      <c r="EL105" s="358" t="s">
        <v>98</v>
      </c>
      <c r="EM105" s="358">
        <v>7</v>
      </c>
      <c r="EN105" s="358" t="s">
        <v>85</v>
      </c>
      <c r="EO105" s="358"/>
      <c r="EP105" s="358">
        <v>1</v>
      </c>
      <c r="EQ105" s="355">
        <v>7</v>
      </c>
      <c r="ER105" s="354">
        <v>2</v>
      </c>
      <c r="ES105" s="419">
        <f t="shared" si="704"/>
        <v>2</v>
      </c>
      <c r="ET105" s="354">
        <v>8</v>
      </c>
      <c r="EU105" s="358" t="s">
        <v>36</v>
      </c>
      <c r="EV105" s="358" t="s">
        <v>96</v>
      </c>
      <c r="EW105" s="358">
        <v>9</v>
      </c>
      <c r="EX105" s="358" t="s">
        <v>85</v>
      </c>
      <c r="EY105" s="358"/>
      <c r="EZ105" s="358">
        <v>1</v>
      </c>
      <c r="FA105" s="358">
        <v>5</v>
      </c>
      <c r="FB105" s="359">
        <v>2</v>
      </c>
      <c r="FC105" s="419">
        <f t="shared" si="705"/>
        <v>6</v>
      </c>
      <c r="FD105" s="359">
        <v>7</v>
      </c>
      <c r="FE105" s="358" t="s">
        <v>34</v>
      </c>
      <c r="FF105" s="358" t="s">
        <v>98</v>
      </c>
      <c r="FG105" s="358">
        <v>7</v>
      </c>
      <c r="FH105" s="358" t="s">
        <v>63</v>
      </c>
      <c r="FI105" s="358"/>
      <c r="FJ105" s="358">
        <v>1</v>
      </c>
      <c r="FK105" s="358">
        <v>6</v>
      </c>
      <c r="FL105" s="359">
        <v>2</v>
      </c>
      <c r="FM105" s="419">
        <f t="shared" si="706"/>
        <v>5</v>
      </c>
      <c r="FN105" s="354">
        <v>5</v>
      </c>
      <c r="FO105" s="358" t="s">
        <v>34</v>
      </c>
      <c r="FP105" s="358" t="s">
        <v>98</v>
      </c>
      <c r="FQ105" s="358">
        <v>6</v>
      </c>
      <c r="FR105" s="358" t="s">
        <v>63</v>
      </c>
      <c r="FS105" s="358"/>
      <c r="FT105" s="358">
        <v>2</v>
      </c>
      <c r="FU105" s="358">
        <v>2</v>
      </c>
      <c r="FV105" s="359">
        <v>2</v>
      </c>
      <c r="FW105" s="419">
        <f t="shared" si="707"/>
        <v>3</v>
      </c>
      <c r="FX105" s="359">
        <v>4</v>
      </c>
      <c r="FY105" s="358" t="s">
        <v>34</v>
      </c>
      <c r="FZ105" s="358" t="s">
        <v>93</v>
      </c>
      <c r="GA105" s="358">
        <v>4</v>
      </c>
      <c r="GB105" s="358" t="s">
        <v>85</v>
      </c>
      <c r="GC105" s="358"/>
      <c r="GD105" s="358">
        <v>3</v>
      </c>
      <c r="GE105" s="358">
        <v>8</v>
      </c>
      <c r="GF105" s="359">
        <v>2</v>
      </c>
      <c r="GG105" s="419">
        <f t="shared" si="708"/>
        <v>2</v>
      </c>
      <c r="GH105" s="354">
        <v>4</v>
      </c>
      <c r="GI105" s="359"/>
      <c r="GJ105" s="359"/>
      <c r="GK105" s="358">
        <v>7</v>
      </c>
      <c r="GL105" s="358" t="s">
        <v>95</v>
      </c>
      <c r="GM105" s="358"/>
      <c r="GN105" s="358">
        <v>1</v>
      </c>
      <c r="GO105" s="358">
        <v>5</v>
      </c>
      <c r="GP105" s="359">
        <v>2</v>
      </c>
      <c r="GQ105" s="419">
        <f t="shared" si="709"/>
        <v>2</v>
      </c>
      <c r="GR105" s="359">
        <v>5</v>
      </c>
      <c r="GS105" s="358" t="s">
        <v>34</v>
      </c>
      <c r="GT105" s="358" t="s">
        <v>93</v>
      </c>
      <c r="GU105" s="358">
        <v>0</v>
      </c>
      <c r="GV105" s="358" t="s">
        <v>85</v>
      </c>
      <c r="GW105" s="358"/>
      <c r="GX105" s="358">
        <v>3</v>
      </c>
      <c r="GY105" s="358">
        <v>12</v>
      </c>
      <c r="GZ105" s="359">
        <v>2</v>
      </c>
      <c r="HA105" s="421">
        <f t="shared" si="711"/>
        <v>3</v>
      </c>
      <c r="HB105" s="359"/>
      <c r="HC105" s="269"/>
      <c r="HD105" s="269"/>
      <c r="HE105" s="269"/>
      <c r="HF105" s="269"/>
      <c r="HG105" s="269"/>
      <c r="HH105" s="269"/>
      <c r="HI105" s="269"/>
      <c r="HJ105" s="269"/>
      <c r="HK105" s="295">
        <f t="shared" si="33"/>
        <v>10</v>
      </c>
      <c r="HL105" s="295">
        <f t="shared" si="688"/>
        <v>0</v>
      </c>
      <c r="HM105" s="295">
        <f t="shared" si="689"/>
        <v>0</v>
      </c>
      <c r="HN105" s="297">
        <f t="shared" si="690"/>
        <v>0</v>
      </c>
      <c r="HO105" s="295">
        <f t="shared" si="691"/>
        <v>0</v>
      </c>
      <c r="HP105" s="295">
        <f t="shared" si="692"/>
        <v>0</v>
      </c>
      <c r="HQ105" s="295">
        <f t="shared" si="693"/>
        <v>0</v>
      </c>
      <c r="HR105" s="269" t="s">
        <v>379</v>
      </c>
      <c r="HS105" s="269" t="s">
        <v>380</v>
      </c>
      <c r="HT105" s="269"/>
      <c r="HU105" s="269"/>
      <c r="HV105" s="269"/>
      <c r="HW105" s="269"/>
      <c r="HX105" s="269"/>
      <c r="HY105" s="269"/>
      <c r="HZ105" s="269"/>
      <c r="IA105" s="269"/>
      <c r="IB105" s="269"/>
      <c r="IC105" s="269"/>
      <c r="ID105" s="269"/>
      <c r="IE105" s="269"/>
      <c r="IT105" s="299"/>
    </row>
    <row r="106" spans="7:259" ht="15" customHeight="1">
      <c r="G106" s="175">
        <f t="shared" si="23"/>
        <v>9</v>
      </c>
      <c r="H106" s="175">
        <f t="shared" si="24"/>
        <v>12</v>
      </c>
      <c r="I106" s="128">
        <v>109</v>
      </c>
      <c r="J106" s="90">
        <f t="shared" si="681"/>
        <v>44346</v>
      </c>
      <c r="K106" s="126">
        <v>44346</v>
      </c>
      <c r="L106" s="41" t="s">
        <v>487</v>
      </c>
      <c r="M106" s="76">
        <v>0</v>
      </c>
      <c r="N106" s="42">
        <v>0</v>
      </c>
      <c r="O106" s="207">
        <f t="shared" si="682"/>
        <v>0</v>
      </c>
      <c r="P106" s="176">
        <f t="shared" si="683"/>
        <v>83</v>
      </c>
      <c r="Q106" s="185">
        <f t="shared" si="684"/>
        <v>43</v>
      </c>
      <c r="R106" s="178">
        <f t="shared" si="685"/>
        <v>40</v>
      </c>
      <c r="S106" s="519">
        <f t="shared" si="686"/>
        <v>9</v>
      </c>
      <c r="T106" s="43">
        <v>0</v>
      </c>
      <c r="U106" s="43">
        <v>0</v>
      </c>
      <c r="V106" s="43">
        <v>0</v>
      </c>
      <c r="W106" s="43">
        <v>1</v>
      </c>
      <c r="X106" s="186">
        <f t="shared" si="680"/>
        <v>1</v>
      </c>
      <c r="Y106" s="43">
        <v>0</v>
      </c>
      <c r="Z106" s="189">
        <f t="shared" si="687"/>
        <v>1</v>
      </c>
      <c r="AA106" s="44">
        <v>0</v>
      </c>
      <c r="AB106" s="142"/>
      <c r="AC106" s="354">
        <v>5</v>
      </c>
      <c r="AD106" s="358" t="s">
        <v>128</v>
      </c>
      <c r="AE106" s="358" t="s">
        <v>95</v>
      </c>
      <c r="AF106" s="358">
        <v>0</v>
      </c>
      <c r="AG106" s="358" t="s">
        <v>85</v>
      </c>
      <c r="AH106" s="358"/>
      <c r="AI106" s="358">
        <v>3</v>
      </c>
      <c r="AJ106" s="358">
        <v>3</v>
      </c>
      <c r="AK106" s="359">
        <v>2</v>
      </c>
      <c r="AL106" s="419">
        <f t="shared" si="694"/>
        <v>3</v>
      </c>
      <c r="AM106" s="354">
        <v>4</v>
      </c>
      <c r="AN106" s="358" t="s">
        <v>34</v>
      </c>
      <c r="AO106" s="358" t="s">
        <v>93</v>
      </c>
      <c r="AP106" s="358" t="s">
        <v>226</v>
      </c>
      <c r="AQ106" s="358" t="s">
        <v>85</v>
      </c>
      <c r="AR106" s="358"/>
      <c r="AS106" s="358">
        <v>4</v>
      </c>
      <c r="AT106" s="358">
        <v>5</v>
      </c>
      <c r="AU106" s="359">
        <v>2</v>
      </c>
      <c r="AV106" s="419">
        <f t="shared" si="695"/>
        <v>2</v>
      </c>
      <c r="AW106" s="354">
        <v>5</v>
      </c>
      <c r="AX106" s="358" t="s">
        <v>128</v>
      </c>
      <c r="AY106" s="358" t="s">
        <v>93</v>
      </c>
      <c r="AZ106" s="358" t="s">
        <v>226</v>
      </c>
      <c r="BA106" s="358" t="s">
        <v>91</v>
      </c>
      <c r="BB106" s="358" t="s">
        <v>481</v>
      </c>
      <c r="BC106" s="358">
        <v>2</v>
      </c>
      <c r="BD106" s="358">
        <v>10</v>
      </c>
      <c r="BE106" s="359">
        <v>2</v>
      </c>
      <c r="BF106" s="419">
        <f t="shared" si="696"/>
        <v>3</v>
      </c>
      <c r="BG106" s="354">
        <v>3</v>
      </c>
      <c r="BH106" s="359"/>
      <c r="BI106" s="359"/>
      <c r="BJ106" s="358">
        <v>6</v>
      </c>
      <c r="BK106" s="358" t="s">
        <v>85</v>
      </c>
      <c r="BL106" s="358"/>
      <c r="BM106" s="358">
        <v>2</v>
      </c>
      <c r="BN106" s="358">
        <v>9</v>
      </c>
      <c r="BO106" s="359">
        <v>2</v>
      </c>
      <c r="BP106" s="419">
        <f t="shared" si="697"/>
        <v>1</v>
      </c>
      <c r="BQ106" s="359">
        <v>5</v>
      </c>
      <c r="BR106" s="358" t="s">
        <v>34</v>
      </c>
      <c r="BS106" s="358" t="s">
        <v>92</v>
      </c>
      <c r="BT106" s="358" t="s">
        <v>226</v>
      </c>
      <c r="BU106" s="358" t="s">
        <v>63</v>
      </c>
      <c r="BV106" s="358"/>
      <c r="BW106" s="358">
        <v>4</v>
      </c>
      <c r="BX106" s="358">
        <v>9</v>
      </c>
      <c r="BY106" s="359">
        <v>2</v>
      </c>
      <c r="BZ106" s="419">
        <f t="shared" si="698"/>
        <v>3</v>
      </c>
      <c r="CA106" s="354">
        <v>6</v>
      </c>
      <c r="CB106" s="358" t="s">
        <v>36</v>
      </c>
      <c r="CC106" s="358" t="s">
        <v>93</v>
      </c>
      <c r="CD106" s="358">
        <v>8</v>
      </c>
      <c r="CE106" s="358" t="s">
        <v>85</v>
      </c>
      <c r="CF106" s="358"/>
      <c r="CG106" s="358">
        <v>2</v>
      </c>
      <c r="CH106" s="358">
        <v>18</v>
      </c>
      <c r="CI106" s="359">
        <v>3</v>
      </c>
      <c r="CJ106" s="419">
        <f t="shared" si="699"/>
        <v>3</v>
      </c>
      <c r="CK106" s="359">
        <v>3</v>
      </c>
      <c r="CL106" s="359"/>
      <c r="CM106" s="359"/>
      <c r="CN106" s="358" t="s">
        <v>226</v>
      </c>
      <c r="CO106" s="358" t="s">
        <v>85</v>
      </c>
      <c r="CP106" s="358"/>
      <c r="CQ106" s="358">
        <v>4</v>
      </c>
      <c r="CR106" s="358">
        <v>10</v>
      </c>
      <c r="CS106" s="359">
        <v>2</v>
      </c>
      <c r="CT106" s="419">
        <f t="shared" si="700"/>
        <v>1</v>
      </c>
      <c r="CU106" s="359">
        <v>7</v>
      </c>
      <c r="CV106" s="358" t="s">
        <v>34</v>
      </c>
      <c r="CW106" s="358" t="s">
        <v>93</v>
      </c>
      <c r="CX106" s="358" t="s">
        <v>36</v>
      </c>
      <c r="CY106" s="358" t="s">
        <v>91</v>
      </c>
      <c r="CZ106" s="358"/>
      <c r="DA106" s="358">
        <v>3</v>
      </c>
      <c r="DB106" s="358">
        <v>18</v>
      </c>
      <c r="DC106" s="359">
        <v>3</v>
      </c>
      <c r="DD106" s="419">
        <f t="shared" si="710"/>
        <v>4</v>
      </c>
      <c r="DE106" s="359">
        <v>5</v>
      </c>
      <c r="DF106" s="358" t="s">
        <v>34</v>
      </c>
      <c r="DG106" s="358" t="s">
        <v>63</v>
      </c>
      <c r="DH106" s="358">
        <v>7</v>
      </c>
      <c r="DI106" s="358" t="s">
        <v>85</v>
      </c>
      <c r="DJ106" s="358"/>
      <c r="DK106" s="358">
        <v>1</v>
      </c>
      <c r="DL106" s="358">
        <v>13</v>
      </c>
      <c r="DM106" s="359">
        <v>3</v>
      </c>
      <c r="DN106" s="419">
        <f t="shared" si="701"/>
        <v>2</v>
      </c>
      <c r="DO106" s="359" t="s">
        <v>129</v>
      </c>
      <c r="DP106" s="359">
        <v>3</v>
      </c>
      <c r="DQ106" s="359"/>
      <c r="DR106" s="359"/>
      <c r="DS106" s="358">
        <v>6</v>
      </c>
      <c r="DT106" s="358" t="s">
        <v>91</v>
      </c>
      <c r="DU106" s="358"/>
      <c r="DV106" s="358">
        <v>2</v>
      </c>
      <c r="DW106" s="358">
        <v>2</v>
      </c>
      <c r="DX106" s="359">
        <v>1</v>
      </c>
      <c r="DY106" s="419">
        <f t="shared" si="702"/>
        <v>2</v>
      </c>
      <c r="DZ106" s="354">
        <v>5</v>
      </c>
      <c r="EA106" s="358" t="s">
        <v>34</v>
      </c>
      <c r="EB106" s="358" t="s">
        <v>93</v>
      </c>
      <c r="EC106" s="358">
        <v>9</v>
      </c>
      <c r="ED106" s="358" t="s">
        <v>86</v>
      </c>
      <c r="EE106" s="358"/>
      <c r="EF106" s="358">
        <v>2</v>
      </c>
      <c r="EG106" s="358">
        <v>1</v>
      </c>
      <c r="EH106" s="359">
        <v>2</v>
      </c>
      <c r="EI106" s="419">
        <f t="shared" si="703"/>
        <v>3</v>
      </c>
      <c r="EJ106" s="354">
        <v>4</v>
      </c>
      <c r="EK106" s="358" t="s">
        <v>34</v>
      </c>
      <c r="EL106" s="358" t="s">
        <v>93</v>
      </c>
      <c r="EM106" s="358">
        <v>9</v>
      </c>
      <c r="EN106" s="358" t="s">
        <v>85</v>
      </c>
      <c r="EO106" s="358"/>
      <c r="EP106" s="358">
        <v>1</v>
      </c>
      <c r="EQ106" s="358">
        <v>12</v>
      </c>
      <c r="ER106" s="359">
        <v>2</v>
      </c>
      <c r="ES106" s="419">
        <f t="shared" si="704"/>
        <v>2</v>
      </c>
      <c r="ET106" s="354">
        <v>5</v>
      </c>
      <c r="EU106" s="358" t="s">
        <v>36</v>
      </c>
      <c r="EV106" s="358" t="s">
        <v>63</v>
      </c>
      <c r="EW106" s="358">
        <v>7</v>
      </c>
      <c r="EX106" s="358" t="s">
        <v>86</v>
      </c>
      <c r="EY106" s="358"/>
      <c r="EZ106" s="358">
        <v>1</v>
      </c>
      <c r="FA106" s="358">
        <v>1</v>
      </c>
      <c r="FB106" s="359">
        <v>2</v>
      </c>
      <c r="FC106" s="419">
        <f t="shared" si="705"/>
        <v>3</v>
      </c>
      <c r="FD106" s="354">
        <v>6</v>
      </c>
      <c r="FE106" s="355" t="s">
        <v>34</v>
      </c>
      <c r="FF106" s="355" t="s">
        <v>63</v>
      </c>
      <c r="FG106" s="355">
        <v>8</v>
      </c>
      <c r="FH106" s="355" t="s">
        <v>85</v>
      </c>
      <c r="FI106" s="355"/>
      <c r="FJ106" s="355">
        <v>3</v>
      </c>
      <c r="FK106" s="355">
        <v>11</v>
      </c>
      <c r="FL106" s="354">
        <v>2</v>
      </c>
      <c r="FM106" s="419">
        <f t="shared" si="706"/>
        <v>4</v>
      </c>
      <c r="FN106" s="354">
        <v>4</v>
      </c>
      <c r="FO106" s="355" t="s">
        <v>34</v>
      </c>
      <c r="FP106" s="355" t="s">
        <v>93</v>
      </c>
      <c r="FQ106" s="355">
        <v>7</v>
      </c>
      <c r="FR106" s="355" t="s">
        <v>85</v>
      </c>
      <c r="FS106" s="355"/>
      <c r="FT106" s="355">
        <v>3</v>
      </c>
      <c r="FU106" s="355">
        <v>5</v>
      </c>
      <c r="FV106" s="354">
        <v>2</v>
      </c>
      <c r="FW106" s="419">
        <f t="shared" si="707"/>
        <v>2</v>
      </c>
      <c r="FX106" s="354">
        <v>4</v>
      </c>
      <c r="FY106" s="358" t="s">
        <v>34</v>
      </c>
      <c r="FZ106" s="358" t="s">
        <v>93</v>
      </c>
      <c r="GA106" s="358">
        <v>4</v>
      </c>
      <c r="GB106" s="358" t="s">
        <v>85</v>
      </c>
      <c r="GC106" s="358"/>
      <c r="GD106" s="358">
        <v>3</v>
      </c>
      <c r="GE106" s="358">
        <v>9</v>
      </c>
      <c r="GF106" s="359">
        <v>2</v>
      </c>
      <c r="GG106" s="419">
        <f t="shared" si="708"/>
        <v>2</v>
      </c>
      <c r="GH106" s="359">
        <v>4</v>
      </c>
      <c r="GI106" s="359"/>
      <c r="GJ106" s="359"/>
      <c r="GK106" s="358">
        <v>8</v>
      </c>
      <c r="GL106" s="358" t="s">
        <v>85</v>
      </c>
      <c r="GM106" s="358"/>
      <c r="GN106" s="358">
        <v>2</v>
      </c>
      <c r="GO106" s="358">
        <v>14</v>
      </c>
      <c r="GP106" s="359">
        <v>3</v>
      </c>
      <c r="GQ106" s="419">
        <f t="shared" si="709"/>
        <v>1</v>
      </c>
      <c r="GR106" s="354">
        <v>5</v>
      </c>
      <c r="GS106" s="358" t="s">
        <v>34</v>
      </c>
      <c r="GT106" s="358" t="s">
        <v>93</v>
      </c>
      <c r="GU106" s="358" t="s">
        <v>226</v>
      </c>
      <c r="GV106" s="358" t="s">
        <v>85</v>
      </c>
      <c r="GW106" s="358"/>
      <c r="GX106" s="358">
        <v>2</v>
      </c>
      <c r="GY106" s="358">
        <v>5</v>
      </c>
      <c r="GZ106" s="359">
        <v>2</v>
      </c>
      <c r="HA106" s="421">
        <f t="shared" si="711"/>
        <v>3</v>
      </c>
      <c r="HB106" s="359"/>
      <c r="HC106" s="269"/>
      <c r="HD106" s="269"/>
      <c r="HE106" s="269"/>
      <c r="HF106" s="269"/>
      <c r="HG106" s="269"/>
      <c r="HH106" s="269"/>
      <c r="HI106" s="269"/>
      <c r="HJ106" s="269"/>
      <c r="HK106" s="295">
        <f t="shared" si="33"/>
        <v>10</v>
      </c>
      <c r="HL106" s="295">
        <f t="shared" si="688"/>
        <v>0</v>
      </c>
      <c r="HM106" s="295">
        <f t="shared" si="689"/>
        <v>0</v>
      </c>
      <c r="HN106" s="297">
        <f t="shared" si="690"/>
        <v>0</v>
      </c>
      <c r="HO106" s="295">
        <f t="shared" si="691"/>
        <v>0</v>
      </c>
      <c r="HP106" s="295">
        <f t="shared" si="692"/>
        <v>0</v>
      </c>
      <c r="HQ106" s="295">
        <f t="shared" si="693"/>
        <v>0</v>
      </c>
      <c r="HR106" s="269" t="s">
        <v>346</v>
      </c>
      <c r="HS106" s="269" t="s">
        <v>348</v>
      </c>
      <c r="HT106" s="269"/>
      <c r="HU106" s="269"/>
      <c r="HV106" s="269"/>
      <c r="HW106" s="269"/>
      <c r="HX106" s="269"/>
      <c r="HY106" s="269"/>
      <c r="HZ106" s="269"/>
      <c r="IA106" s="269"/>
      <c r="IB106" s="269"/>
      <c r="IC106" s="269"/>
      <c r="ID106" s="269"/>
      <c r="IE106" s="269"/>
      <c r="IT106" s="299"/>
    </row>
    <row r="107" spans="7:259" ht="15" customHeight="1">
      <c r="G107" s="175">
        <f t="shared" si="23"/>
        <v>8</v>
      </c>
      <c r="H107" s="175">
        <f t="shared" si="24"/>
        <v>8</v>
      </c>
      <c r="I107" s="128">
        <v>108</v>
      </c>
      <c r="J107" s="90">
        <f t="shared" si="681"/>
        <v>44325</v>
      </c>
      <c r="K107" s="126">
        <v>44325</v>
      </c>
      <c r="L107" s="326" t="s">
        <v>482</v>
      </c>
      <c r="M107" s="76">
        <v>1</v>
      </c>
      <c r="N107" s="42">
        <v>1</v>
      </c>
      <c r="O107" s="206">
        <f t="shared" si="682"/>
        <v>2</v>
      </c>
      <c r="P107" s="176">
        <f t="shared" si="683"/>
        <v>87</v>
      </c>
      <c r="Q107" s="177">
        <f t="shared" si="684"/>
        <v>41</v>
      </c>
      <c r="R107" s="178">
        <f t="shared" si="685"/>
        <v>46</v>
      </c>
      <c r="S107" s="519">
        <f t="shared" si="686"/>
        <v>3</v>
      </c>
      <c r="T107" s="43">
        <v>0</v>
      </c>
      <c r="U107" s="43">
        <v>0</v>
      </c>
      <c r="V107" s="43">
        <v>2</v>
      </c>
      <c r="W107" s="43">
        <v>1</v>
      </c>
      <c r="X107" s="186">
        <f t="shared" si="680"/>
        <v>3</v>
      </c>
      <c r="Y107" s="43">
        <v>3</v>
      </c>
      <c r="Z107" s="189">
        <f t="shared" si="687"/>
        <v>6</v>
      </c>
      <c r="AA107" s="44">
        <v>1</v>
      </c>
      <c r="AB107" s="142"/>
      <c r="AC107" s="354">
        <v>4</v>
      </c>
      <c r="AD107" s="355" t="s">
        <v>128</v>
      </c>
      <c r="AE107" s="355" t="s">
        <v>93</v>
      </c>
      <c r="AF107" s="355">
        <v>7</v>
      </c>
      <c r="AG107" s="355" t="s">
        <v>85</v>
      </c>
      <c r="AH107" s="355"/>
      <c r="AI107" s="355">
        <v>3</v>
      </c>
      <c r="AJ107" s="355">
        <v>24</v>
      </c>
      <c r="AK107" s="354">
        <v>2</v>
      </c>
      <c r="AL107" s="419">
        <f t="shared" si="694"/>
        <v>2</v>
      </c>
      <c r="AM107" s="356">
        <v>3</v>
      </c>
      <c r="AN107" s="355" t="s">
        <v>34</v>
      </c>
      <c r="AO107" s="355" t="s">
        <v>93</v>
      </c>
      <c r="AP107" s="355" t="s">
        <v>226</v>
      </c>
      <c r="AQ107" s="355" t="s">
        <v>85</v>
      </c>
      <c r="AR107" s="355"/>
      <c r="AS107" s="355">
        <v>2</v>
      </c>
      <c r="AT107" s="355">
        <v>2</v>
      </c>
      <c r="AU107" s="354">
        <v>1</v>
      </c>
      <c r="AV107" s="419">
        <f t="shared" si="695"/>
        <v>2</v>
      </c>
      <c r="AW107" s="357">
        <v>5</v>
      </c>
      <c r="AX107" s="355" t="s">
        <v>128</v>
      </c>
      <c r="AY107" s="355" t="s">
        <v>94</v>
      </c>
      <c r="AZ107" s="355">
        <v>4</v>
      </c>
      <c r="BA107" s="355" t="s">
        <v>85</v>
      </c>
      <c r="BB107" s="355"/>
      <c r="BC107" s="355">
        <v>1</v>
      </c>
      <c r="BD107" s="355">
        <v>10</v>
      </c>
      <c r="BE107" s="354">
        <v>3</v>
      </c>
      <c r="BF107" s="419">
        <f t="shared" si="696"/>
        <v>2</v>
      </c>
      <c r="BG107" s="354">
        <v>4</v>
      </c>
      <c r="BH107" s="354"/>
      <c r="BI107" s="354"/>
      <c r="BJ107" s="355">
        <v>6</v>
      </c>
      <c r="BK107" s="355" t="s">
        <v>98</v>
      </c>
      <c r="BL107" s="355" t="s">
        <v>469</v>
      </c>
      <c r="BM107" s="355">
        <v>4</v>
      </c>
      <c r="BN107" s="355">
        <v>1.5</v>
      </c>
      <c r="BO107" s="354">
        <v>1</v>
      </c>
      <c r="BP107" s="419">
        <f t="shared" si="697"/>
        <v>3</v>
      </c>
      <c r="BQ107" s="354">
        <v>7</v>
      </c>
      <c r="BR107" s="355" t="s">
        <v>34</v>
      </c>
      <c r="BS107" s="355" t="s">
        <v>92</v>
      </c>
      <c r="BT107" s="355" t="s">
        <v>226</v>
      </c>
      <c r="BU107" s="355" t="s">
        <v>91</v>
      </c>
      <c r="BV107" s="355" t="s">
        <v>285</v>
      </c>
      <c r="BW107" s="355">
        <v>3</v>
      </c>
      <c r="BX107" s="355">
        <v>5</v>
      </c>
      <c r="BY107" s="354">
        <v>2</v>
      </c>
      <c r="BZ107" s="419">
        <f t="shared" si="698"/>
        <v>5</v>
      </c>
      <c r="CA107" s="354">
        <v>5</v>
      </c>
      <c r="CB107" s="355" t="s">
        <v>36</v>
      </c>
      <c r="CC107" s="355" t="s">
        <v>93</v>
      </c>
      <c r="CD107" s="355">
        <v>4</v>
      </c>
      <c r="CE107" s="355" t="s">
        <v>85</v>
      </c>
      <c r="CF107" s="355"/>
      <c r="CG107" s="355">
        <v>1</v>
      </c>
      <c r="CH107" s="355">
        <v>8</v>
      </c>
      <c r="CI107" s="354">
        <v>2</v>
      </c>
      <c r="CJ107" s="419">
        <f t="shared" si="699"/>
        <v>3</v>
      </c>
      <c r="CK107" s="354">
        <v>3</v>
      </c>
      <c r="CL107" s="354"/>
      <c r="CM107" s="354"/>
      <c r="CN107" s="355">
        <v>9</v>
      </c>
      <c r="CO107" s="355" t="s">
        <v>98</v>
      </c>
      <c r="CP107" s="355"/>
      <c r="CQ107" s="355">
        <v>5</v>
      </c>
      <c r="CR107" s="355">
        <v>0.3</v>
      </c>
      <c r="CS107" s="354">
        <v>1</v>
      </c>
      <c r="CT107" s="419">
        <f t="shared" si="700"/>
        <v>2</v>
      </c>
      <c r="CU107" s="357">
        <v>6</v>
      </c>
      <c r="CV107" s="355" t="s">
        <v>34</v>
      </c>
      <c r="CW107" s="355" t="s">
        <v>93</v>
      </c>
      <c r="CX107" s="355" t="s">
        <v>480</v>
      </c>
      <c r="CY107" s="355" t="s">
        <v>91</v>
      </c>
      <c r="CZ107" s="355"/>
      <c r="DA107" s="355">
        <v>2</v>
      </c>
      <c r="DB107" s="355">
        <v>7</v>
      </c>
      <c r="DC107" s="354">
        <v>2</v>
      </c>
      <c r="DD107" s="419">
        <f t="shared" si="710"/>
        <v>4</v>
      </c>
      <c r="DE107" s="354">
        <v>4</v>
      </c>
      <c r="DF107" s="358" t="s">
        <v>34</v>
      </c>
      <c r="DG107" s="358" t="s">
        <v>94</v>
      </c>
      <c r="DH107" s="358">
        <v>8</v>
      </c>
      <c r="DI107" s="358" t="s">
        <v>85</v>
      </c>
      <c r="DJ107" s="358" t="s">
        <v>285</v>
      </c>
      <c r="DK107" s="358">
        <v>2</v>
      </c>
      <c r="DL107" s="358">
        <v>7</v>
      </c>
      <c r="DM107" s="359">
        <v>2</v>
      </c>
      <c r="DN107" s="419">
        <f t="shared" si="701"/>
        <v>2</v>
      </c>
      <c r="DO107" s="359"/>
      <c r="DP107" s="359">
        <v>5</v>
      </c>
      <c r="DQ107" s="359"/>
      <c r="DR107" s="359"/>
      <c r="DS107" s="358">
        <v>6</v>
      </c>
      <c r="DT107" s="358" t="s">
        <v>98</v>
      </c>
      <c r="DU107" s="358"/>
      <c r="DV107" s="358">
        <v>3</v>
      </c>
      <c r="DW107" s="358">
        <v>10</v>
      </c>
      <c r="DX107" s="359">
        <v>2</v>
      </c>
      <c r="DY107" s="419">
        <f t="shared" si="702"/>
        <v>3</v>
      </c>
      <c r="DZ107" s="354">
        <v>5</v>
      </c>
      <c r="EA107" s="358" t="s">
        <v>34</v>
      </c>
      <c r="EB107" s="358" t="s">
        <v>86</v>
      </c>
      <c r="EC107" s="358">
        <v>9</v>
      </c>
      <c r="ED107" s="358" t="s">
        <v>91</v>
      </c>
      <c r="EE107" s="358" t="s">
        <v>481</v>
      </c>
      <c r="EF107" s="358">
        <v>1</v>
      </c>
      <c r="EG107" s="358">
        <v>5</v>
      </c>
      <c r="EH107" s="359">
        <v>2</v>
      </c>
      <c r="EI107" s="419">
        <f t="shared" si="703"/>
        <v>3</v>
      </c>
      <c r="EJ107" s="359">
        <v>4</v>
      </c>
      <c r="EK107" s="358" t="s">
        <v>34</v>
      </c>
      <c r="EL107" s="358" t="s">
        <v>93</v>
      </c>
      <c r="EM107" s="358">
        <v>9</v>
      </c>
      <c r="EN107" s="358" t="s">
        <v>86</v>
      </c>
      <c r="EO107" s="358"/>
      <c r="EP107" s="358">
        <v>2</v>
      </c>
      <c r="EQ107" s="358">
        <v>2</v>
      </c>
      <c r="ER107" s="359">
        <v>1</v>
      </c>
      <c r="ES107" s="419">
        <f t="shared" si="704"/>
        <v>3</v>
      </c>
      <c r="ET107" s="359">
        <v>5</v>
      </c>
      <c r="EU107" s="358" t="s">
        <v>36</v>
      </c>
      <c r="EV107" s="358" t="s">
        <v>63</v>
      </c>
      <c r="EW107" s="358">
        <v>6</v>
      </c>
      <c r="EX107" s="358" t="s">
        <v>98</v>
      </c>
      <c r="EY107" s="358"/>
      <c r="EZ107" s="358">
        <v>3</v>
      </c>
      <c r="FA107" s="358">
        <v>8</v>
      </c>
      <c r="FB107" s="359">
        <v>2</v>
      </c>
      <c r="FC107" s="419">
        <f t="shared" si="705"/>
        <v>3</v>
      </c>
      <c r="FD107" s="354">
        <v>6</v>
      </c>
      <c r="FE107" s="358" t="s">
        <v>34</v>
      </c>
      <c r="FF107" s="358" t="s">
        <v>63</v>
      </c>
      <c r="FG107" s="358">
        <v>8</v>
      </c>
      <c r="FH107" s="358" t="s">
        <v>85</v>
      </c>
      <c r="FI107" s="358"/>
      <c r="FJ107" s="358">
        <v>3</v>
      </c>
      <c r="FK107" s="358">
        <v>8</v>
      </c>
      <c r="FL107" s="359">
        <v>2</v>
      </c>
      <c r="FM107" s="419">
        <f t="shared" si="706"/>
        <v>4</v>
      </c>
      <c r="FN107" s="354">
        <v>4</v>
      </c>
      <c r="FO107" s="358" t="s">
        <v>34</v>
      </c>
      <c r="FP107" s="358" t="s">
        <v>93</v>
      </c>
      <c r="FQ107" s="358">
        <v>8</v>
      </c>
      <c r="FR107" s="358" t="s">
        <v>121</v>
      </c>
      <c r="FS107" s="358"/>
      <c r="FT107" s="358">
        <v>1</v>
      </c>
      <c r="FU107" s="358">
        <v>2</v>
      </c>
      <c r="FV107" s="359">
        <v>1</v>
      </c>
      <c r="FW107" s="419">
        <f t="shared" si="707"/>
        <v>3</v>
      </c>
      <c r="FX107" s="359">
        <v>4</v>
      </c>
      <c r="FY107" s="358" t="s">
        <v>34</v>
      </c>
      <c r="FZ107" s="358" t="s">
        <v>93</v>
      </c>
      <c r="GA107" s="358">
        <v>4</v>
      </c>
      <c r="GB107" s="358" t="s">
        <v>85</v>
      </c>
      <c r="GC107" s="358"/>
      <c r="GD107" s="358">
        <v>2</v>
      </c>
      <c r="GE107" s="358">
        <v>13</v>
      </c>
      <c r="GF107" s="359">
        <v>2</v>
      </c>
      <c r="GG107" s="419">
        <f t="shared" si="708"/>
        <v>2</v>
      </c>
      <c r="GH107" s="359">
        <v>7</v>
      </c>
      <c r="GI107" s="359"/>
      <c r="GJ107" s="359"/>
      <c r="GK107" s="358">
        <v>7</v>
      </c>
      <c r="GL107" s="358" t="s">
        <v>96</v>
      </c>
      <c r="GM107" s="358"/>
      <c r="GN107" s="358">
        <v>3</v>
      </c>
      <c r="GO107" s="358">
        <v>14</v>
      </c>
      <c r="GP107" s="359">
        <v>3</v>
      </c>
      <c r="GQ107" s="419">
        <f t="shared" si="709"/>
        <v>4</v>
      </c>
      <c r="GR107" s="360">
        <v>6</v>
      </c>
      <c r="GS107" s="358" t="s">
        <v>34</v>
      </c>
      <c r="GT107" s="358" t="s">
        <v>93</v>
      </c>
      <c r="GU107" s="358">
        <v>0</v>
      </c>
      <c r="GV107" s="358" t="s">
        <v>85</v>
      </c>
      <c r="GW107" s="358"/>
      <c r="GX107" s="358">
        <v>2</v>
      </c>
      <c r="GY107" s="358">
        <v>1.5</v>
      </c>
      <c r="GZ107" s="359">
        <v>2</v>
      </c>
      <c r="HA107" s="421">
        <f t="shared" si="711"/>
        <v>4</v>
      </c>
      <c r="HB107" s="359"/>
      <c r="HC107" s="269"/>
      <c r="HD107" s="269"/>
      <c r="HE107" s="269"/>
      <c r="HF107" s="269"/>
      <c r="HG107" s="269"/>
      <c r="HH107" s="269"/>
      <c r="HI107" s="269"/>
      <c r="HJ107" s="269"/>
      <c r="HK107" s="295">
        <f t="shared" si="33"/>
        <v>10</v>
      </c>
      <c r="HL107" s="295">
        <f t="shared" si="688"/>
        <v>0</v>
      </c>
      <c r="HM107" s="295">
        <f t="shared" si="689"/>
        <v>0</v>
      </c>
      <c r="HN107" s="297">
        <f t="shared" si="690"/>
        <v>0</v>
      </c>
      <c r="HO107" s="295">
        <f t="shared" si="691"/>
        <v>0</v>
      </c>
      <c r="HP107" s="295">
        <f t="shared" si="692"/>
        <v>0</v>
      </c>
      <c r="HQ107" s="295">
        <f t="shared" si="693"/>
        <v>0</v>
      </c>
      <c r="HR107" s="269" t="s">
        <v>346</v>
      </c>
      <c r="HS107" s="269" t="s">
        <v>348</v>
      </c>
      <c r="HT107" s="269"/>
      <c r="HU107" s="269"/>
      <c r="HV107" s="269"/>
      <c r="HW107" s="269"/>
      <c r="HX107" s="269"/>
      <c r="HY107" s="269"/>
      <c r="HZ107" s="269"/>
      <c r="IA107" s="269"/>
      <c r="IB107" s="269"/>
      <c r="IC107" s="269"/>
      <c r="ID107" s="269"/>
      <c r="IE107" s="269"/>
      <c r="IT107" s="299"/>
    </row>
    <row r="108" spans="7:259" ht="15" customHeight="1">
      <c r="G108" s="175">
        <f t="shared" si="23"/>
        <v>8</v>
      </c>
      <c r="H108" s="175">
        <f t="shared" si="24"/>
        <v>10</v>
      </c>
      <c r="I108" s="119">
        <v>107</v>
      </c>
      <c r="J108" s="88">
        <f t="shared" si="681"/>
        <v>44318</v>
      </c>
      <c r="K108" s="85">
        <v>44318</v>
      </c>
      <c r="L108" s="5" t="s">
        <v>568</v>
      </c>
      <c r="M108" s="74">
        <v>0</v>
      </c>
      <c r="N108" s="28">
        <v>1</v>
      </c>
      <c r="O108" s="206">
        <f t="shared" si="682"/>
        <v>1</v>
      </c>
      <c r="P108" s="179">
        <f t="shared" si="683"/>
        <v>87</v>
      </c>
      <c r="Q108" s="180">
        <f t="shared" si="684"/>
        <v>43</v>
      </c>
      <c r="R108" s="181">
        <f t="shared" si="685"/>
        <v>44</v>
      </c>
      <c r="S108" s="519">
        <f t="shared" si="686"/>
        <v>8</v>
      </c>
      <c r="T108" s="27">
        <v>0</v>
      </c>
      <c r="U108" s="27">
        <v>0</v>
      </c>
      <c r="V108" s="27">
        <v>1</v>
      </c>
      <c r="W108" s="27">
        <v>3</v>
      </c>
      <c r="X108" s="187">
        <f t="shared" si="680"/>
        <v>4</v>
      </c>
      <c r="Y108" s="27">
        <v>4</v>
      </c>
      <c r="Z108" s="190">
        <f t="shared" si="687"/>
        <v>8</v>
      </c>
      <c r="AA108" s="18">
        <v>1</v>
      </c>
      <c r="AB108" s="374"/>
      <c r="AC108" s="354">
        <v>4</v>
      </c>
      <c r="AD108" s="355" t="s">
        <v>128</v>
      </c>
      <c r="AE108" s="355" t="s">
        <v>93</v>
      </c>
      <c r="AF108" s="355">
        <v>7</v>
      </c>
      <c r="AG108" s="355" t="s">
        <v>91</v>
      </c>
      <c r="AH108" s="355"/>
      <c r="AI108" s="355">
        <v>1</v>
      </c>
      <c r="AJ108" s="355">
        <v>0.5</v>
      </c>
      <c r="AK108" s="354">
        <v>1</v>
      </c>
      <c r="AL108" s="419">
        <f t="shared" si="694"/>
        <v>3</v>
      </c>
      <c r="AM108" s="354">
        <v>5</v>
      </c>
      <c r="AN108" s="355" t="s">
        <v>34</v>
      </c>
      <c r="AO108" s="355" t="s">
        <v>86</v>
      </c>
      <c r="AP108" s="355">
        <v>9</v>
      </c>
      <c r="AQ108" s="355" t="s">
        <v>85</v>
      </c>
      <c r="AR108" s="355"/>
      <c r="AS108" s="355">
        <v>3</v>
      </c>
      <c r="AT108" s="355">
        <v>12</v>
      </c>
      <c r="AU108" s="354">
        <v>3</v>
      </c>
      <c r="AV108" s="419">
        <f t="shared" si="695"/>
        <v>2</v>
      </c>
      <c r="AW108" s="354">
        <v>5</v>
      </c>
      <c r="AX108" s="355" t="s">
        <v>128</v>
      </c>
      <c r="AY108" s="355" t="s">
        <v>93</v>
      </c>
      <c r="AZ108" s="355" t="s">
        <v>226</v>
      </c>
      <c r="BA108" s="355" t="s">
        <v>85</v>
      </c>
      <c r="BB108" s="355"/>
      <c r="BC108" s="355">
        <v>2</v>
      </c>
      <c r="BD108" s="355">
        <v>19</v>
      </c>
      <c r="BE108" s="354">
        <v>3</v>
      </c>
      <c r="BF108" s="419">
        <f t="shared" si="696"/>
        <v>2</v>
      </c>
      <c r="BG108" s="354">
        <v>3</v>
      </c>
      <c r="BH108" s="354"/>
      <c r="BI108" s="354"/>
      <c r="BJ108" s="355">
        <v>6</v>
      </c>
      <c r="BK108" s="355" t="s">
        <v>85</v>
      </c>
      <c r="BL108" s="355"/>
      <c r="BM108" s="355">
        <v>1</v>
      </c>
      <c r="BN108" s="355">
        <v>8</v>
      </c>
      <c r="BO108" s="354">
        <v>2</v>
      </c>
      <c r="BP108" s="419">
        <f t="shared" si="697"/>
        <v>1</v>
      </c>
      <c r="BQ108" s="354">
        <v>6</v>
      </c>
      <c r="BR108" s="355" t="s">
        <v>36</v>
      </c>
      <c r="BS108" s="355" t="s">
        <v>93</v>
      </c>
      <c r="BT108" s="355">
        <v>8</v>
      </c>
      <c r="BU108" s="355" t="s">
        <v>121</v>
      </c>
      <c r="BV108" s="355"/>
      <c r="BW108" s="355">
        <v>4</v>
      </c>
      <c r="BX108" s="355">
        <v>18</v>
      </c>
      <c r="BY108" s="354">
        <v>3</v>
      </c>
      <c r="BZ108" s="419">
        <f t="shared" si="698"/>
        <v>3</v>
      </c>
      <c r="CA108" s="354">
        <v>6</v>
      </c>
      <c r="CB108" s="355" t="s">
        <v>36</v>
      </c>
      <c r="CC108" s="355" t="s">
        <v>93</v>
      </c>
      <c r="CD108" s="355">
        <v>6</v>
      </c>
      <c r="CE108" s="355" t="s">
        <v>85</v>
      </c>
      <c r="CF108" s="355"/>
      <c r="CG108" s="355">
        <v>3</v>
      </c>
      <c r="CH108" s="355">
        <v>13</v>
      </c>
      <c r="CI108" s="354">
        <v>3</v>
      </c>
      <c r="CJ108" s="419">
        <f t="shared" si="699"/>
        <v>3</v>
      </c>
      <c r="CK108" s="354">
        <v>4</v>
      </c>
      <c r="CL108" s="354"/>
      <c r="CM108" s="354"/>
      <c r="CN108" s="355" t="s">
        <v>226</v>
      </c>
      <c r="CO108" s="355" t="s">
        <v>85</v>
      </c>
      <c r="CP108" s="355"/>
      <c r="CQ108" s="355">
        <v>5</v>
      </c>
      <c r="CR108" s="355">
        <v>26</v>
      </c>
      <c r="CS108" s="354">
        <v>3</v>
      </c>
      <c r="CT108" s="419">
        <f t="shared" si="700"/>
        <v>1</v>
      </c>
      <c r="CU108" s="354">
        <v>5</v>
      </c>
      <c r="CV108" s="355" t="s">
        <v>34</v>
      </c>
      <c r="CW108" s="355" t="s">
        <v>63</v>
      </c>
      <c r="CX108" s="355">
        <v>5</v>
      </c>
      <c r="CY108" s="355" t="s">
        <v>85</v>
      </c>
      <c r="CZ108" s="355"/>
      <c r="DA108" s="355">
        <v>2</v>
      </c>
      <c r="DB108" s="355">
        <v>13</v>
      </c>
      <c r="DC108" s="354">
        <v>2</v>
      </c>
      <c r="DD108" s="419">
        <f t="shared" si="710"/>
        <v>3</v>
      </c>
      <c r="DE108" s="354">
        <v>5</v>
      </c>
      <c r="DF108" s="355" t="s">
        <v>34</v>
      </c>
      <c r="DG108" s="355" t="s">
        <v>94</v>
      </c>
      <c r="DH108" s="355">
        <v>7</v>
      </c>
      <c r="DI108" s="355" t="s">
        <v>98</v>
      </c>
      <c r="DJ108" s="355" t="s">
        <v>285</v>
      </c>
      <c r="DK108" s="355">
        <v>2</v>
      </c>
      <c r="DL108" s="355">
        <v>7</v>
      </c>
      <c r="DM108" s="354">
        <v>2</v>
      </c>
      <c r="DN108" s="419">
        <f t="shared" si="701"/>
        <v>3</v>
      </c>
      <c r="DO108" s="354"/>
      <c r="DP108" s="354">
        <v>3</v>
      </c>
      <c r="DQ108" s="359"/>
      <c r="DR108" s="359"/>
      <c r="DS108" s="358">
        <v>6</v>
      </c>
      <c r="DT108" s="358" t="s">
        <v>63</v>
      </c>
      <c r="DU108" s="358"/>
      <c r="DV108" s="358">
        <v>1</v>
      </c>
      <c r="DW108" s="358">
        <v>1.5</v>
      </c>
      <c r="DX108" s="359">
        <v>1</v>
      </c>
      <c r="DY108" s="419">
        <f t="shared" si="702"/>
        <v>2</v>
      </c>
      <c r="DZ108" s="354">
        <v>5</v>
      </c>
      <c r="EA108" s="358" t="s">
        <v>34</v>
      </c>
      <c r="EB108" s="358" t="s">
        <v>63</v>
      </c>
      <c r="EC108" s="358">
        <v>9</v>
      </c>
      <c r="ED108" s="358" t="s">
        <v>91</v>
      </c>
      <c r="EE108" s="358"/>
      <c r="EF108" s="358">
        <v>1</v>
      </c>
      <c r="EG108" s="358">
        <v>1</v>
      </c>
      <c r="EH108" s="359">
        <v>1</v>
      </c>
      <c r="EI108" s="419">
        <f t="shared" si="703"/>
        <v>4</v>
      </c>
      <c r="EJ108" s="359">
        <v>6</v>
      </c>
      <c r="EK108" s="358" t="s">
        <v>34</v>
      </c>
      <c r="EL108" s="358" t="s">
        <v>63</v>
      </c>
      <c r="EM108" s="358">
        <v>9</v>
      </c>
      <c r="EN108" s="358" t="s">
        <v>91</v>
      </c>
      <c r="EO108" s="358" t="s">
        <v>469</v>
      </c>
      <c r="EP108" s="358">
        <v>3</v>
      </c>
      <c r="EQ108" s="355">
        <v>1</v>
      </c>
      <c r="ER108" s="354">
        <v>1</v>
      </c>
      <c r="ES108" s="419">
        <f t="shared" si="704"/>
        <v>5</v>
      </c>
      <c r="ET108" s="364">
        <v>3</v>
      </c>
      <c r="EU108" s="358" t="s">
        <v>36</v>
      </c>
      <c r="EV108" s="358" t="s">
        <v>93</v>
      </c>
      <c r="EW108" s="358">
        <v>7</v>
      </c>
      <c r="EX108" s="358" t="s">
        <v>85</v>
      </c>
      <c r="EY108" s="358"/>
      <c r="EZ108" s="358">
        <v>3</v>
      </c>
      <c r="FA108" s="358">
        <v>3</v>
      </c>
      <c r="FB108" s="359">
        <v>1</v>
      </c>
      <c r="FC108" s="419">
        <f t="shared" si="705"/>
        <v>2</v>
      </c>
      <c r="FD108" s="359">
        <v>7</v>
      </c>
      <c r="FE108" s="358" t="s">
        <v>34</v>
      </c>
      <c r="FF108" s="358" t="s">
        <v>63</v>
      </c>
      <c r="FG108" s="358" t="s">
        <v>128</v>
      </c>
      <c r="FH108" s="358" t="s">
        <v>91</v>
      </c>
      <c r="FI108" s="358" t="s">
        <v>285</v>
      </c>
      <c r="FJ108" s="358">
        <v>1</v>
      </c>
      <c r="FK108" s="358">
        <v>1.5</v>
      </c>
      <c r="FL108" s="359">
        <v>2</v>
      </c>
      <c r="FM108" s="419">
        <f t="shared" si="706"/>
        <v>5</v>
      </c>
      <c r="FN108" s="354">
        <v>6</v>
      </c>
      <c r="FO108" s="358" t="s">
        <v>34</v>
      </c>
      <c r="FP108" s="358" t="s">
        <v>93</v>
      </c>
      <c r="FQ108" s="358">
        <v>9</v>
      </c>
      <c r="FR108" s="358" t="s">
        <v>121</v>
      </c>
      <c r="FS108" s="358"/>
      <c r="FT108" s="358">
        <v>1</v>
      </c>
      <c r="FU108" s="358">
        <v>2</v>
      </c>
      <c r="FV108" s="359">
        <v>2</v>
      </c>
      <c r="FW108" s="419">
        <f t="shared" si="707"/>
        <v>4</v>
      </c>
      <c r="FX108" s="359">
        <v>5</v>
      </c>
      <c r="FY108" s="358" t="s">
        <v>34</v>
      </c>
      <c r="FZ108" s="358" t="s">
        <v>93</v>
      </c>
      <c r="GA108" s="358">
        <v>0</v>
      </c>
      <c r="GB108" s="358" t="s">
        <v>85</v>
      </c>
      <c r="GC108" s="358"/>
      <c r="GD108" s="358">
        <v>3</v>
      </c>
      <c r="GE108" s="358">
        <v>12</v>
      </c>
      <c r="GF108" s="359">
        <v>3</v>
      </c>
      <c r="GG108" s="419">
        <f t="shared" si="708"/>
        <v>2</v>
      </c>
      <c r="GH108" s="354">
        <v>4</v>
      </c>
      <c r="GI108" s="359"/>
      <c r="GJ108" s="359"/>
      <c r="GK108" s="358">
        <v>8</v>
      </c>
      <c r="GL108" s="358" t="s">
        <v>85</v>
      </c>
      <c r="GM108" s="358"/>
      <c r="GN108" s="358">
        <v>1</v>
      </c>
      <c r="GO108" s="358">
        <v>18</v>
      </c>
      <c r="GP108" s="359">
        <v>3</v>
      </c>
      <c r="GQ108" s="419">
        <f t="shared" si="709"/>
        <v>1</v>
      </c>
      <c r="GR108" s="359">
        <v>5</v>
      </c>
      <c r="GS108" s="358" t="s">
        <v>34</v>
      </c>
      <c r="GT108" s="358" t="s">
        <v>93</v>
      </c>
      <c r="GU108" s="358">
        <v>0</v>
      </c>
      <c r="GV108" s="358" t="s">
        <v>85</v>
      </c>
      <c r="GW108" s="358"/>
      <c r="GX108" s="358">
        <v>1</v>
      </c>
      <c r="GY108" s="358">
        <v>14</v>
      </c>
      <c r="GZ108" s="359">
        <v>2</v>
      </c>
      <c r="HA108" s="421">
        <f t="shared" si="711"/>
        <v>3</v>
      </c>
      <c r="HB108" s="359"/>
      <c r="HC108" s="269"/>
      <c r="HD108" s="269"/>
      <c r="HE108" s="269"/>
      <c r="HF108" s="269"/>
      <c r="HG108" s="269"/>
      <c r="HH108" s="269"/>
      <c r="HI108" s="269"/>
      <c r="HJ108" s="269"/>
      <c r="HK108" s="295">
        <f t="shared" si="33"/>
        <v>9</v>
      </c>
      <c r="HL108" s="295">
        <f t="shared" si="688"/>
        <v>0</v>
      </c>
      <c r="HM108" s="295">
        <f t="shared" si="689"/>
        <v>0</v>
      </c>
      <c r="HN108" s="297">
        <f t="shared" si="690"/>
        <v>0</v>
      </c>
      <c r="HO108" s="295">
        <f t="shared" si="691"/>
        <v>0</v>
      </c>
      <c r="HP108" s="295">
        <f t="shared" si="692"/>
        <v>0</v>
      </c>
      <c r="HQ108" s="295">
        <f t="shared" si="693"/>
        <v>0</v>
      </c>
      <c r="HR108" s="269" t="s">
        <v>379</v>
      </c>
      <c r="HS108" s="269" t="s">
        <v>380</v>
      </c>
      <c r="HT108" s="269"/>
      <c r="HU108" s="269"/>
      <c r="HV108" s="269"/>
      <c r="HW108" s="269"/>
      <c r="HX108" s="269"/>
      <c r="HY108" s="269"/>
      <c r="HZ108" s="269"/>
      <c r="IA108" s="269"/>
      <c r="IB108" s="269"/>
      <c r="IC108" s="269"/>
      <c r="ID108" s="269"/>
      <c r="IE108" s="269"/>
      <c r="IT108" s="299"/>
    </row>
    <row r="109" spans="7:259" ht="15" customHeight="1">
      <c r="G109" s="175">
        <f t="shared" si="23"/>
        <v>10</v>
      </c>
      <c r="H109" s="175">
        <f t="shared" si="24"/>
        <v>7</v>
      </c>
      <c r="I109" s="128">
        <v>106</v>
      </c>
      <c r="J109" s="90">
        <f t="shared" si="681"/>
        <v>44311</v>
      </c>
      <c r="K109" s="126">
        <v>44311</v>
      </c>
      <c r="L109" s="41" t="s">
        <v>475</v>
      </c>
      <c r="M109" s="76">
        <v>1</v>
      </c>
      <c r="N109" s="42">
        <v>1</v>
      </c>
      <c r="O109" s="207">
        <f t="shared" si="682"/>
        <v>2</v>
      </c>
      <c r="P109" s="176">
        <f t="shared" si="683"/>
        <v>89</v>
      </c>
      <c r="Q109" s="185">
        <f t="shared" si="684"/>
        <v>44</v>
      </c>
      <c r="R109" s="178">
        <f t="shared" si="685"/>
        <v>45</v>
      </c>
      <c r="S109" s="519">
        <f t="shared" si="686"/>
        <v>6</v>
      </c>
      <c r="T109" s="43">
        <v>0</v>
      </c>
      <c r="U109" s="43">
        <v>0</v>
      </c>
      <c r="V109" s="43">
        <v>4</v>
      </c>
      <c r="W109" s="43">
        <v>1</v>
      </c>
      <c r="X109" s="186">
        <f t="shared" si="680"/>
        <v>5</v>
      </c>
      <c r="Y109" s="43">
        <v>3</v>
      </c>
      <c r="Z109" s="189">
        <f t="shared" si="687"/>
        <v>8</v>
      </c>
      <c r="AA109" s="44">
        <v>1</v>
      </c>
      <c r="AB109" s="142"/>
      <c r="AC109" s="356">
        <v>3</v>
      </c>
      <c r="AD109" s="358" t="s">
        <v>128</v>
      </c>
      <c r="AE109" s="358" t="s">
        <v>93</v>
      </c>
      <c r="AF109" s="358">
        <v>7</v>
      </c>
      <c r="AG109" s="358" t="s">
        <v>85</v>
      </c>
      <c r="AH109" s="358"/>
      <c r="AI109" s="358">
        <v>1</v>
      </c>
      <c r="AJ109" s="358">
        <v>3.5</v>
      </c>
      <c r="AK109" s="359">
        <v>1</v>
      </c>
      <c r="AL109" s="419">
        <f t="shared" si="694"/>
        <v>2</v>
      </c>
      <c r="AM109" s="354">
        <v>4</v>
      </c>
      <c r="AN109" s="358" t="s">
        <v>34</v>
      </c>
      <c r="AO109" s="358" t="s">
        <v>92</v>
      </c>
      <c r="AP109" s="358">
        <v>4</v>
      </c>
      <c r="AQ109" s="358" t="s">
        <v>85</v>
      </c>
      <c r="AR109" s="358"/>
      <c r="AS109" s="358">
        <v>4</v>
      </c>
      <c r="AT109" s="358">
        <v>6</v>
      </c>
      <c r="AU109" s="359">
        <v>2</v>
      </c>
      <c r="AV109" s="419">
        <f t="shared" si="695"/>
        <v>2</v>
      </c>
      <c r="AW109" s="354">
        <v>6</v>
      </c>
      <c r="AX109" s="358" t="s">
        <v>128</v>
      </c>
      <c r="AY109" s="358" t="s">
        <v>93</v>
      </c>
      <c r="AZ109" s="358" t="s">
        <v>476</v>
      </c>
      <c r="BA109" s="358" t="s">
        <v>91</v>
      </c>
      <c r="BB109" s="358"/>
      <c r="BC109" s="358">
        <v>3</v>
      </c>
      <c r="BD109" s="358">
        <v>15</v>
      </c>
      <c r="BE109" s="359">
        <v>2</v>
      </c>
      <c r="BF109" s="419">
        <f t="shared" si="696"/>
        <v>4</v>
      </c>
      <c r="BG109" s="354">
        <v>5</v>
      </c>
      <c r="BH109" s="359"/>
      <c r="BI109" s="359"/>
      <c r="BJ109" s="358">
        <v>6</v>
      </c>
      <c r="BK109" s="358" t="s">
        <v>63</v>
      </c>
      <c r="BL109" s="358" t="s">
        <v>285</v>
      </c>
      <c r="BM109" s="358">
        <v>2</v>
      </c>
      <c r="BN109" s="358">
        <v>9</v>
      </c>
      <c r="BO109" s="359">
        <v>2</v>
      </c>
      <c r="BP109" s="419">
        <f t="shared" si="697"/>
        <v>3</v>
      </c>
      <c r="BQ109" s="359">
        <v>6</v>
      </c>
      <c r="BR109" s="358" t="s">
        <v>478</v>
      </c>
      <c r="BS109" s="358" t="s">
        <v>92</v>
      </c>
      <c r="BT109" s="358">
        <v>8</v>
      </c>
      <c r="BU109" s="358" t="s">
        <v>86</v>
      </c>
      <c r="BV109" s="358"/>
      <c r="BW109" s="358">
        <v>1</v>
      </c>
      <c r="BX109" s="358">
        <v>15</v>
      </c>
      <c r="BY109" s="359">
        <v>3</v>
      </c>
      <c r="BZ109" s="419">
        <f t="shared" si="698"/>
        <v>3</v>
      </c>
      <c r="CA109" s="354">
        <v>7</v>
      </c>
      <c r="CB109" s="358" t="s">
        <v>478</v>
      </c>
      <c r="CC109" s="358" t="s">
        <v>93</v>
      </c>
      <c r="CD109" s="358">
        <v>7</v>
      </c>
      <c r="CE109" s="358" t="s">
        <v>91</v>
      </c>
      <c r="CF109" s="358"/>
      <c r="CG109" s="358">
        <v>2</v>
      </c>
      <c r="CH109" s="358">
        <v>3</v>
      </c>
      <c r="CI109" s="359">
        <v>2</v>
      </c>
      <c r="CJ109" s="419">
        <f t="shared" si="699"/>
        <v>5</v>
      </c>
      <c r="CK109" s="360">
        <v>4</v>
      </c>
      <c r="CL109" s="359"/>
      <c r="CM109" s="359"/>
      <c r="CN109" s="358">
        <v>4</v>
      </c>
      <c r="CO109" s="358" t="s">
        <v>98</v>
      </c>
      <c r="CP109" s="358"/>
      <c r="CQ109" s="358">
        <v>3</v>
      </c>
      <c r="CR109" s="358">
        <v>2</v>
      </c>
      <c r="CS109" s="359">
        <v>2</v>
      </c>
      <c r="CT109" s="419">
        <f t="shared" si="700"/>
        <v>2</v>
      </c>
      <c r="CU109" s="359">
        <v>5</v>
      </c>
      <c r="CV109" s="358" t="s">
        <v>34</v>
      </c>
      <c r="CW109" s="358" t="s">
        <v>93</v>
      </c>
      <c r="CX109" s="358">
        <v>4</v>
      </c>
      <c r="CY109" s="358" t="s">
        <v>85</v>
      </c>
      <c r="CZ109" s="358"/>
      <c r="DA109" s="358">
        <v>2</v>
      </c>
      <c r="DB109" s="358">
        <v>3</v>
      </c>
      <c r="DC109" s="359">
        <v>2</v>
      </c>
      <c r="DD109" s="419">
        <f t="shared" si="710"/>
        <v>3</v>
      </c>
      <c r="DE109" s="359">
        <v>4</v>
      </c>
      <c r="DF109" s="358" t="s">
        <v>34</v>
      </c>
      <c r="DG109" s="358" t="s">
        <v>94</v>
      </c>
      <c r="DH109" s="358">
        <v>8</v>
      </c>
      <c r="DI109" s="358" t="s">
        <v>95</v>
      </c>
      <c r="DJ109" s="358"/>
      <c r="DK109" s="358">
        <v>3</v>
      </c>
      <c r="DL109" s="358">
        <v>5</v>
      </c>
      <c r="DM109" s="359">
        <v>1</v>
      </c>
      <c r="DN109" s="419">
        <f t="shared" si="701"/>
        <v>3</v>
      </c>
      <c r="DO109" s="359" t="s">
        <v>129</v>
      </c>
      <c r="DP109" s="359">
        <v>3</v>
      </c>
      <c r="DQ109" s="359"/>
      <c r="DR109" s="359"/>
      <c r="DS109" s="358">
        <v>6</v>
      </c>
      <c r="DT109" s="358" t="s">
        <v>85</v>
      </c>
      <c r="DU109" s="358"/>
      <c r="DV109" s="358">
        <v>1</v>
      </c>
      <c r="DW109" s="358">
        <v>4</v>
      </c>
      <c r="DX109" s="359">
        <v>2</v>
      </c>
      <c r="DY109" s="419">
        <f t="shared" si="702"/>
        <v>1</v>
      </c>
      <c r="DZ109" s="357">
        <v>5</v>
      </c>
      <c r="EA109" s="358" t="s">
        <v>34</v>
      </c>
      <c r="EB109" s="358" t="s">
        <v>93</v>
      </c>
      <c r="EC109" s="358">
        <v>0</v>
      </c>
      <c r="ED109" s="358" t="s">
        <v>95</v>
      </c>
      <c r="EE109" s="358"/>
      <c r="EF109" s="358">
        <v>2</v>
      </c>
      <c r="EG109" s="358">
        <v>15</v>
      </c>
      <c r="EH109" s="359">
        <v>2</v>
      </c>
      <c r="EI109" s="419">
        <f t="shared" si="703"/>
        <v>3</v>
      </c>
      <c r="EJ109" s="354">
        <v>6</v>
      </c>
      <c r="EK109" s="358" t="s">
        <v>34</v>
      </c>
      <c r="EL109" s="358" t="s">
        <v>63</v>
      </c>
      <c r="EM109" s="358">
        <v>7</v>
      </c>
      <c r="EN109" s="358" t="s">
        <v>95</v>
      </c>
      <c r="EO109" s="358" t="s">
        <v>236</v>
      </c>
      <c r="EP109" s="358">
        <v>3</v>
      </c>
      <c r="EQ109" s="358">
        <v>4</v>
      </c>
      <c r="ER109" s="359">
        <v>2</v>
      </c>
      <c r="ES109" s="419">
        <f t="shared" si="704"/>
        <v>4</v>
      </c>
      <c r="ET109" s="354">
        <v>4</v>
      </c>
      <c r="EU109" s="358" t="s">
        <v>36</v>
      </c>
      <c r="EV109" s="358" t="s">
        <v>93</v>
      </c>
      <c r="EW109" s="358">
        <v>9</v>
      </c>
      <c r="EX109" s="358" t="s">
        <v>85</v>
      </c>
      <c r="EY109" s="358"/>
      <c r="EZ109" s="358">
        <v>1</v>
      </c>
      <c r="FA109" s="358">
        <v>12</v>
      </c>
      <c r="FB109" s="359">
        <v>2</v>
      </c>
      <c r="FC109" s="419">
        <f t="shared" si="705"/>
        <v>2</v>
      </c>
      <c r="FD109" s="354">
        <v>6</v>
      </c>
      <c r="FE109" s="355" t="s">
        <v>34</v>
      </c>
      <c r="FF109" s="355" t="s">
        <v>93</v>
      </c>
      <c r="FG109" s="355">
        <v>7</v>
      </c>
      <c r="FH109" s="355" t="s">
        <v>91</v>
      </c>
      <c r="FI109" s="355" t="s">
        <v>285</v>
      </c>
      <c r="FJ109" s="355">
        <v>2</v>
      </c>
      <c r="FK109" s="355">
        <v>3.5</v>
      </c>
      <c r="FL109" s="354">
        <v>2</v>
      </c>
      <c r="FM109" s="419">
        <f t="shared" si="706"/>
        <v>4</v>
      </c>
      <c r="FN109" s="354">
        <v>5</v>
      </c>
      <c r="FO109" s="355" t="s">
        <v>34</v>
      </c>
      <c r="FP109" s="355" t="s">
        <v>93</v>
      </c>
      <c r="FQ109" s="355">
        <v>9</v>
      </c>
      <c r="FR109" s="355" t="s">
        <v>85</v>
      </c>
      <c r="FS109" s="355"/>
      <c r="FT109" s="355">
        <v>3</v>
      </c>
      <c r="FU109" s="355">
        <v>14</v>
      </c>
      <c r="FV109" s="354">
        <v>3</v>
      </c>
      <c r="FW109" s="419">
        <f t="shared" si="707"/>
        <v>2</v>
      </c>
      <c r="FX109" s="354">
        <v>4</v>
      </c>
      <c r="FY109" s="358" t="s">
        <v>34</v>
      </c>
      <c r="FZ109" s="358" t="s">
        <v>93</v>
      </c>
      <c r="GA109" s="358">
        <v>0</v>
      </c>
      <c r="GB109" s="358" t="s">
        <v>85</v>
      </c>
      <c r="GC109" s="358"/>
      <c r="GD109" s="358">
        <v>2</v>
      </c>
      <c r="GE109" s="358">
        <v>2</v>
      </c>
      <c r="GF109" s="359">
        <v>2</v>
      </c>
      <c r="GG109" s="419">
        <f t="shared" si="708"/>
        <v>2</v>
      </c>
      <c r="GH109" s="359">
        <v>6</v>
      </c>
      <c r="GI109" s="359"/>
      <c r="GJ109" s="359"/>
      <c r="GK109" s="358">
        <v>7</v>
      </c>
      <c r="GL109" s="358" t="s">
        <v>103</v>
      </c>
      <c r="GM109" s="358"/>
      <c r="GN109" s="358">
        <v>2</v>
      </c>
      <c r="GO109" s="358">
        <v>4</v>
      </c>
      <c r="GP109" s="359">
        <v>2</v>
      </c>
      <c r="GQ109" s="419">
        <f t="shared" si="709"/>
        <v>4</v>
      </c>
      <c r="GR109" s="357">
        <v>6</v>
      </c>
      <c r="GS109" s="358" t="s">
        <v>34</v>
      </c>
      <c r="GT109" s="358" t="s">
        <v>93</v>
      </c>
      <c r="GU109" s="358" t="s">
        <v>226</v>
      </c>
      <c r="GV109" s="358" t="s">
        <v>86</v>
      </c>
      <c r="GW109" s="358"/>
      <c r="GX109" s="358">
        <v>2</v>
      </c>
      <c r="GY109" s="358">
        <v>5</v>
      </c>
      <c r="GZ109" s="359">
        <v>2</v>
      </c>
      <c r="HA109" s="421">
        <f t="shared" si="711"/>
        <v>4</v>
      </c>
      <c r="HB109" s="359"/>
      <c r="HC109" s="269"/>
      <c r="HD109" s="269"/>
      <c r="HE109" s="269"/>
      <c r="HF109" s="269"/>
      <c r="HG109" s="269"/>
      <c r="HH109" s="269"/>
      <c r="HI109" s="269"/>
      <c r="HJ109" s="269"/>
      <c r="HK109" s="295">
        <f t="shared" si="33"/>
        <v>9</v>
      </c>
      <c r="HL109" s="295">
        <f t="shared" si="688"/>
        <v>0</v>
      </c>
      <c r="HM109" s="295">
        <f t="shared" si="689"/>
        <v>0</v>
      </c>
      <c r="HN109" s="297">
        <f t="shared" si="690"/>
        <v>0</v>
      </c>
      <c r="HO109" s="295">
        <f t="shared" si="691"/>
        <v>0</v>
      </c>
      <c r="HP109" s="295">
        <f t="shared" si="692"/>
        <v>0</v>
      </c>
      <c r="HQ109" s="295">
        <f t="shared" si="693"/>
        <v>0</v>
      </c>
      <c r="HR109" s="269" t="s">
        <v>346</v>
      </c>
      <c r="HS109" s="269" t="s">
        <v>348</v>
      </c>
      <c r="HT109" s="269"/>
      <c r="HU109" s="269"/>
      <c r="HV109" s="269"/>
      <c r="HW109" s="269"/>
      <c r="HX109" s="269"/>
      <c r="HY109" s="269"/>
      <c r="HZ109" s="269"/>
      <c r="IA109" s="269"/>
      <c r="IB109" s="269"/>
      <c r="IC109" s="269"/>
      <c r="ID109" s="269"/>
      <c r="IE109" s="269"/>
      <c r="IT109" s="299"/>
    </row>
    <row r="110" spans="7:259" ht="15" customHeight="1">
      <c r="G110" s="175">
        <f t="shared" si="23"/>
        <v>6</v>
      </c>
      <c r="H110" s="175">
        <f t="shared" si="24"/>
        <v>6</v>
      </c>
      <c r="I110" s="128">
        <v>105</v>
      </c>
      <c r="J110" s="90">
        <f t="shared" si="681"/>
        <v>44304</v>
      </c>
      <c r="K110" s="126">
        <v>44304</v>
      </c>
      <c r="L110" s="326" t="s">
        <v>474</v>
      </c>
      <c r="M110" s="76">
        <v>3</v>
      </c>
      <c r="N110" s="42">
        <v>1</v>
      </c>
      <c r="O110" s="206">
        <f t="shared" si="682"/>
        <v>4</v>
      </c>
      <c r="P110" s="176">
        <f t="shared" si="683"/>
        <v>92</v>
      </c>
      <c r="Q110" s="177">
        <f t="shared" si="684"/>
        <v>52</v>
      </c>
      <c r="R110" s="178">
        <f t="shared" si="685"/>
        <v>40</v>
      </c>
      <c r="S110" s="519">
        <f t="shared" si="686"/>
        <v>5</v>
      </c>
      <c r="T110" s="43">
        <v>1</v>
      </c>
      <c r="U110" s="43">
        <v>0</v>
      </c>
      <c r="V110" s="43">
        <v>3</v>
      </c>
      <c r="W110" s="43">
        <v>1</v>
      </c>
      <c r="X110" s="186">
        <f t="shared" si="680"/>
        <v>5</v>
      </c>
      <c r="Y110" s="43">
        <v>2</v>
      </c>
      <c r="Z110" s="189">
        <f t="shared" si="687"/>
        <v>7</v>
      </c>
      <c r="AA110" s="44">
        <v>1</v>
      </c>
      <c r="AB110" s="142"/>
      <c r="AC110" s="354">
        <v>6</v>
      </c>
      <c r="AD110" s="355" t="s">
        <v>128</v>
      </c>
      <c r="AE110" s="355" t="s">
        <v>93</v>
      </c>
      <c r="AF110" s="355">
        <v>7</v>
      </c>
      <c r="AG110" s="355" t="s">
        <v>91</v>
      </c>
      <c r="AH110" s="355"/>
      <c r="AI110" s="355">
        <v>1</v>
      </c>
      <c r="AJ110" s="355">
        <v>9</v>
      </c>
      <c r="AK110" s="354">
        <v>2</v>
      </c>
      <c r="AL110" s="419">
        <f t="shared" si="694"/>
        <v>4</v>
      </c>
      <c r="AM110" s="357">
        <v>5</v>
      </c>
      <c r="AN110" s="355" t="s">
        <v>34</v>
      </c>
      <c r="AO110" s="355" t="s">
        <v>94</v>
      </c>
      <c r="AP110" s="355">
        <v>9</v>
      </c>
      <c r="AQ110" s="355" t="s">
        <v>85</v>
      </c>
      <c r="AR110" s="355"/>
      <c r="AS110" s="355">
        <v>4</v>
      </c>
      <c r="AT110" s="355">
        <v>20</v>
      </c>
      <c r="AU110" s="354">
        <v>3</v>
      </c>
      <c r="AV110" s="419">
        <f t="shared" si="695"/>
        <v>2</v>
      </c>
      <c r="AW110" s="354">
        <v>5</v>
      </c>
      <c r="AX110" s="355" t="s">
        <v>128</v>
      </c>
      <c r="AY110" s="355" t="s">
        <v>86</v>
      </c>
      <c r="AZ110" s="355" t="s">
        <v>226</v>
      </c>
      <c r="BA110" s="355" t="s">
        <v>98</v>
      </c>
      <c r="BB110" s="355"/>
      <c r="BC110" s="355">
        <v>2</v>
      </c>
      <c r="BD110" s="355">
        <v>12</v>
      </c>
      <c r="BE110" s="354">
        <v>2</v>
      </c>
      <c r="BF110" s="419">
        <f t="shared" si="696"/>
        <v>3</v>
      </c>
      <c r="BG110" s="354">
        <v>4</v>
      </c>
      <c r="BH110" s="354"/>
      <c r="BI110" s="354"/>
      <c r="BJ110" s="355">
        <v>6</v>
      </c>
      <c r="BK110" s="355" t="s">
        <v>95</v>
      </c>
      <c r="BL110" s="355"/>
      <c r="BM110" s="355">
        <v>3</v>
      </c>
      <c r="BN110" s="355">
        <v>6</v>
      </c>
      <c r="BO110" s="354">
        <v>2</v>
      </c>
      <c r="BP110" s="419">
        <f t="shared" si="697"/>
        <v>2</v>
      </c>
      <c r="BQ110" s="354">
        <v>7</v>
      </c>
      <c r="BR110" s="355" t="s">
        <v>34</v>
      </c>
      <c r="BS110" s="355" t="s">
        <v>92</v>
      </c>
      <c r="BT110" s="355">
        <v>4</v>
      </c>
      <c r="BU110" s="355" t="s">
        <v>103</v>
      </c>
      <c r="BV110" s="355"/>
      <c r="BW110" s="355">
        <v>4</v>
      </c>
      <c r="BX110" s="355">
        <v>2</v>
      </c>
      <c r="BY110" s="354">
        <v>2</v>
      </c>
      <c r="BZ110" s="419">
        <f t="shared" si="698"/>
        <v>5</v>
      </c>
      <c r="CA110" s="354">
        <v>8</v>
      </c>
      <c r="CB110" s="384" t="s">
        <v>34</v>
      </c>
      <c r="CC110" s="384" t="s">
        <v>96</v>
      </c>
      <c r="CD110" s="355">
        <v>6</v>
      </c>
      <c r="CE110" s="355" t="s">
        <v>91</v>
      </c>
      <c r="CF110" s="355"/>
      <c r="CG110" s="355">
        <v>1</v>
      </c>
      <c r="CH110" s="355">
        <v>4</v>
      </c>
      <c r="CI110" s="354">
        <v>2</v>
      </c>
      <c r="CJ110" s="419">
        <f t="shared" si="699"/>
        <v>6</v>
      </c>
      <c r="CK110" s="354">
        <v>7</v>
      </c>
      <c r="CL110" s="354"/>
      <c r="CM110" s="354"/>
      <c r="CN110" s="355">
        <v>4</v>
      </c>
      <c r="CO110" s="355" t="s">
        <v>103</v>
      </c>
      <c r="CP110" s="355"/>
      <c r="CQ110" s="355">
        <v>1</v>
      </c>
      <c r="CR110" s="355">
        <v>5</v>
      </c>
      <c r="CS110" s="354">
        <v>2</v>
      </c>
      <c r="CT110" s="419">
        <f t="shared" si="700"/>
        <v>5</v>
      </c>
      <c r="CU110" s="354">
        <v>5</v>
      </c>
      <c r="CV110" s="355" t="s">
        <v>34</v>
      </c>
      <c r="CW110" s="355" t="s">
        <v>93</v>
      </c>
      <c r="CX110" s="355">
        <v>4</v>
      </c>
      <c r="CY110" s="355" t="s">
        <v>92</v>
      </c>
      <c r="CZ110" s="355" t="s">
        <v>285</v>
      </c>
      <c r="DA110" s="355">
        <v>2</v>
      </c>
      <c r="DB110" s="355">
        <v>2</v>
      </c>
      <c r="DC110" s="354">
        <v>1</v>
      </c>
      <c r="DD110" s="419">
        <f t="shared" si="710"/>
        <v>4</v>
      </c>
      <c r="DE110" s="357">
        <v>5</v>
      </c>
      <c r="DF110" s="358" t="s">
        <v>34</v>
      </c>
      <c r="DG110" s="358" t="s">
        <v>93</v>
      </c>
      <c r="DH110" s="358" t="s">
        <v>226</v>
      </c>
      <c r="DI110" s="358" t="s">
        <v>85</v>
      </c>
      <c r="DJ110" s="358"/>
      <c r="DK110" s="358">
        <v>1</v>
      </c>
      <c r="DL110" s="358">
        <v>10</v>
      </c>
      <c r="DM110" s="359">
        <v>3</v>
      </c>
      <c r="DN110" s="419">
        <f t="shared" si="701"/>
        <v>2</v>
      </c>
      <c r="DO110" s="359"/>
      <c r="DP110" s="359">
        <v>4</v>
      </c>
      <c r="DQ110" s="359"/>
      <c r="DR110" s="359"/>
      <c r="DS110" s="358">
        <v>5</v>
      </c>
      <c r="DT110" s="358" t="s">
        <v>85</v>
      </c>
      <c r="DU110" s="358"/>
      <c r="DV110" s="358">
        <v>1</v>
      </c>
      <c r="DW110" s="358">
        <v>13</v>
      </c>
      <c r="DX110" s="359">
        <v>3</v>
      </c>
      <c r="DY110" s="419">
        <f t="shared" si="702"/>
        <v>1</v>
      </c>
      <c r="DZ110" s="356">
        <v>3</v>
      </c>
      <c r="EA110" s="358" t="s">
        <v>34</v>
      </c>
      <c r="EB110" s="358" t="s">
        <v>121</v>
      </c>
      <c r="EC110" s="358">
        <v>0</v>
      </c>
      <c r="ED110" s="358" t="s">
        <v>85</v>
      </c>
      <c r="EE110" s="358"/>
      <c r="EF110" s="358">
        <v>2</v>
      </c>
      <c r="EG110" s="358">
        <v>12</v>
      </c>
      <c r="EH110" s="359">
        <v>1</v>
      </c>
      <c r="EI110" s="419">
        <f t="shared" si="703"/>
        <v>2</v>
      </c>
      <c r="EJ110" s="359">
        <v>4</v>
      </c>
      <c r="EK110" s="358" t="s">
        <v>34</v>
      </c>
      <c r="EL110" s="358" t="s">
        <v>92</v>
      </c>
      <c r="EM110" s="358" t="s">
        <v>226</v>
      </c>
      <c r="EN110" s="358" t="s">
        <v>92</v>
      </c>
      <c r="EO110" s="358"/>
      <c r="EP110" s="358">
        <v>4</v>
      </c>
      <c r="EQ110" s="358">
        <v>2</v>
      </c>
      <c r="ER110" s="359">
        <v>1</v>
      </c>
      <c r="ES110" s="419">
        <f t="shared" si="704"/>
        <v>3</v>
      </c>
      <c r="ET110" s="359">
        <v>5</v>
      </c>
      <c r="EU110" s="358" t="s">
        <v>36</v>
      </c>
      <c r="EV110" s="358" t="s">
        <v>93</v>
      </c>
      <c r="EW110" s="358" t="s">
        <v>226</v>
      </c>
      <c r="EX110" s="358" t="s">
        <v>92</v>
      </c>
      <c r="EY110" s="358"/>
      <c r="EZ110" s="358">
        <v>1</v>
      </c>
      <c r="FA110" s="358">
        <v>6</v>
      </c>
      <c r="FB110" s="359">
        <v>2</v>
      </c>
      <c r="FC110" s="419">
        <f t="shared" si="705"/>
        <v>3</v>
      </c>
      <c r="FD110" s="354">
        <v>5</v>
      </c>
      <c r="FE110" s="358" t="s">
        <v>34</v>
      </c>
      <c r="FF110" s="358" t="s">
        <v>93</v>
      </c>
      <c r="FG110" s="358">
        <v>9</v>
      </c>
      <c r="FH110" s="358" t="s">
        <v>85</v>
      </c>
      <c r="FI110" s="358"/>
      <c r="FJ110" s="358">
        <v>2</v>
      </c>
      <c r="FK110" s="358">
        <v>5</v>
      </c>
      <c r="FL110" s="359">
        <v>2</v>
      </c>
      <c r="FM110" s="419">
        <f t="shared" si="706"/>
        <v>3</v>
      </c>
      <c r="FN110" s="354">
        <v>4</v>
      </c>
      <c r="FO110" s="358" t="s">
        <v>34</v>
      </c>
      <c r="FP110" s="358" t="s">
        <v>92</v>
      </c>
      <c r="FQ110" s="358">
        <v>0</v>
      </c>
      <c r="FR110" s="358" t="s">
        <v>94</v>
      </c>
      <c r="FS110" s="358"/>
      <c r="FT110" s="358">
        <v>1</v>
      </c>
      <c r="FU110" s="358">
        <v>0.4</v>
      </c>
      <c r="FV110" s="359">
        <v>1</v>
      </c>
      <c r="FW110" s="419">
        <f t="shared" si="707"/>
        <v>3</v>
      </c>
      <c r="FX110" s="359">
        <v>5</v>
      </c>
      <c r="FY110" s="358" t="s">
        <v>34</v>
      </c>
      <c r="FZ110" s="358" t="s">
        <v>121</v>
      </c>
      <c r="GA110" s="358">
        <v>9</v>
      </c>
      <c r="GB110" s="358" t="s">
        <v>95</v>
      </c>
      <c r="GC110" s="358" t="s">
        <v>285</v>
      </c>
      <c r="GD110" s="358">
        <v>2</v>
      </c>
      <c r="GE110" s="358">
        <v>7</v>
      </c>
      <c r="GF110" s="359">
        <v>2</v>
      </c>
      <c r="GG110" s="419">
        <f t="shared" si="708"/>
        <v>3</v>
      </c>
      <c r="GH110" s="359">
        <v>3</v>
      </c>
      <c r="GI110" s="359"/>
      <c r="GJ110" s="359"/>
      <c r="GK110" s="358">
        <v>8</v>
      </c>
      <c r="GL110" s="358" t="s">
        <v>85</v>
      </c>
      <c r="GM110" s="358"/>
      <c r="GN110" s="358">
        <v>1</v>
      </c>
      <c r="GO110" s="358">
        <v>10</v>
      </c>
      <c r="GP110" s="359">
        <v>2</v>
      </c>
      <c r="GQ110" s="419">
        <f t="shared" si="709"/>
        <v>1</v>
      </c>
      <c r="GR110" s="359">
        <v>7</v>
      </c>
      <c r="GS110" s="358" t="s">
        <v>34</v>
      </c>
      <c r="GT110" s="358" t="s">
        <v>93</v>
      </c>
      <c r="GU110" s="358">
        <v>0</v>
      </c>
      <c r="GV110" s="358" t="s">
        <v>91</v>
      </c>
      <c r="GW110" s="358"/>
      <c r="GX110" s="358">
        <v>1</v>
      </c>
      <c r="GY110" s="358">
        <v>10</v>
      </c>
      <c r="GZ110" s="359">
        <v>2</v>
      </c>
      <c r="HA110" s="421">
        <f t="shared" si="711"/>
        <v>5</v>
      </c>
      <c r="HB110" s="359"/>
      <c r="HC110" s="269"/>
      <c r="HD110" s="269"/>
      <c r="HE110" s="269"/>
      <c r="HF110" s="269"/>
      <c r="HG110" s="269"/>
      <c r="HH110" s="269"/>
      <c r="HI110" s="269"/>
      <c r="HJ110" s="269"/>
      <c r="HK110" s="295">
        <f t="shared" si="33"/>
        <v>11</v>
      </c>
      <c r="HL110" s="295">
        <f t="shared" si="688"/>
        <v>0</v>
      </c>
      <c r="HM110" s="295">
        <f t="shared" si="689"/>
        <v>1</v>
      </c>
      <c r="HN110" s="297">
        <f t="shared" si="690"/>
        <v>0</v>
      </c>
      <c r="HO110" s="295">
        <f t="shared" si="691"/>
        <v>0</v>
      </c>
      <c r="HP110" s="295">
        <f t="shared" si="692"/>
        <v>0</v>
      </c>
      <c r="HQ110" s="295">
        <f t="shared" si="693"/>
        <v>1</v>
      </c>
      <c r="HR110" s="269" t="s">
        <v>346</v>
      </c>
      <c r="HS110" s="269" t="s">
        <v>348</v>
      </c>
      <c r="HT110" s="269"/>
      <c r="HU110" s="269"/>
      <c r="HV110" s="269"/>
      <c r="HW110" s="269"/>
      <c r="HX110" s="269"/>
      <c r="HY110" s="269"/>
      <c r="HZ110" s="269"/>
      <c r="IA110" s="269"/>
      <c r="IB110" s="269"/>
      <c r="IC110" s="269"/>
      <c r="ID110" s="269"/>
      <c r="IE110" s="269"/>
      <c r="IT110" s="299"/>
    </row>
    <row r="111" spans="7:259" ht="15" customHeight="1">
      <c r="G111" s="175">
        <f t="shared" si="23"/>
        <v>10</v>
      </c>
      <c r="H111" s="175">
        <f t="shared" si="24"/>
        <v>4</v>
      </c>
      <c r="I111" s="119">
        <v>104</v>
      </c>
      <c r="J111" s="88">
        <f t="shared" si="681"/>
        <v>44297</v>
      </c>
      <c r="K111" s="85">
        <v>44297</v>
      </c>
      <c r="L111" s="5" t="s">
        <v>569</v>
      </c>
      <c r="M111" s="74">
        <v>0</v>
      </c>
      <c r="N111" s="28">
        <v>1</v>
      </c>
      <c r="O111" s="206">
        <f t="shared" si="682"/>
        <v>1</v>
      </c>
      <c r="P111" s="179">
        <f t="shared" si="683"/>
        <v>83</v>
      </c>
      <c r="Q111" s="180">
        <f t="shared" si="684"/>
        <v>38</v>
      </c>
      <c r="R111" s="181">
        <f t="shared" si="685"/>
        <v>45</v>
      </c>
      <c r="S111" s="519">
        <f t="shared" ref="S111:S123" si="712">AK111+AU111+BE111+BO111+BY111+CI111+CS111+DC111+DM111+DX111+EH111+ER111+FB111+FL111+FV111+GF111+GP111+GZ111-30</f>
        <v>-2</v>
      </c>
      <c r="T111" s="27">
        <v>0</v>
      </c>
      <c r="U111" s="27">
        <v>0</v>
      </c>
      <c r="V111" s="27">
        <v>2</v>
      </c>
      <c r="W111" s="27">
        <v>0</v>
      </c>
      <c r="X111" s="187">
        <f t="shared" si="680"/>
        <v>2</v>
      </c>
      <c r="Y111" s="27">
        <v>1</v>
      </c>
      <c r="Z111" s="190">
        <f t="shared" si="687"/>
        <v>3</v>
      </c>
      <c r="AA111" s="18">
        <v>1</v>
      </c>
      <c r="AB111" s="374"/>
      <c r="AC111" s="354">
        <v>5</v>
      </c>
      <c r="AD111" s="355" t="s">
        <v>128</v>
      </c>
      <c r="AE111" s="355" t="s">
        <v>93</v>
      </c>
      <c r="AF111" s="355">
        <v>9</v>
      </c>
      <c r="AG111" s="355" t="s">
        <v>86</v>
      </c>
      <c r="AH111" s="355"/>
      <c r="AI111" s="355">
        <v>1</v>
      </c>
      <c r="AJ111" s="355">
        <v>4</v>
      </c>
      <c r="AK111" s="354">
        <v>2</v>
      </c>
      <c r="AL111" s="419">
        <f t="shared" si="694"/>
        <v>3</v>
      </c>
      <c r="AM111" s="354">
        <v>4</v>
      </c>
      <c r="AN111" s="355" t="s">
        <v>34</v>
      </c>
      <c r="AO111" s="355" t="s">
        <v>121</v>
      </c>
      <c r="AP111" s="355">
        <v>4</v>
      </c>
      <c r="AQ111" s="355" t="s">
        <v>85</v>
      </c>
      <c r="AR111" s="355"/>
      <c r="AS111" s="355">
        <v>4</v>
      </c>
      <c r="AT111" s="355">
        <v>19</v>
      </c>
      <c r="AU111" s="354">
        <v>2</v>
      </c>
      <c r="AV111" s="419">
        <f t="shared" si="695"/>
        <v>2</v>
      </c>
      <c r="AW111" s="357">
        <v>5</v>
      </c>
      <c r="AX111" s="355" t="s">
        <v>128</v>
      </c>
      <c r="AY111" s="355" t="s">
        <v>93</v>
      </c>
      <c r="AZ111" s="355">
        <v>4</v>
      </c>
      <c r="BA111" s="355" t="s">
        <v>92</v>
      </c>
      <c r="BB111" s="355"/>
      <c r="BC111" s="355">
        <v>3</v>
      </c>
      <c r="BD111" s="355">
        <v>4</v>
      </c>
      <c r="BE111" s="354">
        <v>2</v>
      </c>
      <c r="BF111" s="419">
        <f t="shared" si="696"/>
        <v>3</v>
      </c>
      <c r="BG111" s="354">
        <v>4</v>
      </c>
      <c r="BH111" s="354"/>
      <c r="BI111" s="354"/>
      <c r="BJ111" s="355">
        <v>6</v>
      </c>
      <c r="BK111" s="355" t="s">
        <v>98</v>
      </c>
      <c r="BL111" s="355" t="s">
        <v>469</v>
      </c>
      <c r="BM111" s="355">
        <v>1</v>
      </c>
      <c r="BN111" s="355">
        <v>3</v>
      </c>
      <c r="BO111" s="354">
        <v>1</v>
      </c>
      <c r="BP111" s="419">
        <f t="shared" si="697"/>
        <v>3</v>
      </c>
      <c r="BQ111" s="354">
        <v>4</v>
      </c>
      <c r="BR111" s="355" t="s">
        <v>36</v>
      </c>
      <c r="BS111" s="355" t="s">
        <v>92</v>
      </c>
      <c r="BT111" s="355">
        <v>0</v>
      </c>
      <c r="BU111" s="355" t="s">
        <v>86</v>
      </c>
      <c r="BV111" s="355"/>
      <c r="BW111" s="355">
        <v>4</v>
      </c>
      <c r="BX111" s="355">
        <v>0.5</v>
      </c>
      <c r="BY111" s="354">
        <v>1</v>
      </c>
      <c r="BZ111" s="419">
        <f t="shared" si="698"/>
        <v>3</v>
      </c>
      <c r="CA111" s="354">
        <v>5</v>
      </c>
      <c r="CB111" s="355" t="s">
        <v>34</v>
      </c>
      <c r="CC111" s="355" t="s">
        <v>93</v>
      </c>
      <c r="CD111" s="355" t="s">
        <v>472</v>
      </c>
      <c r="CE111" s="355" t="s">
        <v>85</v>
      </c>
      <c r="CF111" s="355"/>
      <c r="CG111" s="355">
        <v>1</v>
      </c>
      <c r="CH111" s="355">
        <v>3.5</v>
      </c>
      <c r="CI111" s="354">
        <v>2</v>
      </c>
      <c r="CJ111" s="419">
        <f t="shared" si="699"/>
        <v>3</v>
      </c>
      <c r="CK111" s="354">
        <v>3</v>
      </c>
      <c r="CL111" s="354"/>
      <c r="CM111" s="354"/>
      <c r="CN111" s="355">
        <v>0</v>
      </c>
      <c r="CO111" s="355" t="s">
        <v>98</v>
      </c>
      <c r="CP111" s="355"/>
      <c r="CQ111" s="355">
        <v>3</v>
      </c>
      <c r="CR111" s="355">
        <v>2.5</v>
      </c>
      <c r="CS111" s="354">
        <v>1</v>
      </c>
      <c r="CT111" s="419">
        <f t="shared" si="700"/>
        <v>2</v>
      </c>
      <c r="CU111" s="356">
        <v>4</v>
      </c>
      <c r="CV111" s="355" t="s">
        <v>34</v>
      </c>
      <c r="CW111" s="355" t="s">
        <v>93</v>
      </c>
      <c r="CX111" s="355" t="s">
        <v>472</v>
      </c>
      <c r="CY111" s="355" t="s">
        <v>85</v>
      </c>
      <c r="CZ111" s="355" t="s">
        <v>285</v>
      </c>
      <c r="DA111" s="355">
        <v>3</v>
      </c>
      <c r="DB111" s="355">
        <v>2</v>
      </c>
      <c r="DC111" s="354">
        <v>1</v>
      </c>
      <c r="DD111" s="419">
        <f t="shared" si="710"/>
        <v>3</v>
      </c>
      <c r="DE111" s="354">
        <v>4</v>
      </c>
      <c r="DF111" s="355" t="s">
        <v>34</v>
      </c>
      <c r="DG111" s="355" t="s">
        <v>63</v>
      </c>
      <c r="DH111" s="355">
        <v>7</v>
      </c>
      <c r="DI111" s="355" t="s">
        <v>63</v>
      </c>
      <c r="DJ111" s="355"/>
      <c r="DK111" s="355">
        <v>2</v>
      </c>
      <c r="DL111" s="355">
        <v>3</v>
      </c>
      <c r="DM111" s="354">
        <v>1</v>
      </c>
      <c r="DN111" s="419">
        <f t="shared" si="701"/>
        <v>3</v>
      </c>
      <c r="DO111" s="354" t="s">
        <v>129</v>
      </c>
      <c r="DP111" s="354">
        <v>4</v>
      </c>
      <c r="DQ111" s="359"/>
      <c r="DR111" s="359"/>
      <c r="DS111" s="358">
        <v>5</v>
      </c>
      <c r="DT111" s="358" t="s">
        <v>63</v>
      </c>
      <c r="DU111" s="358"/>
      <c r="DV111" s="358">
        <v>2</v>
      </c>
      <c r="DW111" s="358">
        <v>6</v>
      </c>
      <c r="DX111" s="359">
        <v>2</v>
      </c>
      <c r="DY111" s="419">
        <f t="shared" si="702"/>
        <v>2</v>
      </c>
      <c r="DZ111" s="354">
        <v>5</v>
      </c>
      <c r="EA111" s="358" t="s">
        <v>34</v>
      </c>
      <c r="EB111" s="358" t="s">
        <v>93</v>
      </c>
      <c r="EC111" s="358">
        <v>8</v>
      </c>
      <c r="ED111" s="358" t="s">
        <v>92</v>
      </c>
      <c r="EE111" s="358"/>
      <c r="EF111" s="358">
        <v>3</v>
      </c>
      <c r="EG111" s="358">
        <v>5</v>
      </c>
      <c r="EH111" s="359">
        <v>2</v>
      </c>
      <c r="EI111" s="419">
        <f t="shared" si="703"/>
        <v>3</v>
      </c>
      <c r="EJ111" s="359">
        <v>5</v>
      </c>
      <c r="EK111" s="358" t="s">
        <v>34</v>
      </c>
      <c r="EL111" s="358" t="s">
        <v>95</v>
      </c>
      <c r="EM111" s="358">
        <v>8</v>
      </c>
      <c r="EN111" s="358" t="s">
        <v>95</v>
      </c>
      <c r="EO111" s="358"/>
      <c r="EP111" s="358">
        <v>1</v>
      </c>
      <c r="EQ111" s="355">
        <v>3</v>
      </c>
      <c r="ER111" s="354">
        <v>2</v>
      </c>
      <c r="ES111" s="419">
        <f t="shared" si="704"/>
        <v>3</v>
      </c>
      <c r="ET111" s="354">
        <v>6</v>
      </c>
      <c r="EU111" s="358" t="s">
        <v>36</v>
      </c>
      <c r="EV111" s="358" t="s">
        <v>93</v>
      </c>
      <c r="EW111" s="358">
        <v>8</v>
      </c>
      <c r="EX111" s="358" t="s">
        <v>86</v>
      </c>
      <c r="EY111" s="358"/>
      <c r="EZ111" s="358">
        <v>3</v>
      </c>
      <c r="FA111" s="358">
        <v>1.8</v>
      </c>
      <c r="FB111" s="359">
        <v>2</v>
      </c>
      <c r="FC111" s="419">
        <f t="shared" si="705"/>
        <v>4</v>
      </c>
      <c r="FD111" s="359">
        <v>6</v>
      </c>
      <c r="FE111" s="358" t="s">
        <v>34</v>
      </c>
      <c r="FF111" s="358" t="s">
        <v>93</v>
      </c>
      <c r="FG111" s="358" t="s">
        <v>128</v>
      </c>
      <c r="FH111" s="358" t="s">
        <v>121</v>
      </c>
      <c r="FI111" s="358"/>
      <c r="FJ111" s="358">
        <v>3</v>
      </c>
      <c r="FK111" s="358">
        <v>0.5</v>
      </c>
      <c r="FL111" s="359">
        <v>1</v>
      </c>
      <c r="FM111" s="419">
        <f t="shared" si="706"/>
        <v>5</v>
      </c>
      <c r="FN111" s="354">
        <v>6</v>
      </c>
      <c r="FO111" s="358" t="s">
        <v>34</v>
      </c>
      <c r="FP111" s="358" t="s">
        <v>93</v>
      </c>
      <c r="FQ111" s="358">
        <v>9</v>
      </c>
      <c r="FR111" s="358" t="s">
        <v>91</v>
      </c>
      <c r="FS111" s="358"/>
      <c r="FT111" s="358">
        <v>3</v>
      </c>
      <c r="FU111" s="358">
        <v>2</v>
      </c>
      <c r="FV111" s="359">
        <v>2</v>
      </c>
      <c r="FW111" s="419">
        <f t="shared" si="707"/>
        <v>4</v>
      </c>
      <c r="FX111" s="359">
        <v>4</v>
      </c>
      <c r="FY111" s="358" t="s">
        <v>34</v>
      </c>
      <c r="FZ111" s="358" t="s">
        <v>93</v>
      </c>
      <c r="GA111" s="358">
        <v>4</v>
      </c>
      <c r="GB111" s="358" t="s">
        <v>85</v>
      </c>
      <c r="GC111" s="358"/>
      <c r="GD111" s="358">
        <v>1</v>
      </c>
      <c r="GE111" s="358">
        <v>14</v>
      </c>
      <c r="GF111" s="359">
        <v>2</v>
      </c>
      <c r="GG111" s="419">
        <f t="shared" si="708"/>
        <v>2</v>
      </c>
      <c r="GH111" s="354">
        <v>4</v>
      </c>
      <c r="GI111" s="359"/>
      <c r="GJ111" s="359"/>
      <c r="GK111" s="358">
        <v>7</v>
      </c>
      <c r="GL111" s="358" t="s">
        <v>63</v>
      </c>
      <c r="GM111" s="358"/>
      <c r="GN111" s="358">
        <v>3</v>
      </c>
      <c r="GO111" s="358">
        <v>3</v>
      </c>
      <c r="GP111" s="359">
        <v>1</v>
      </c>
      <c r="GQ111" s="419">
        <f t="shared" si="709"/>
        <v>3</v>
      </c>
      <c r="GR111" s="359">
        <v>5</v>
      </c>
      <c r="GS111" s="358" t="s">
        <v>34</v>
      </c>
      <c r="GT111" s="358" t="s">
        <v>93</v>
      </c>
      <c r="GU111" s="358">
        <v>4</v>
      </c>
      <c r="GV111" s="358" t="s">
        <v>92</v>
      </c>
      <c r="GW111" s="358"/>
      <c r="GX111" s="358">
        <v>2</v>
      </c>
      <c r="GY111" s="358">
        <v>1.2</v>
      </c>
      <c r="GZ111" s="359">
        <v>1</v>
      </c>
      <c r="HA111" s="421">
        <f t="shared" si="711"/>
        <v>4</v>
      </c>
      <c r="HB111" s="359"/>
      <c r="HC111" s="269"/>
      <c r="HD111" s="269"/>
      <c r="HE111" s="269"/>
      <c r="HF111" s="269"/>
      <c r="HG111" s="269"/>
      <c r="HH111" s="269"/>
      <c r="HI111" s="269"/>
      <c r="HJ111" s="269"/>
      <c r="HK111" s="295">
        <f t="shared" si="33"/>
        <v>10</v>
      </c>
      <c r="HL111" s="295">
        <f t="shared" si="688"/>
        <v>0</v>
      </c>
      <c r="HM111" s="295">
        <f t="shared" si="689"/>
        <v>0</v>
      </c>
      <c r="HN111" s="297">
        <f t="shared" si="690"/>
        <v>0</v>
      </c>
      <c r="HO111" s="295">
        <f t="shared" si="691"/>
        <v>0</v>
      </c>
      <c r="HP111" s="295">
        <f t="shared" si="692"/>
        <v>0</v>
      </c>
      <c r="HQ111" s="295">
        <f t="shared" si="693"/>
        <v>0</v>
      </c>
      <c r="HR111" s="269" t="s">
        <v>379</v>
      </c>
      <c r="HS111" s="269" t="s">
        <v>380</v>
      </c>
      <c r="HT111" s="269"/>
      <c r="HU111" s="269"/>
      <c r="HV111" s="269"/>
      <c r="HW111" s="269"/>
      <c r="HX111" s="269"/>
      <c r="HY111" s="269"/>
      <c r="HZ111" s="269"/>
      <c r="IA111" s="269"/>
      <c r="IB111" s="269"/>
      <c r="IC111" s="269"/>
      <c r="ID111" s="269"/>
      <c r="IE111" s="269"/>
      <c r="IT111" s="299"/>
    </row>
    <row r="112" spans="7:259" ht="15" customHeight="1">
      <c r="G112" s="175">
        <f t="shared" si="23"/>
        <v>10</v>
      </c>
      <c r="H112" s="175">
        <f t="shared" si="24"/>
        <v>11</v>
      </c>
      <c r="I112" s="128">
        <v>103</v>
      </c>
      <c r="J112" s="90">
        <f t="shared" si="681"/>
        <v>44283</v>
      </c>
      <c r="K112" s="126">
        <v>44283</v>
      </c>
      <c r="L112" s="41" t="s">
        <v>471</v>
      </c>
      <c r="M112" s="76">
        <v>1</v>
      </c>
      <c r="N112" s="42">
        <v>0</v>
      </c>
      <c r="O112" s="207">
        <f t="shared" si="682"/>
        <v>1</v>
      </c>
      <c r="P112" s="176">
        <f t="shared" si="683"/>
        <v>86</v>
      </c>
      <c r="Q112" s="185">
        <f t="shared" si="684"/>
        <v>45</v>
      </c>
      <c r="R112" s="178">
        <f t="shared" si="685"/>
        <v>41</v>
      </c>
      <c r="S112" s="519">
        <f t="shared" si="712"/>
        <v>7</v>
      </c>
      <c r="T112" s="43">
        <v>0</v>
      </c>
      <c r="U112" s="43">
        <v>0</v>
      </c>
      <c r="V112" s="43">
        <v>3</v>
      </c>
      <c r="W112" s="43">
        <v>0</v>
      </c>
      <c r="X112" s="186">
        <f t="shared" si="680"/>
        <v>3</v>
      </c>
      <c r="Y112" s="43">
        <v>1</v>
      </c>
      <c r="Z112" s="189">
        <f t="shared" si="687"/>
        <v>4</v>
      </c>
      <c r="AA112" s="44">
        <v>1</v>
      </c>
      <c r="AB112" s="142"/>
      <c r="AC112" s="359">
        <v>5</v>
      </c>
      <c r="AD112" s="358" t="s">
        <v>128</v>
      </c>
      <c r="AE112" s="358" t="s">
        <v>63</v>
      </c>
      <c r="AF112" s="358">
        <v>8</v>
      </c>
      <c r="AG112" s="358" t="s">
        <v>92</v>
      </c>
      <c r="AH112" s="358"/>
      <c r="AI112" s="358">
        <v>1</v>
      </c>
      <c r="AJ112" s="358">
        <v>14</v>
      </c>
      <c r="AK112" s="359">
        <v>3</v>
      </c>
      <c r="AL112" s="419">
        <f t="shared" si="694"/>
        <v>2</v>
      </c>
      <c r="AM112" s="354">
        <v>4</v>
      </c>
      <c r="AN112" s="358" t="s">
        <v>34</v>
      </c>
      <c r="AO112" s="358" t="s">
        <v>93</v>
      </c>
      <c r="AP112" s="358">
        <v>9</v>
      </c>
      <c r="AQ112" s="358" t="s">
        <v>85</v>
      </c>
      <c r="AR112" s="358"/>
      <c r="AS112" s="358">
        <v>4</v>
      </c>
      <c r="AT112" s="358">
        <v>2</v>
      </c>
      <c r="AU112" s="359">
        <v>1</v>
      </c>
      <c r="AV112" s="419">
        <f t="shared" si="695"/>
        <v>3</v>
      </c>
      <c r="AW112" s="354">
        <v>6</v>
      </c>
      <c r="AX112" s="358" t="s">
        <v>128</v>
      </c>
      <c r="AY112" s="358" t="s">
        <v>63</v>
      </c>
      <c r="AZ112" s="358" t="s">
        <v>226</v>
      </c>
      <c r="BA112" s="358" t="s">
        <v>85</v>
      </c>
      <c r="BB112" s="358"/>
      <c r="BC112" s="358">
        <v>3</v>
      </c>
      <c r="BD112" s="358">
        <v>14</v>
      </c>
      <c r="BE112" s="359">
        <v>2</v>
      </c>
      <c r="BF112" s="419">
        <f t="shared" si="696"/>
        <v>4</v>
      </c>
      <c r="BG112" s="354">
        <v>6</v>
      </c>
      <c r="BH112" s="359"/>
      <c r="BI112" s="359"/>
      <c r="BJ112" s="358">
        <v>6</v>
      </c>
      <c r="BK112" s="358" t="s">
        <v>103</v>
      </c>
      <c r="BL112" s="358"/>
      <c r="BM112" s="358">
        <v>2</v>
      </c>
      <c r="BN112" s="358">
        <v>2</v>
      </c>
      <c r="BO112" s="359">
        <v>2</v>
      </c>
      <c r="BP112" s="419">
        <f t="shared" si="697"/>
        <v>4</v>
      </c>
      <c r="BQ112" s="359">
        <v>5</v>
      </c>
      <c r="BR112" s="358" t="s">
        <v>36</v>
      </c>
      <c r="BS112" s="358" t="s">
        <v>98</v>
      </c>
      <c r="BT112" s="358">
        <v>4</v>
      </c>
      <c r="BU112" s="358" t="s">
        <v>85</v>
      </c>
      <c r="BV112" s="358"/>
      <c r="BW112" s="358">
        <v>4</v>
      </c>
      <c r="BX112" s="358">
        <v>4</v>
      </c>
      <c r="BY112" s="359">
        <v>2</v>
      </c>
      <c r="BZ112" s="419">
        <f t="shared" si="698"/>
        <v>3</v>
      </c>
      <c r="CA112" s="357">
        <v>6</v>
      </c>
      <c r="CB112" s="358" t="s">
        <v>36</v>
      </c>
      <c r="CC112" s="358" t="s">
        <v>93</v>
      </c>
      <c r="CD112" s="358">
        <v>4</v>
      </c>
      <c r="CE112" s="358" t="s">
        <v>85</v>
      </c>
      <c r="CF112" s="358"/>
      <c r="CG112" s="358">
        <v>2</v>
      </c>
      <c r="CH112" s="358">
        <v>8</v>
      </c>
      <c r="CI112" s="359">
        <v>3</v>
      </c>
      <c r="CJ112" s="419">
        <f t="shared" si="699"/>
        <v>3</v>
      </c>
      <c r="CK112" s="359">
        <v>3</v>
      </c>
      <c r="CL112" s="359"/>
      <c r="CM112" s="359"/>
      <c r="CN112" s="358">
        <v>4</v>
      </c>
      <c r="CO112" s="358" t="s">
        <v>91</v>
      </c>
      <c r="CP112" s="358"/>
      <c r="CQ112" s="358">
        <v>2</v>
      </c>
      <c r="CR112" s="358">
        <v>1</v>
      </c>
      <c r="CS112" s="359">
        <v>1</v>
      </c>
      <c r="CT112" s="419">
        <f t="shared" si="700"/>
        <v>2</v>
      </c>
      <c r="CU112" s="359">
        <v>5</v>
      </c>
      <c r="CV112" s="358" t="s">
        <v>34</v>
      </c>
      <c r="CW112" s="358" t="s">
        <v>93</v>
      </c>
      <c r="CX112" s="358">
        <v>60</v>
      </c>
      <c r="CY112" s="358" t="s">
        <v>85</v>
      </c>
      <c r="CZ112" s="358" t="s">
        <v>285</v>
      </c>
      <c r="DA112" s="358">
        <v>2</v>
      </c>
      <c r="DB112" s="358">
        <v>3</v>
      </c>
      <c r="DC112" s="359">
        <v>2</v>
      </c>
      <c r="DD112" s="419">
        <f t="shared" si="710"/>
        <v>3</v>
      </c>
      <c r="DE112" s="359">
        <v>5</v>
      </c>
      <c r="DF112" s="358" t="s">
        <v>34</v>
      </c>
      <c r="DG112" s="358" t="s">
        <v>86</v>
      </c>
      <c r="DH112" s="358">
        <v>9</v>
      </c>
      <c r="DI112" s="358" t="s">
        <v>63</v>
      </c>
      <c r="DJ112" s="358"/>
      <c r="DK112" s="358">
        <v>1</v>
      </c>
      <c r="DL112" s="358">
        <v>5</v>
      </c>
      <c r="DM112" s="359">
        <v>2</v>
      </c>
      <c r="DN112" s="419">
        <f t="shared" si="701"/>
        <v>3</v>
      </c>
      <c r="DO112" s="359" t="s">
        <v>473</v>
      </c>
      <c r="DP112" s="359">
        <v>3</v>
      </c>
      <c r="DQ112" s="359"/>
      <c r="DR112" s="359"/>
      <c r="DS112" s="358">
        <v>6</v>
      </c>
      <c r="DT112" s="358" t="s">
        <v>85</v>
      </c>
      <c r="DU112" s="358"/>
      <c r="DV112" s="358">
        <v>3</v>
      </c>
      <c r="DW112" s="358">
        <v>5</v>
      </c>
      <c r="DX112" s="359">
        <v>2</v>
      </c>
      <c r="DY112" s="419">
        <f t="shared" si="702"/>
        <v>1</v>
      </c>
      <c r="DZ112" s="356">
        <v>3</v>
      </c>
      <c r="EA112" s="358" t="s">
        <v>34</v>
      </c>
      <c r="EB112" s="358" t="s">
        <v>93</v>
      </c>
      <c r="EC112" s="358" t="s">
        <v>226</v>
      </c>
      <c r="ED112" s="358" t="s">
        <v>85</v>
      </c>
      <c r="EE112" s="358"/>
      <c r="EF112" s="358">
        <v>3</v>
      </c>
      <c r="EG112" s="358">
        <v>1</v>
      </c>
      <c r="EH112" s="359">
        <v>1</v>
      </c>
      <c r="EI112" s="419">
        <f t="shared" si="703"/>
        <v>2</v>
      </c>
      <c r="EJ112" s="354">
        <v>5</v>
      </c>
      <c r="EK112" s="358" t="s">
        <v>34</v>
      </c>
      <c r="EL112" s="358" t="s">
        <v>93</v>
      </c>
      <c r="EM112" s="358" t="s">
        <v>226</v>
      </c>
      <c r="EN112" s="358" t="s">
        <v>85</v>
      </c>
      <c r="EO112" s="358"/>
      <c r="EP112" s="358">
        <v>1</v>
      </c>
      <c r="EQ112" s="358">
        <v>17</v>
      </c>
      <c r="ER112" s="359">
        <v>3</v>
      </c>
      <c r="ES112" s="419">
        <f t="shared" si="704"/>
        <v>2</v>
      </c>
      <c r="ET112" s="354">
        <v>4</v>
      </c>
      <c r="EU112" s="358" t="s">
        <v>36</v>
      </c>
      <c r="EV112" s="358" t="s">
        <v>93</v>
      </c>
      <c r="EW112" s="358" t="s">
        <v>226</v>
      </c>
      <c r="EX112" s="358" t="s">
        <v>85</v>
      </c>
      <c r="EY112" s="358"/>
      <c r="EZ112" s="358">
        <v>1</v>
      </c>
      <c r="FA112" s="358">
        <v>24</v>
      </c>
      <c r="FB112" s="359">
        <v>2</v>
      </c>
      <c r="FC112" s="419">
        <f t="shared" si="705"/>
        <v>2</v>
      </c>
      <c r="FD112" s="354">
        <v>6</v>
      </c>
      <c r="FE112" s="355" t="s">
        <v>34</v>
      </c>
      <c r="FF112" s="355" t="s">
        <v>93</v>
      </c>
      <c r="FG112" s="355" t="s">
        <v>128</v>
      </c>
      <c r="FH112" s="355" t="s">
        <v>95</v>
      </c>
      <c r="FI112" s="355"/>
      <c r="FJ112" s="355">
        <v>3</v>
      </c>
      <c r="FK112" s="355">
        <v>3</v>
      </c>
      <c r="FL112" s="354">
        <v>2</v>
      </c>
      <c r="FM112" s="419">
        <f t="shared" si="706"/>
        <v>4</v>
      </c>
      <c r="FN112" s="354">
        <v>5</v>
      </c>
      <c r="FO112" s="355" t="s">
        <v>34</v>
      </c>
      <c r="FP112" s="355" t="s">
        <v>93</v>
      </c>
      <c r="FQ112" s="355">
        <v>9</v>
      </c>
      <c r="FR112" s="355" t="s">
        <v>94</v>
      </c>
      <c r="FS112" s="355"/>
      <c r="FT112" s="355">
        <v>2</v>
      </c>
      <c r="FU112" s="355">
        <v>10</v>
      </c>
      <c r="FV112" s="354">
        <v>2</v>
      </c>
      <c r="FW112" s="419">
        <f t="shared" si="707"/>
        <v>3</v>
      </c>
      <c r="FX112" s="354">
        <v>4</v>
      </c>
      <c r="FY112" s="358" t="s">
        <v>34</v>
      </c>
      <c r="FZ112" s="358" t="s">
        <v>93</v>
      </c>
      <c r="GA112" s="358">
        <v>4</v>
      </c>
      <c r="GB112" s="358" t="s">
        <v>85</v>
      </c>
      <c r="GC112" s="358"/>
      <c r="GD112" s="358">
        <v>2</v>
      </c>
      <c r="GE112" s="358">
        <v>14</v>
      </c>
      <c r="GF112" s="359">
        <v>2</v>
      </c>
      <c r="GG112" s="419">
        <f t="shared" si="708"/>
        <v>2</v>
      </c>
      <c r="GH112" s="359">
        <v>5</v>
      </c>
      <c r="GI112" s="359"/>
      <c r="GJ112" s="359"/>
      <c r="GK112" s="358">
        <v>8</v>
      </c>
      <c r="GL112" s="358" t="s">
        <v>95</v>
      </c>
      <c r="GM112" s="358"/>
      <c r="GN112" s="358">
        <v>1</v>
      </c>
      <c r="GO112" s="358">
        <v>9</v>
      </c>
      <c r="GP112" s="359">
        <v>3</v>
      </c>
      <c r="GQ112" s="419">
        <f t="shared" si="709"/>
        <v>2</v>
      </c>
      <c r="GR112" s="354">
        <v>6</v>
      </c>
      <c r="GS112" s="358" t="s">
        <v>34</v>
      </c>
      <c r="GT112" s="358" t="s">
        <v>93</v>
      </c>
      <c r="GU112" s="358">
        <v>4</v>
      </c>
      <c r="GV112" s="358" t="s">
        <v>85</v>
      </c>
      <c r="GW112" s="358"/>
      <c r="GX112" s="358">
        <v>2</v>
      </c>
      <c r="GY112" s="358">
        <v>3</v>
      </c>
      <c r="GZ112" s="359">
        <v>2</v>
      </c>
      <c r="HA112" s="421">
        <f t="shared" si="711"/>
        <v>4</v>
      </c>
      <c r="HB112" s="359"/>
      <c r="HC112" s="269"/>
      <c r="HD112" s="269"/>
      <c r="HE112" s="269"/>
      <c r="HF112" s="269"/>
      <c r="HG112" s="269"/>
      <c r="HH112" s="269"/>
      <c r="HI112" s="269"/>
      <c r="HJ112" s="269"/>
      <c r="HK112" s="295">
        <f t="shared" si="33"/>
        <v>9</v>
      </c>
      <c r="HL112" s="295">
        <f t="shared" si="688"/>
        <v>0</v>
      </c>
      <c r="HM112" s="295">
        <f t="shared" si="689"/>
        <v>0</v>
      </c>
      <c r="HN112" s="297">
        <f t="shared" si="690"/>
        <v>0</v>
      </c>
      <c r="HO112" s="295">
        <f t="shared" si="691"/>
        <v>0</v>
      </c>
      <c r="HP112" s="295">
        <f t="shared" si="692"/>
        <v>0</v>
      </c>
      <c r="HQ112" s="295">
        <f t="shared" si="693"/>
        <v>0</v>
      </c>
      <c r="HR112" s="269" t="s">
        <v>346</v>
      </c>
      <c r="HS112" s="269" t="s">
        <v>348</v>
      </c>
      <c r="HT112" s="269"/>
      <c r="HU112" s="269"/>
      <c r="HV112" s="269"/>
      <c r="HW112" s="269"/>
      <c r="HX112" s="269"/>
      <c r="HY112" s="269"/>
      <c r="HZ112" s="269"/>
      <c r="IA112" s="269"/>
      <c r="IB112" s="269"/>
      <c r="IC112" s="269"/>
      <c r="ID112" s="269"/>
      <c r="IE112" s="269"/>
      <c r="IT112" s="299"/>
    </row>
    <row r="113" spans="7:259" ht="15" customHeight="1">
      <c r="G113" s="175">
        <f t="shared" si="23"/>
        <v>10</v>
      </c>
      <c r="H113" s="175">
        <f t="shared" si="24"/>
        <v>8</v>
      </c>
      <c r="I113" s="128">
        <v>102</v>
      </c>
      <c r="J113" s="90">
        <f t="shared" si="681"/>
        <v>44272</v>
      </c>
      <c r="K113" s="126">
        <v>44272</v>
      </c>
      <c r="L113" s="326" t="s">
        <v>468</v>
      </c>
      <c r="M113" s="76">
        <v>0</v>
      </c>
      <c r="N113" s="42">
        <v>1</v>
      </c>
      <c r="O113" s="206">
        <f t="shared" si="682"/>
        <v>1</v>
      </c>
      <c r="P113" s="176">
        <f t="shared" si="683"/>
        <v>83</v>
      </c>
      <c r="Q113" s="177">
        <f t="shared" si="684"/>
        <v>40</v>
      </c>
      <c r="R113" s="178">
        <f t="shared" si="685"/>
        <v>43</v>
      </c>
      <c r="S113" s="519">
        <f t="shared" si="712"/>
        <v>5</v>
      </c>
      <c r="T113" s="43">
        <v>0</v>
      </c>
      <c r="U113" s="43">
        <v>0</v>
      </c>
      <c r="V113" s="43">
        <v>1</v>
      </c>
      <c r="W113" s="43">
        <v>1</v>
      </c>
      <c r="X113" s="186">
        <f t="shared" si="680"/>
        <v>2</v>
      </c>
      <c r="Y113" s="43">
        <v>3</v>
      </c>
      <c r="Z113" s="189">
        <f t="shared" si="687"/>
        <v>5</v>
      </c>
      <c r="AA113" s="44">
        <v>1</v>
      </c>
      <c r="AB113" s="142"/>
      <c r="AC113" s="354">
        <v>6</v>
      </c>
      <c r="AD113" s="355" t="s">
        <v>128</v>
      </c>
      <c r="AE113" s="355" t="s">
        <v>93</v>
      </c>
      <c r="AF113" s="355">
        <v>9</v>
      </c>
      <c r="AG113" s="355" t="s">
        <v>92</v>
      </c>
      <c r="AH113" s="355"/>
      <c r="AI113" s="355">
        <v>2</v>
      </c>
      <c r="AJ113" s="355">
        <v>10</v>
      </c>
      <c r="AK113" s="354">
        <v>3</v>
      </c>
      <c r="AL113" s="419">
        <f t="shared" si="694"/>
        <v>3</v>
      </c>
      <c r="AM113" s="354">
        <v>4</v>
      </c>
      <c r="AN113" s="355" t="s">
        <v>34</v>
      </c>
      <c r="AO113" s="355" t="s">
        <v>93</v>
      </c>
      <c r="AP113" s="355">
        <v>4</v>
      </c>
      <c r="AQ113" s="355" t="s">
        <v>85</v>
      </c>
      <c r="AR113" s="355"/>
      <c r="AS113" s="355">
        <v>3</v>
      </c>
      <c r="AT113" s="355">
        <v>12</v>
      </c>
      <c r="AU113" s="354">
        <v>2</v>
      </c>
      <c r="AV113" s="419">
        <f t="shared" si="695"/>
        <v>2</v>
      </c>
      <c r="AW113" s="354">
        <v>4</v>
      </c>
      <c r="AX113" s="355" t="s">
        <v>128</v>
      </c>
      <c r="AY113" s="355" t="s">
        <v>93</v>
      </c>
      <c r="AZ113" s="355">
        <v>0</v>
      </c>
      <c r="BA113" s="355" t="s">
        <v>85</v>
      </c>
      <c r="BB113" s="355"/>
      <c r="BC113" s="355">
        <v>2</v>
      </c>
      <c r="BD113" s="355">
        <v>24</v>
      </c>
      <c r="BE113" s="354">
        <v>2</v>
      </c>
      <c r="BF113" s="419">
        <f t="shared" si="696"/>
        <v>2</v>
      </c>
      <c r="BG113" s="354">
        <v>3</v>
      </c>
      <c r="BH113" s="354"/>
      <c r="BI113" s="354"/>
      <c r="BJ113" s="355">
        <v>6</v>
      </c>
      <c r="BK113" s="355" t="s">
        <v>85</v>
      </c>
      <c r="BL113" s="355"/>
      <c r="BM113" s="355">
        <v>2</v>
      </c>
      <c r="BN113" s="355">
        <v>14</v>
      </c>
      <c r="BO113" s="354">
        <v>2</v>
      </c>
      <c r="BP113" s="419">
        <f t="shared" si="697"/>
        <v>1</v>
      </c>
      <c r="BQ113" s="354">
        <v>5</v>
      </c>
      <c r="BR113" s="355" t="s">
        <v>36</v>
      </c>
      <c r="BS113" s="355" t="s">
        <v>63</v>
      </c>
      <c r="BT113" s="355">
        <v>8</v>
      </c>
      <c r="BU113" s="355" t="s">
        <v>91</v>
      </c>
      <c r="BV113" s="355" t="s">
        <v>285</v>
      </c>
      <c r="BW113" s="355">
        <v>4</v>
      </c>
      <c r="BX113" s="355">
        <v>7</v>
      </c>
      <c r="BY113" s="354">
        <v>2</v>
      </c>
      <c r="BZ113" s="419">
        <f t="shared" si="698"/>
        <v>3</v>
      </c>
      <c r="CA113" s="356">
        <v>4</v>
      </c>
      <c r="CB113" s="355" t="s">
        <v>34</v>
      </c>
      <c r="CC113" s="355" t="s">
        <v>93</v>
      </c>
      <c r="CD113" s="355">
        <v>0</v>
      </c>
      <c r="CE113" s="355" t="s">
        <v>85</v>
      </c>
      <c r="CF113" s="355"/>
      <c r="CG113" s="355">
        <v>2</v>
      </c>
      <c r="CH113" s="355">
        <v>13</v>
      </c>
      <c r="CI113" s="354">
        <v>1</v>
      </c>
      <c r="CJ113" s="419">
        <f t="shared" si="699"/>
        <v>3</v>
      </c>
      <c r="CK113" s="357">
        <v>4</v>
      </c>
      <c r="CL113" s="354"/>
      <c r="CM113" s="354"/>
      <c r="CN113" s="355">
        <v>0</v>
      </c>
      <c r="CO113" s="355" t="s">
        <v>86</v>
      </c>
      <c r="CP113" s="355"/>
      <c r="CQ113" s="355">
        <v>3</v>
      </c>
      <c r="CR113" s="355">
        <v>4</v>
      </c>
      <c r="CS113" s="354">
        <v>2</v>
      </c>
      <c r="CT113" s="419">
        <f t="shared" si="700"/>
        <v>2</v>
      </c>
      <c r="CU113" s="354">
        <v>6</v>
      </c>
      <c r="CV113" s="355" t="s">
        <v>34</v>
      </c>
      <c r="CW113" s="355" t="s">
        <v>93</v>
      </c>
      <c r="CX113" s="355">
        <v>0</v>
      </c>
      <c r="CY113" s="355" t="s">
        <v>85</v>
      </c>
      <c r="CZ113" s="355"/>
      <c r="DA113" s="355">
        <v>1</v>
      </c>
      <c r="DB113" s="355">
        <v>24</v>
      </c>
      <c r="DC113" s="354">
        <v>3</v>
      </c>
      <c r="DD113" s="419">
        <f t="shared" si="710"/>
        <v>3</v>
      </c>
      <c r="DE113" s="354">
        <v>4</v>
      </c>
      <c r="DF113" s="358" t="s">
        <v>34</v>
      </c>
      <c r="DG113" s="358" t="s">
        <v>63</v>
      </c>
      <c r="DH113" s="358">
        <v>9</v>
      </c>
      <c r="DI113" s="358" t="s">
        <v>85</v>
      </c>
      <c r="DJ113" s="358"/>
      <c r="DK113" s="358">
        <v>3</v>
      </c>
      <c r="DL113" s="358">
        <v>9</v>
      </c>
      <c r="DM113" s="359">
        <v>2</v>
      </c>
      <c r="DN113" s="419">
        <f t="shared" si="701"/>
        <v>2</v>
      </c>
      <c r="DO113" s="359"/>
      <c r="DP113" s="359">
        <v>3</v>
      </c>
      <c r="DQ113" s="359"/>
      <c r="DR113" s="359"/>
      <c r="DS113" s="358">
        <v>6</v>
      </c>
      <c r="DT113" s="358" t="s">
        <v>85</v>
      </c>
      <c r="DU113" s="358"/>
      <c r="DV113" s="358">
        <v>3</v>
      </c>
      <c r="DW113" s="358">
        <v>2</v>
      </c>
      <c r="DX113" s="359">
        <v>2</v>
      </c>
      <c r="DY113" s="419">
        <f t="shared" si="702"/>
        <v>1</v>
      </c>
      <c r="DZ113" s="354">
        <v>5</v>
      </c>
      <c r="EA113" s="358" t="s">
        <v>34</v>
      </c>
      <c r="EB113" s="358" t="s">
        <v>93</v>
      </c>
      <c r="EC113" s="358">
        <v>9</v>
      </c>
      <c r="ED113" s="358" t="s">
        <v>86</v>
      </c>
      <c r="EE113" s="358"/>
      <c r="EF113" s="358">
        <v>3</v>
      </c>
      <c r="EG113" s="358">
        <v>1.5</v>
      </c>
      <c r="EH113" s="359">
        <v>2</v>
      </c>
      <c r="EI113" s="419">
        <f t="shared" si="703"/>
        <v>3</v>
      </c>
      <c r="EJ113" s="359">
        <v>6</v>
      </c>
      <c r="EK113" s="358" t="s">
        <v>34</v>
      </c>
      <c r="EL113" s="358" t="s">
        <v>93</v>
      </c>
      <c r="EM113" s="358">
        <v>0</v>
      </c>
      <c r="EN113" s="358" t="s">
        <v>98</v>
      </c>
      <c r="EO113" s="358" t="s">
        <v>469</v>
      </c>
      <c r="EP113" s="358">
        <v>2</v>
      </c>
      <c r="EQ113" s="358">
        <v>1</v>
      </c>
      <c r="ER113" s="359">
        <v>2</v>
      </c>
      <c r="ES113" s="419">
        <f t="shared" si="704"/>
        <v>4</v>
      </c>
      <c r="ET113" s="359">
        <v>5</v>
      </c>
      <c r="EU113" s="358" t="s">
        <v>36</v>
      </c>
      <c r="EV113" s="358" t="s">
        <v>93</v>
      </c>
      <c r="EW113" s="358" t="s">
        <v>226</v>
      </c>
      <c r="EX113" s="358" t="s">
        <v>86</v>
      </c>
      <c r="EY113" s="358"/>
      <c r="EZ113" s="358">
        <v>2</v>
      </c>
      <c r="FA113" s="358">
        <v>0.5</v>
      </c>
      <c r="FB113" s="359">
        <v>1</v>
      </c>
      <c r="FC113" s="419">
        <f t="shared" si="705"/>
        <v>4</v>
      </c>
      <c r="FD113" s="354">
        <v>6</v>
      </c>
      <c r="FE113" s="358" t="s">
        <v>34</v>
      </c>
      <c r="FF113" s="358" t="s">
        <v>86</v>
      </c>
      <c r="FG113" s="358" t="s">
        <v>128</v>
      </c>
      <c r="FH113" s="358" t="s">
        <v>91</v>
      </c>
      <c r="FI113" s="358"/>
      <c r="FJ113" s="358">
        <v>2</v>
      </c>
      <c r="FK113" s="358">
        <v>8</v>
      </c>
      <c r="FL113" s="359">
        <v>2</v>
      </c>
      <c r="FM113" s="419">
        <f t="shared" si="706"/>
        <v>4</v>
      </c>
      <c r="FN113" s="354">
        <v>4</v>
      </c>
      <c r="FO113" s="358" t="s">
        <v>34</v>
      </c>
      <c r="FP113" s="358" t="s">
        <v>93</v>
      </c>
      <c r="FQ113" s="358">
        <v>9</v>
      </c>
      <c r="FR113" s="358" t="s">
        <v>86</v>
      </c>
      <c r="FS113" s="358"/>
      <c r="FT113" s="358">
        <v>1</v>
      </c>
      <c r="FU113" s="358">
        <v>1</v>
      </c>
      <c r="FV113" s="359">
        <v>1</v>
      </c>
      <c r="FW113" s="419">
        <f t="shared" si="707"/>
        <v>3</v>
      </c>
      <c r="FX113" s="360">
        <v>5</v>
      </c>
      <c r="FY113" s="358" t="s">
        <v>34</v>
      </c>
      <c r="FZ113" s="358" t="s">
        <v>93</v>
      </c>
      <c r="GA113" s="358">
        <v>4</v>
      </c>
      <c r="GB113" s="358" t="s">
        <v>91</v>
      </c>
      <c r="GC113" s="358"/>
      <c r="GD113" s="358">
        <v>3</v>
      </c>
      <c r="GE113" s="358">
        <v>7</v>
      </c>
      <c r="GF113" s="359">
        <v>2</v>
      </c>
      <c r="GG113" s="419">
        <f t="shared" si="708"/>
        <v>3</v>
      </c>
      <c r="GH113" s="359">
        <v>3</v>
      </c>
      <c r="GI113" s="359"/>
      <c r="GJ113" s="359"/>
      <c r="GK113" s="358">
        <v>7</v>
      </c>
      <c r="GL113" s="358" t="s">
        <v>85</v>
      </c>
      <c r="GM113" s="358"/>
      <c r="GN113" s="358">
        <v>3</v>
      </c>
      <c r="GO113" s="358">
        <v>18</v>
      </c>
      <c r="GP113" s="359">
        <v>2</v>
      </c>
      <c r="GQ113" s="419">
        <f t="shared" si="709"/>
        <v>1</v>
      </c>
      <c r="GR113" s="360">
        <v>6</v>
      </c>
      <c r="GS113" s="358" t="s">
        <v>34</v>
      </c>
      <c r="GT113" s="358" t="s">
        <v>86</v>
      </c>
      <c r="GU113" s="358">
        <v>4</v>
      </c>
      <c r="GV113" s="358" t="s">
        <v>91</v>
      </c>
      <c r="GW113" s="358" t="s">
        <v>285</v>
      </c>
      <c r="GX113" s="358">
        <v>1</v>
      </c>
      <c r="GY113" s="358">
        <v>5</v>
      </c>
      <c r="GZ113" s="359">
        <v>2</v>
      </c>
      <c r="HA113" s="421">
        <f t="shared" si="711"/>
        <v>4</v>
      </c>
      <c r="HB113" s="359"/>
      <c r="HC113" s="269"/>
      <c r="HD113" s="269"/>
      <c r="HE113" s="269"/>
      <c r="HF113" s="269"/>
      <c r="HG113" s="269"/>
      <c r="HH113" s="269"/>
      <c r="HI113" s="269"/>
      <c r="HJ113" s="269"/>
      <c r="HK113" s="295">
        <f t="shared" si="33"/>
        <v>10</v>
      </c>
      <c r="HL113" s="295">
        <f t="shared" si="688"/>
        <v>0</v>
      </c>
      <c r="HM113" s="295">
        <f t="shared" si="689"/>
        <v>0</v>
      </c>
      <c r="HN113" s="297">
        <f t="shared" si="690"/>
        <v>0</v>
      </c>
      <c r="HO113" s="295">
        <f t="shared" si="691"/>
        <v>0</v>
      </c>
      <c r="HP113" s="295">
        <f t="shared" si="692"/>
        <v>0</v>
      </c>
      <c r="HQ113" s="295">
        <f t="shared" si="693"/>
        <v>0</v>
      </c>
      <c r="HR113" s="269" t="s">
        <v>346</v>
      </c>
      <c r="HS113" s="269" t="s">
        <v>348</v>
      </c>
      <c r="HT113" s="269"/>
      <c r="HU113" s="269"/>
      <c r="HV113" s="269"/>
      <c r="HW113" s="269"/>
      <c r="HX113" s="269"/>
      <c r="HY113" s="269"/>
      <c r="HZ113" s="269"/>
      <c r="IA113" s="269"/>
      <c r="IB113" s="269"/>
      <c r="IC113" s="269"/>
      <c r="ID113" s="269"/>
      <c r="IE113" s="269"/>
      <c r="IT113" s="299"/>
    </row>
    <row r="114" spans="7:259" ht="15" customHeight="1">
      <c r="G114" s="175">
        <f t="shared" si="23"/>
        <v>6</v>
      </c>
      <c r="H114" s="175">
        <f t="shared" si="24"/>
        <v>8</v>
      </c>
      <c r="I114" s="119">
        <v>101</v>
      </c>
      <c r="J114" s="88">
        <f t="shared" si="681"/>
        <v>44243</v>
      </c>
      <c r="K114" s="332">
        <v>44243</v>
      </c>
      <c r="L114" s="509" t="s">
        <v>470</v>
      </c>
      <c r="M114" s="74">
        <v>2</v>
      </c>
      <c r="N114" s="28">
        <v>0</v>
      </c>
      <c r="O114" s="206">
        <f t="shared" si="682"/>
        <v>2</v>
      </c>
      <c r="P114" s="179">
        <f t="shared" si="683"/>
        <v>89</v>
      </c>
      <c r="Q114" s="180">
        <f t="shared" si="684"/>
        <v>44</v>
      </c>
      <c r="R114" s="181">
        <f t="shared" si="685"/>
        <v>45</v>
      </c>
      <c r="S114" s="519">
        <f t="shared" si="712"/>
        <v>7</v>
      </c>
      <c r="T114" s="27">
        <v>1</v>
      </c>
      <c r="U114" s="27">
        <v>0</v>
      </c>
      <c r="V114" s="27">
        <v>4</v>
      </c>
      <c r="W114" s="27">
        <v>0</v>
      </c>
      <c r="X114" s="187">
        <f t="shared" si="680"/>
        <v>5</v>
      </c>
      <c r="Y114" s="27">
        <v>3</v>
      </c>
      <c r="Z114" s="190">
        <f t="shared" si="687"/>
        <v>8</v>
      </c>
      <c r="AA114" s="18">
        <v>1</v>
      </c>
      <c r="AB114" s="374"/>
      <c r="AC114" s="354">
        <v>4</v>
      </c>
      <c r="AD114" s="355" t="s">
        <v>128</v>
      </c>
      <c r="AE114" s="355" t="s">
        <v>95</v>
      </c>
      <c r="AF114" s="355">
        <v>7</v>
      </c>
      <c r="AG114" s="355" t="s">
        <v>91</v>
      </c>
      <c r="AH114" s="355"/>
      <c r="AI114" s="355">
        <v>1</v>
      </c>
      <c r="AJ114" s="355">
        <v>2</v>
      </c>
      <c r="AK114" s="354">
        <v>1</v>
      </c>
      <c r="AL114" s="419">
        <f t="shared" si="694"/>
        <v>3</v>
      </c>
      <c r="AM114" s="357">
        <v>5</v>
      </c>
      <c r="AN114" s="355" t="s">
        <v>34</v>
      </c>
      <c r="AO114" s="355" t="s">
        <v>121</v>
      </c>
      <c r="AP114" s="355">
        <v>0</v>
      </c>
      <c r="AQ114" s="355" t="s">
        <v>85</v>
      </c>
      <c r="AR114" s="355">
        <v>9</v>
      </c>
      <c r="AS114" s="355">
        <v>4</v>
      </c>
      <c r="AT114" s="355">
        <v>37</v>
      </c>
      <c r="AU114" s="354">
        <v>3</v>
      </c>
      <c r="AV114" s="419">
        <f t="shared" si="695"/>
        <v>2</v>
      </c>
      <c r="AW114" s="354">
        <v>4</v>
      </c>
      <c r="AX114" s="355" t="s">
        <v>128</v>
      </c>
      <c r="AY114" s="355" t="s">
        <v>86</v>
      </c>
      <c r="AZ114" s="355" t="s">
        <v>226</v>
      </c>
      <c r="BA114" s="355" t="s">
        <v>85</v>
      </c>
      <c r="BB114" s="355"/>
      <c r="BC114" s="355">
        <v>3</v>
      </c>
      <c r="BD114" s="355">
        <v>6</v>
      </c>
      <c r="BE114" s="354">
        <v>2</v>
      </c>
      <c r="BF114" s="419">
        <f t="shared" si="696"/>
        <v>2</v>
      </c>
      <c r="BG114" s="354">
        <v>5</v>
      </c>
      <c r="BH114" s="354"/>
      <c r="BI114" s="354"/>
      <c r="BJ114" s="355">
        <v>6</v>
      </c>
      <c r="BK114" s="355" t="s">
        <v>91</v>
      </c>
      <c r="BL114" s="355"/>
      <c r="BM114" s="355">
        <v>1</v>
      </c>
      <c r="BN114" s="355">
        <v>2</v>
      </c>
      <c r="BO114" s="354">
        <v>2</v>
      </c>
      <c r="BP114" s="419">
        <f t="shared" si="697"/>
        <v>3</v>
      </c>
      <c r="BQ114" s="354">
        <v>6</v>
      </c>
      <c r="BR114" s="355" t="s">
        <v>36</v>
      </c>
      <c r="BS114" s="355" t="s">
        <v>63</v>
      </c>
      <c r="BT114" s="355">
        <v>0</v>
      </c>
      <c r="BU114" s="355" t="s">
        <v>91</v>
      </c>
      <c r="BV114" s="355" t="s">
        <v>285</v>
      </c>
      <c r="BW114" s="355">
        <v>1</v>
      </c>
      <c r="BX114" s="355">
        <v>11</v>
      </c>
      <c r="BY114" s="354">
        <v>2</v>
      </c>
      <c r="BZ114" s="419">
        <f t="shared" si="698"/>
        <v>4</v>
      </c>
      <c r="CA114" s="354">
        <v>5</v>
      </c>
      <c r="CB114" s="355" t="s">
        <v>36</v>
      </c>
      <c r="CC114" s="355" t="s">
        <v>93</v>
      </c>
      <c r="CD114" s="355">
        <v>0</v>
      </c>
      <c r="CE114" s="355" t="s">
        <v>85</v>
      </c>
      <c r="CF114" s="355"/>
      <c r="CG114" s="355">
        <v>1</v>
      </c>
      <c r="CH114" s="355">
        <v>17</v>
      </c>
      <c r="CI114" s="354">
        <v>2</v>
      </c>
      <c r="CJ114" s="419">
        <f t="shared" si="699"/>
        <v>3</v>
      </c>
      <c r="CK114" s="357">
        <v>4</v>
      </c>
      <c r="CL114" s="354"/>
      <c r="CM114" s="354"/>
      <c r="CN114" s="355" t="s">
        <v>226</v>
      </c>
      <c r="CO114" s="355" t="s">
        <v>86</v>
      </c>
      <c r="CP114" s="355"/>
      <c r="CQ114" s="355">
        <v>3</v>
      </c>
      <c r="CR114" s="355">
        <v>1</v>
      </c>
      <c r="CS114" s="354">
        <v>2</v>
      </c>
      <c r="CT114" s="419">
        <f t="shared" si="700"/>
        <v>2</v>
      </c>
      <c r="CU114" s="354">
        <v>6</v>
      </c>
      <c r="CV114" s="355" t="s">
        <v>34</v>
      </c>
      <c r="CW114" s="355" t="s">
        <v>93</v>
      </c>
      <c r="CX114" s="355" t="s">
        <v>271</v>
      </c>
      <c r="CY114" s="355" t="s">
        <v>94</v>
      </c>
      <c r="CZ114" s="355"/>
      <c r="DA114" s="355">
        <v>1</v>
      </c>
      <c r="DB114" s="355">
        <v>10</v>
      </c>
      <c r="DC114" s="354">
        <v>2</v>
      </c>
      <c r="DD114" s="419">
        <f t="shared" si="710"/>
        <v>4</v>
      </c>
      <c r="DE114" s="354">
        <v>5</v>
      </c>
      <c r="DF114" s="355" t="s">
        <v>34</v>
      </c>
      <c r="DG114" s="355" t="s">
        <v>63</v>
      </c>
      <c r="DH114" s="355">
        <v>8</v>
      </c>
      <c r="DI114" s="355" t="s">
        <v>95</v>
      </c>
      <c r="DJ114" s="355"/>
      <c r="DK114" s="355">
        <v>1</v>
      </c>
      <c r="DL114" s="355">
        <v>10</v>
      </c>
      <c r="DM114" s="354">
        <v>2</v>
      </c>
      <c r="DN114" s="419">
        <f t="shared" si="701"/>
        <v>3</v>
      </c>
      <c r="DO114" s="354" t="s">
        <v>129</v>
      </c>
      <c r="DP114" s="354">
        <v>5</v>
      </c>
      <c r="DQ114" s="359"/>
      <c r="DR114" s="359"/>
      <c r="DS114" s="358" t="s">
        <v>111</v>
      </c>
      <c r="DT114" s="358" t="s">
        <v>103</v>
      </c>
      <c r="DU114" s="358"/>
      <c r="DV114" s="358">
        <v>3</v>
      </c>
      <c r="DW114" s="358">
        <v>6</v>
      </c>
      <c r="DX114" s="359">
        <v>2</v>
      </c>
      <c r="DY114" s="419">
        <f t="shared" si="702"/>
        <v>3</v>
      </c>
      <c r="DZ114" s="356">
        <v>3</v>
      </c>
      <c r="EA114" s="358" t="s">
        <v>34</v>
      </c>
      <c r="EB114" s="358" t="s">
        <v>93</v>
      </c>
      <c r="EC114" s="358">
        <v>9</v>
      </c>
      <c r="ED114" s="358" t="s">
        <v>85</v>
      </c>
      <c r="EE114" s="358"/>
      <c r="EF114" s="358">
        <v>2</v>
      </c>
      <c r="EG114" s="358">
        <v>2</v>
      </c>
      <c r="EH114" s="359">
        <v>1</v>
      </c>
      <c r="EI114" s="419">
        <f t="shared" si="703"/>
        <v>2</v>
      </c>
      <c r="EJ114" s="359">
        <v>6</v>
      </c>
      <c r="EK114" s="358" t="s">
        <v>34</v>
      </c>
      <c r="EL114" s="358" t="s">
        <v>63</v>
      </c>
      <c r="EM114" s="358">
        <v>4</v>
      </c>
      <c r="EN114" s="358" t="s">
        <v>91</v>
      </c>
      <c r="EO114" s="358"/>
      <c r="EP114" s="358">
        <v>1</v>
      </c>
      <c r="EQ114" s="355">
        <v>11</v>
      </c>
      <c r="ER114" s="354">
        <v>2</v>
      </c>
      <c r="ES114" s="419">
        <f t="shared" si="704"/>
        <v>4</v>
      </c>
      <c r="ET114" s="354">
        <v>7</v>
      </c>
      <c r="EU114" s="358" t="s">
        <v>36</v>
      </c>
      <c r="EV114" s="358" t="s">
        <v>103</v>
      </c>
      <c r="EW114" s="358">
        <v>7</v>
      </c>
      <c r="EX114" s="358" t="s">
        <v>91</v>
      </c>
      <c r="EY114" s="358" t="s">
        <v>285</v>
      </c>
      <c r="EZ114" s="358">
        <v>1</v>
      </c>
      <c r="FA114" s="358">
        <v>9</v>
      </c>
      <c r="FB114" s="359">
        <v>2</v>
      </c>
      <c r="FC114" s="419">
        <f t="shared" si="705"/>
        <v>5</v>
      </c>
      <c r="FD114" s="359">
        <v>6</v>
      </c>
      <c r="FE114" s="358" t="s">
        <v>34</v>
      </c>
      <c r="FF114" s="358" t="s">
        <v>93</v>
      </c>
      <c r="FG114" s="358" t="s">
        <v>271</v>
      </c>
      <c r="FH114" s="358" t="s">
        <v>92</v>
      </c>
      <c r="FI114" s="358"/>
      <c r="FJ114" s="358">
        <v>3</v>
      </c>
      <c r="FK114" s="358">
        <v>7</v>
      </c>
      <c r="FL114" s="359">
        <v>2</v>
      </c>
      <c r="FM114" s="419">
        <f t="shared" si="706"/>
        <v>4</v>
      </c>
      <c r="FN114" s="354">
        <v>4</v>
      </c>
      <c r="FO114" s="358" t="s">
        <v>34</v>
      </c>
      <c r="FP114" s="358" t="s">
        <v>93</v>
      </c>
      <c r="FQ114" s="358">
        <v>8</v>
      </c>
      <c r="FR114" s="358" t="s">
        <v>85</v>
      </c>
      <c r="FS114" s="358"/>
      <c r="FT114" s="358">
        <v>2</v>
      </c>
      <c r="FU114" s="358">
        <v>10</v>
      </c>
      <c r="FV114" s="359">
        <v>2</v>
      </c>
      <c r="FW114" s="419">
        <f t="shared" si="707"/>
        <v>2</v>
      </c>
      <c r="FX114" s="360">
        <v>5</v>
      </c>
      <c r="FY114" s="358" t="s">
        <v>34</v>
      </c>
      <c r="FZ114" s="358" t="s">
        <v>93</v>
      </c>
      <c r="GA114" s="358">
        <v>0</v>
      </c>
      <c r="GB114" s="358" t="s">
        <v>85</v>
      </c>
      <c r="GC114" s="358"/>
      <c r="GD114" s="358">
        <v>1</v>
      </c>
      <c r="GE114" s="358">
        <v>8</v>
      </c>
      <c r="GF114" s="359">
        <v>3</v>
      </c>
      <c r="GG114" s="419">
        <f t="shared" si="708"/>
        <v>2</v>
      </c>
      <c r="GH114" s="354">
        <v>3</v>
      </c>
      <c r="GI114" s="359"/>
      <c r="GJ114" s="359"/>
      <c r="GK114" s="358">
        <v>8</v>
      </c>
      <c r="GL114" s="358" t="s">
        <v>85</v>
      </c>
      <c r="GM114" s="358"/>
      <c r="GN114" s="358">
        <v>1</v>
      </c>
      <c r="GO114" s="358">
        <v>15</v>
      </c>
      <c r="GP114" s="359">
        <v>2</v>
      </c>
      <c r="GQ114" s="419">
        <f t="shared" si="709"/>
        <v>1</v>
      </c>
      <c r="GR114" s="359">
        <v>6</v>
      </c>
      <c r="GS114" s="358" t="s">
        <v>34</v>
      </c>
      <c r="GT114" s="358" t="s">
        <v>94</v>
      </c>
      <c r="GU114" s="358" t="s">
        <v>128</v>
      </c>
      <c r="GV114" s="358" t="s">
        <v>85</v>
      </c>
      <c r="GW114" s="358" t="s">
        <v>285</v>
      </c>
      <c r="GX114" s="358">
        <v>2</v>
      </c>
      <c r="GY114" s="358">
        <v>19</v>
      </c>
      <c r="GZ114" s="359">
        <v>3</v>
      </c>
      <c r="HA114" s="421">
        <f t="shared" si="711"/>
        <v>3</v>
      </c>
      <c r="HB114" s="359"/>
      <c r="HC114" s="269"/>
      <c r="HD114" s="269"/>
      <c r="HE114" s="269"/>
      <c r="HF114" s="269"/>
      <c r="HG114" s="269"/>
      <c r="HH114" s="269"/>
      <c r="HI114" s="269"/>
      <c r="HJ114" s="269"/>
      <c r="HK114" s="295">
        <f t="shared" si="33"/>
        <v>9</v>
      </c>
      <c r="HL114" s="295">
        <f t="shared" si="688"/>
        <v>0</v>
      </c>
      <c r="HM114" s="295">
        <f t="shared" si="689"/>
        <v>0</v>
      </c>
      <c r="HN114" s="297">
        <f t="shared" si="690"/>
        <v>0</v>
      </c>
      <c r="HO114" s="295">
        <f t="shared" si="691"/>
        <v>0</v>
      </c>
      <c r="HP114" s="295">
        <f t="shared" si="692"/>
        <v>0</v>
      </c>
      <c r="HQ114" s="295">
        <f t="shared" si="693"/>
        <v>0</v>
      </c>
      <c r="HR114" s="269" t="s">
        <v>379</v>
      </c>
      <c r="HS114" s="269" t="s">
        <v>380</v>
      </c>
      <c r="HT114" s="269"/>
      <c r="HU114" s="269"/>
      <c r="HV114" s="269"/>
      <c r="HW114" s="269"/>
      <c r="HX114" s="269"/>
      <c r="HY114" s="269"/>
      <c r="HZ114" s="269"/>
      <c r="IA114" s="269"/>
      <c r="IB114" s="269"/>
      <c r="IC114" s="269"/>
      <c r="ID114" s="269"/>
      <c r="IE114" s="269"/>
      <c r="IT114" s="299"/>
    </row>
    <row r="115" spans="7:259" ht="15" customHeight="1">
      <c r="G115" s="175">
        <f t="shared" si="23"/>
        <v>10</v>
      </c>
      <c r="H115" s="175">
        <f t="shared" si="24"/>
        <v>12</v>
      </c>
      <c r="I115" s="128">
        <v>100</v>
      </c>
      <c r="J115" s="90">
        <f t="shared" si="681"/>
        <v>44238</v>
      </c>
      <c r="K115" s="331">
        <v>44238</v>
      </c>
      <c r="L115" s="41" t="s">
        <v>467</v>
      </c>
      <c r="M115" s="76">
        <v>2</v>
      </c>
      <c r="N115" s="42">
        <v>0</v>
      </c>
      <c r="O115" s="207">
        <f t="shared" si="682"/>
        <v>2</v>
      </c>
      <c r="P115" s="176">
        <f t="shared" si="683"/>
        <v>89</v>
      </c>
      <c r="Q115" s="185">
        <f t="shared" si="684"/>
        <v>43</v>
      </c>
      <c r="R115" s="178">
        <f t="shared" si="685"/>
        <v>46</v>
      </c>
      <c r="S115" s="519">
        <f t="shared" si="712"/>
        <v>11</v>
      </c>
      <c r="T115" s="43">
        <v>1</v>
      </c>
      <c r="U115" s="43">
        <v>0</v>
      </c>
      <c r="V115" s="43">
        <v>1</v>
      </c>
      <c r="W115" s="43">
        <v>2</v>
      </c>
      <c r="X115" s="186">
        <f t="shared" si="680"/>
        <v>4</v>
      </c>
      <c r="Y115" s="43">
        <v>3</v>
      </c>
      <c r="Z115" s="189">
        <f t="shared" si="687"/>
        <v>7</v>
      </c>
      <c r="AA115" s="44">
        <v>0</v>
      </c>
      <c r="AB115" s="142"/>
      <c r="AC115" s="359">
        <v>5</v>
      </c>
      <c r="AD115" s="358" t="s">
        <v>128</v>
      </c>
      <c r="AE115" s="358" t="s">
        <v>93</v>
      </c>
      <c r="AF115" s="358">
        <v>8</v>
      </c>
      <c r="AG115" s="358" t="s">
        <v>91</v>
      </c>
      <c r="AH115" s="358"/>
      <c r="AI115" s="358">
        <v>1</v>
      </c>
      <c r="AJ115" s="358">
        <v>7</v>
      </c>
      <c r="AK115" s="359">
        <v>2</v>
      </c>
      <c r="AL115" s="419">
        <f t="shared" si="694"/>
        <v>3</v>
      </c>
      <c r="AM115" s="357">
        <v>5</v>
      </c>
      <c r="AN115" s="358" t="s">
        <v>34</v>
      </c>
      <c r="AO115" s="358" t="s">
        <v>93</v>
      </c>
      <c r="AP115" s="358" t="s">
        <v>226</v>
      </c>
      <c r="AQ115" s="358" t="s">
        <v>85</v>
      </c>
      <c r="AR115" s="358"/>
      <c r="AS115" s="358">
        <v>4</v>
      </c>
      <c r="AT115" s="358">
        <v>19</v>
      </c>
      <c r="AU115" s="359">
        <v>3</v>
      </c>
      <c r="AV115" s="419">
        <f t="shared" si="695"/>
        <v>2</v>
      </c>
      <c r="AW115" s="354">
        <v>6</v>
      </c>
      <c r="AX115" s="358" t="s">
        <v>128</v>
      </c>
      <c r="AY115" s="358" t="s">
        <v>93</v>
      </c>
      <c r="AZ115" s="358">
        <v>9</v>
      </c>
      <c r="BA115" s="358" t="s">
        <v>92</v>
      </c>
      <c r="BB115" s="358"/>
      <c r="BC115" s="358">
        <v>3</v>
      </c>
      <c r="BD115" s="358">
        <v>3</v>
      </c>
      <c r="BE115" s="359">
        <v>3</v>
      </c>
      <c r="BF115" s="419">
        <f t="shared" si="696"/>
        <v>3</v>
      </c>
      <c r="BG115" s="354">
        <v>3</v>
      </c>
      <c r="BH115" s="359"/>
      <c r="BI115" s="359"/>
      <c r="BJ115" s="358">
        <v>6</v>
      </c>
      <c r="BK115" s="358" t="s">
        <v>85</v>
      </c>
      <c r="BL115" s="358"/>
      <c r="BM115" s="358">
        <v>1</v>
      </c>
      <c r="BN115" s="358">
        <v>14</v>
      </c>
      <c r="BO115" s="359">
        <v>2</v>
      </c>
      <c r="BP115" s="419">
        <f t="shared" si="697"/>
        <v>1</v>
      </c>
      <c r="BQ115" s="359">
        <v>4</v>
      </c>
      <c r="BR115" s="358" t="s">
        <v>36</v>
      </c>
      <c r="BS115" s="358" t="s">
        <v>93</v>
      </c>
      <c r="BT115" s="358">
        <v>0</v>
      </c>
      <c r="BU115" s="358" t="s">
        <v>85</v>
      </c>
      <c r="BV115" s="358"/>
      <c r="BW115" s="358">
        <v>3</v>
      </c>
      <c r="BX115" s="358">
        <v>8</v>
      </c>
      <c r="BY115" s="359">
        <v>2</v>
      </c>
      <c r="BZ115" s="419">
        <f t="shared" si="698"/>
        <v>2</v>
      </c>
      <c r="CA115" s="354">
        <v>5</v>
      </c>
      <c r="CB115" s="358" t="s">
        <v>36</v>
      </c>
      <c r="CC115" s="358" t="s">
        <v>93</v>
      </c>
      <c r="CD115" s="358">
        <v>0</v>
      </c>
      <c r="CE115" s="358" t="s">
        <v>85</v>
      </c>
      <c r="CF115" s="358"/>
      <c r="CG115" s="358">
        <v>3</v>
      </c>
      <c r="CH115" s="358">
        <v>21</v>
      </c>
      <c r="CI115" s="359">
        <v>2</v>
      </c>
      <c r="CJ115" s="419">
        <f t="shared" si="699"/>
        <v>3</v>
      </c>
      <c r="CK115" s="360">
        <v>4</v>
      </c>
      <c r="CL115" s="359"/>
      <c r="CM115" s="359"/>
      <c r="CN115" s="358">
        <v>0</v>
      </c>
      <c r="CO115" s="358" t="s">
        <v>91</v>
      </c>
      <c r="CP115" s="358"/>
      <c r="CQ115" s="358">
        <v>5</v>
      </c>
      <c r="CR115" s="358">
        <v>2</v>
      </c>
      <c r="CS115" s="359">
        <v>2</v>
      </c>
      <c r="CT115" s="419">
        <f t="shared" si="700"/>
        <v>2</v>
      </c>
      <c r="CU115" s="359">
        <v>5</v>
      </c>
      <c r="CV115" s="358" t="s">
        <v>34</v>
      </c>
      <c r="CW115" s="358" t="s">
        <v>93</v>
      </c>
      <c r="CX115" s="358">
        <v>0</v>
      </c>
      <c r="CY115" s="358" t="s">
        <v>85</v>
      </c>
      <c r="CZ115" s="358"/>
      <c r="DA115" s="358">
        <v>2</v>
      </c>
      <c r="DB115" s="358">
        <v>8</v>
      </c>
      <c r="DC115" s="359">
        <v>1</v>
      </c>
      <c r="DD115" s="419">
        <f t="shared" si="710"/>
        <v>4</v>
      </c>
      <c r="DE115" s="359">
        <v>6</v>
      </c>
      <c r="DF115" s="358" t="s">
        <v>34</v>
      </c>
      <c r="DG115" s="358" t="s">
        <v>63</v>
      </c>
      <c r="DH115" s="358">
        <v>8</v>
      </c>
      <c r="DI115" s="358" t="s">
        <v>98</v>
      </c>
      <c r="DJ115" s="358" t="s">
        <v>132</v>
      </c>
      <c r="DK115" s="358">
        <v>1</v>
      </c>
      <c r="DL115" s="358">
        <v>13</v>
      </c>
      <c r="DM115" s="359">
        <v>3</v>
      </c>
      <c r="DN115" s="419">
        <f t="shared" si="701"/>
        <v>3</v>
      </c>
      <c r="DO115" s="359"/>
      <c r="DP115" s="359">
        <v>4</v>
      </c>
      <c r="DQ115" s="359"/>
      <c r="DR115" s="359"/>
      <c r="DS115" s="358" t="s">
        <v>111</v>
      </c>
      <c r="DT115" s="358" t="s">
        <v>85</v>
      </c>
      <c r="DU115" s="358"/>
      <c r="DV115" s="358">
        <v>3</v>
      </c>
      <c r="DW115" s="358">
        <v>8</v>
      </c>
      <c r="DX115" s="359">
        <v>3</v>
      </c>
      <c r="DY115" s="419">
        <f t="shared" si="702"/>
        <v>1</v>
      </c>
      <c r="DZ115" s="359">
        <v>4</v>
      </c>
      <c r="EA115" s="358" t="s">
        <v>34</v>
      </c>
      <c r="EB115" s="358" t="s">
        <v>93</v>
      </c>
      <c r="EC115" s="358" t="s">
        <v>226</v>
      </c>
      <c r="ED115" s="358" t="s">
        <v>85</v>
      </c>
      <c r="EE115" s="358"/>
      <c r="EF115" s="358">
        <v>1</v>
      </c>
      <c r="EG115" s="358">
        <v>13</v>
      </c>
      <c r="EH115" s="359">
        <v>2</v>
      </c>
      <c r="EI115" s="419">
        <f t="shared" si="703"/>
        <v>2</v>
      </c>
      <c r="EJ115" s="354">
        <v>6</v>
      </c>
      <c r="EK115" s="358" t="s">
        <v>34</v>
      </c>
      <c r="EL115" s="358" t="s">
        <v>63</v>
      </c>
      <c r="EM115" s="358">
        <v>8</v>
      </c>
      <c r="EN115" s="358" t="s">
        <v>85</v>
      </c>
      <c r="EO115" s="358"/>
      <c r="EP115" s="358">
        <v>4</v>
      </c>
      <c r="EQ115" s="358">
        <v>19</v>
      </c>
      <c r="ER115" s="359">
        <v>3</v>
      </c>
      <c r="ES115" s="419">
        <f t="shared" si="704"/>
        <v>3</v>
      </c>
      <c r="ET115" s="354">
        <v>5</v>
      </c>
      <c r="EU115" s="358" t="s">
        <v>36</v>
      </c>
      <c r="EV115" s="358" t="s">
        <v>63</v>
      </c>
      <c r="EW115" s="358">
        <v>6</v>
      </c>
      <c r="EX115" s="358" t="s">
        <v>92</v>
      </c>
      <c r="EY115" s="358" t="s">
        <v>285</v>
      </c>
      <c r="EZ115" s="358">
        <v>3</v>
      </c>
      <c r="FA115" s="358">
        <v>1</v>
      </c>
      <c r="FB115" s="359">
        <v>2</v>
      </c>
      <c r="FC115" s="419">
        <f t="shared" si="705"/>
        <v>3</v>
      </c>
      <c r="FD115" s="354">
        <v>9</v>
      </c>
      <c r="FE115" s="355" t="s">
        <v>34</v>
      </c>
      <c r="FF115" s="355" t="s">
        <v>86</v>
      </c>
      <c r="FG115" s="355">
        <v>0</v>
      </c>
      <c r="FH115" s="355" t="s">
        <v>85</v>
      </c>
      <c r="FI115" s="355" t="s">
        <v>235</v>
      </c>
      <c r="FJ115" s="355">
        <v>2</v>
      </c>
      <c r="FK115" s="355">
        <v>2</v>
      </c>
      <c r="FL115" s="354">
        <v>2</v>
      </c>
      <c r="FM115" s="419">
        <f t="shared" si="706"/>
        <v>7</v>
      </c>
      <c r="FN115" s="354">
        <v>5</v>
      </c>
      <c r="FO115" s="355" t="s">
        <v>34</v>
      </c>
      <c r="FP115" s="355" t="s">
        <v>93</v>
      </c>
      <c r="FQ115" s="355">
        <v>6</v>
      </c>
      <c r="FR115" s="355" t="s">
        <v>98</v>
      </c>
      <c r="FS115" s="355"/>
      <c r="FT115" s="355">
        <v>3</v>
      </c>
      <c r="FU115" s="355">
        <v>4</v>
      </c>
      <c r="FV115" s="354">
        <v>2</v>
      </c>
      <c r="FW115" s="419">
        <f t="shared" si="707"/>
        <v>3</v>
      </c>
      <c r="FX115" s="354">
        <v>4</v>
      </c>
      <c r="FY115" s="358" t="s">
        <v>34</v>
      </c>
      <c r="FZ115" s="358" t="s">
        <v>93</v>
      </c>
      <c r="GA115" s="358">
        <v>9</v>
      </c>
      <c r="GB115" s="358" t="s">
        <v>85</v>
      </c>
      <c r="GC115" s="358"/>
      <c r="GD115" s="358">
        <v>2</v>
      </c>
      <c r="GE115" s="358">
        <v>7</v>
      </c>
      <c r="GF115" s="359">
        <v>2</v>
      </c>
      <c r="GG115" s="419">
        <f t="shared" si="708"/>
        <v>2</v>
      </c>
      <c r="GH115" s="359">
        <v>3</v>
      </c>
      <c r="GI115" s="359"/>
      <c r="GJ115" s="359"/>
      <c r="GK115" s="358">
        <v>7</v>
      </c>
      <c r="GL115" s="358" t="s">
        <v>85</v>
      </c>
      <c r="GM115" s="358"/>
      <c r="GN115" s="358">
        <v>3</v>
      </c>
      <c r="GO115" s="358">
        <v>21</v>
      </c>
      <c r="GP115" s="359">
        <v>2</v>
      </c>
      <c r="GQ115" s="419">
        <f t="shared" si="709"/>
        <v>1</v>
      </c>
      <c r="GR115" s="357">
        <v>6</v>
      </c>
      <c r="GS115" s="358" t="s">
        <v>34</v>
      </c>
      <c r="GT115" s="358" t="s">
        <v>93</v>
      </c>
      <c r="GU115" s="358">
        <v>0</v>
      </c>
      <c r="GV115" s="358" t="s">
        <v>85</v>
      </c>
      <c r="GW115" s="358"/>
      <c r="GX115" s="358">
        <v>1</v>
      </c>
      <c r="GY115" s="358">
        <v>13</v>
      </c>
      <c r="GZ115" s="359">
        <v>3</v>
      </c>
      <c r="HA115" s="421">
        <f t="shared" si="711"/>
        <v>3</v>
      </c>
      <c r="HB115" s="359"/>
      <c r="HC115" s="269"/>
      <c r="HD115" s="269"/>
      <c r="HE115" s="269"/>
      <c r="HF115" s="269"/>
      <c r="HG115" s="269"/>
      <c r="HH115" s="269"/>
      <c r="HI115" s="269"/>
      <c r="HJ115" s="269"/>
      <c r="HK115" s="295">
        <f t="shared" si="33"/>
        <v>9</v>
      </c>
      <c r="HL115" s="295">
        <f t="shared" si="688"/>
        <v>0</v>
      </c>
      <c r="HM115" s="295">
        <f t="shared" si="689"/>
        <v>0</v>
      </c>
      <c r="HN115" s="297">
        <f t="shared" si="690"/>
        <v>0</v>
      </c>
      <c r="HO115" s="295">
        <f t="shared" si="691"/>
        <v>0</v>
      </c>
      <c r="HP115" s="295">
        <f t="shared" si="692"/>
        <v>0</v>
      </c>
      <c r="HQ115" s="295">
        <f t="shared" si="693"/>
        <v>0</v>
      </c>
      <c r="HR115" s="269" t="s">
        <v>346</v>
      </c>
      <c r="HS115" s="269" t="s">
        <v>348</v>
      </c>
      <c r="HT115" s="269"/>
      <c r="HU115" s="269"/>
      <c r="HV115" s="269"/>
      <c r="HW115" s="269"/>
      <c r="HX115" s="269"/>
      <c r="HY115" s="269"/>
      <c r="HZ115" s="269"/>
      <c r="IA115" s="269"/>
      <c r="IB115" s="269"/>
      <c r="IC115" s="269"/>
      <c r="ID115" s="269"/>
      <c r="IE115" s="269"/>
      <c r="IT115" s="299"/>
    </row>
    <row r="116" spans="7:259" ht="15" customHeight="1">
      <c r="G116" s="175">
        <f t="shared" si="23"/>
        <v>8</v>
      </c>
      <c r="H116" s="175">
        <f t="shared" si="24"/>
        <v>9</v>
      </c>
      <c r="I116" s="128">
        <v>99</v>
      </c>
      <c r="J116" s="90">
        <f t="shared" si="681"/>
        <v>44212</v>
      </c>
      <c r="K116" s="331">
        <v>44212</v>
      </c>
      <c r="L116" s="326" t="s">
        <v>466</v>
      </c>
      <c r="M116" s="76">
        <v>3</v>
      </c>
      <c r="N116" s="42">
        <v>1</v>
      </c>
      <c r="O116" s="206">
        <f t="shared" si="682"/>
        <v>4</v>
      </c>
      <c r="P116" s="176">
        <f t="shared" si="683"/>
        <v>88</v>
      </c>
      <c r="Q116" s="177">
        <f t="shared" si="684"/>
        <v>43</v>
      </c>
      <c r="R116" s="178">
        <f t="shared" si="685"/>
        <v>45</v>
      </c>
      <c r="S116" s="519">
        <f t="shared" si="712"/>
        <v>5</v>
      </c>
      <c r="T116" s="43">
        <v>2</v>
      </c>
      <c r="U116" s="43">
        <v>1</v>
      </c>
      <c r="V116" s="43">
        <v>1</v>
      </c>
      <c r="W116" s="43">
        <v>0</v>
      </c>
      <c r="X116" s="186">
        <f t="shared" si="680"/>
        <v>4</v>
      </c>
      <c r="Y116" s="43">
        <v>1</v>
      </c>
      <c r="Z116" s="189">
        <f t="shared" si="687"/>
        <v>5</v>
      </c>
      <c r="AA116" s="44">
        <v>1</v>
      </c>
      <c r="AB116" s="142"/>
      <c r="AC116" s="354">
        <v>6</v>
      </c>
      <c r="AD116" s="355" t="s">
        <v>128</v>
      </c>
      <c r="AE116" s="355" t="s">
        <v>103</v>
      </c>
      <c r="AF116" s="355" t="s">
        <v>226</v>
      </c>
      <c r="AG116" s="355" t="s">
        <v>85</v>
      </c>
      <c r="AH116" s="355"/>
      <c r="AI116" s="355">
        <v>1</v>
      </c>
      <c r="AJ116" s="355">
        <v>8</v>
      </c>
      <c r="AK116" s="354">
        <v>2</v>
      </c>
      <c r="AL116" s="419">
        <f t="shared" si="694"/>
        <v>4</v>
      </c>
      <c r="AM116" s="354">
        <v>6</v>
      </c>
      <c r="AN116" s="355" t="s">
        <v>34</v>
      </c>
      <c r="AO116" s="355" t="s">
        <v>93</v>
      </c>
      <c r="AP116" s="355">
        <v>7</v>
      </c>
      <c r="AQ116" s="355" t="s">
        <v>121</v>
      </c>
      <c r="AR116" s="355"/>
      <c r="AS116" s="355">
        <v>4</v>
      </c>
      <c r="AT116" s="355">
        <v>16</v>
      </c>
      <c r="AU116" s="354">
        <v>3</v>
      </c>
      <c r="AV116" s="419">
        <f t="shared" si="695"/>
        <v>3</v>
      </c>
      <c r="AW116" s="354">
        <v>5</v>
      </c>
      <c r="AX116" s="355" t="s">
        <v>128</v>
      </c>
      <c r="AY116" s="355" t="s">
        <v>93</v>
      </c>
      <c r="AZ116" s="355" t="s">
        <v>226</v>
      </c>
      <c r="BA116" s="355" t="s">
        <v>121</v>
      </c>
      <c r="BB116" s="355" t="s">
        <v>132</v>
      </c>
      <c r="BC116" s="355">
        <v>3</v>
      </c>
      <c r="BD116" s="355">
        <v>13</v>
      </c>
      <c r="BE116" s="354">
        <v>2</v>
      </c>
      <c r="BF116" s="419">
        <f t="shared" si="696"/>
        <v>3</v>
      </c>
      <c r="BG116" s="354">
        <v>3</v>
      </c>
      <c r="BH116" s="354"/>
      <c r="BI116" s="354"/>
      <c r="BJ116" s="355">
        <v>5</v>
      </c>
      <c r="BK116" s="355" t="s">
        <v>92</v>
      </c>
      <c r="BL116" s="355"/>
      <c r="BM116" s="355">
        <v>2</v>
      </c>
      <c r="BN116" s="355">
        <v>2</v>
      </c>
      <c r="BO116" s="354">
        <v>1</v>
      </c>
      <c r="BP116" s="419">
        <f t="shared" si="697"/>
        <v>2</v>
      </c>
      <c r="BQ116" s="356">
        <v>3</v>
      </c>
      <c r="BR116" s="355" t="s">
        <v>36</v>
      </c>
      <c r="BS116" s="355" t="s">
        <v>92</v>
      </c>
      <c r="BT116" s="355">
        <v>0</v>
      </c>
      <c r="BU116" s="355" t="s">
        <v>85</v>
      </c>
      <c r="BV116" s="355"/>
      <c r="BW116" s="355">
        <v>1</v>
      </c>
      <c r="BX116" s="355">
        <v>17</v>
      </c>
      <c r="BY116" s="354">
        <v>1</v>
      </c>
      <c r="BZ116" s="419">
        <f t="shared" si="698"/>
        <v>2</v>
      </c>
      <c r="CA116" s="354">
        <v>5</v>
      </c>
      <c r="CB116" s="355" t="s">
        <v>36</v>
      </c>
      <c r="CC116" s="355" t="s">
        <v>93</v>
      </c>
      <c r="CD116" s="355">
        <v>4</v>
      </c>
      <c r="CE116" s="355" t="s">
        <v>85</v>
      </c>
      <c r="CF116" s="355"/>
      <c r="CG116" s="355">
        <v>3</v>
      </c>
      <c r="CH116" s="355">
        <v>18</v>
      </c>
      <c r="CI116" s="354">
        <v>2</v>
      </c>
      <c r="CJ116" s="419">
        <f t="shared" si="699"/>
        <v>3</v>
      </c>
      <c r="CK116" s="357">
        <v>4</v>
      </c>
      <c r="CL116" s="354"/>
      <c r="CM116" s="354"/>
      <c r="CN116" s="355" t="s">
        <v>226</v>
      </c>
      <c r="CO116" s="355" t="s">
        <v>85</v>
      </c>
      <c r="CP116" s="355"/>
      <c r="CQ116" s="355">
        <v>3</v>
      </c>
      <c r="CR116" s="355">
        <v>11</v>
      </c>
      <c r="CS116" s="354">
        <v>3</v>
      </c>
      <c r="CT116" s="419">
        <f t="shared" si="700"/>
        <v>1</v>
      </c>
      <c r="CU116" s="354">
        <v>6</v>
      </c>
      <c r="CV116" s="355" t="s">
        <v>34</v>
      </c>
      <c r="CW116" s="355" t="s">
        <v>93</v>
      </c>
      <c r="CX116" s="355" t="s">
        <v>36</v>
      </c>
      <c r="CY116" s="355" t="s">
        <v>63</v>
      </c>
      <c r="CZ116" s="355"/>
      <c r="DA116" s="355">
        <v>2</v>
      </c>
      <c r="DB116" s="355">
        <v>10</v>
      </c>
      <c r="DC116" s="354">
        <v>2</v>
      </c>
      <c r="DD116" s="419">
        <f t="shared" si="710"/>
        <v>4</v>
      </c>
      <c r="DE116" s="354">
        <v>5</v>
      </c>
      <c r="DF116" s="358" t="s">
        <v>34</v>
      </c>
      <c r="DG116" s="358" t="s">
        <v>63</v>
      </c>
      <c r="DH116" s="358">
        <v>9</v>
      </c>
      <c r="DI116" s="358" t="s">
        <v>98</v>
      </c>
      <c r="DJ116" s="358" t="s">
        <v>132</v>
      </c>
      <c r="DK116" s="358">
        <v>1</v>
      </c>
      <c r="DL116" s="358">
        <v>2</v>
      </c>
      <c r="DM116" s="359">
        <v>2</v>
      </c>
      <c r="DN116" s="419">
        <f t="shared" si="701"/>
        <v>3</v>
      </c>
      <c r="DO116" s="359"/>
      <c r="DP116" s="359">
        <v>4</v>
      </c>
      <c r="DQ116" s="359"/>
      <c r="DR116" s="359"/>
      <c r="DS116" s="358" t="s">
        <v>111</v>
      </c>
      <c r="DT116" s="358" t="s">
        <v>95</v>
      </c>
      <c r="DU116" s="358"/>
      <c r="DV116" s="358">
        <v>3</v>
      </c>
      <c r="DW116" s="358">
        <v>1.8</v>
      </c>
      <c r="DX116" s="359">
        <v>1</v>
      </c>
      <c r="DY116" s="419">
        <f t="shared" si="702"/>
        <v>3</v>
      </c>
      <c r="DZ116" s="354">
        <v>4</v>
      </c>
      <c r="EA116" s="358" t="s">
        <v>34</v>
      </c>
      <c r="EB116" s="358" t="s">
        <v>93</v>
      </c>
      <c r="EC116" s="358">
        <v>9</v>
      </c>
      <c r="ED116" s="358" t="s">
        <v>85</v>
      </c>
      <c r="EE116" s="358"/>
      <c r="EF116" s="358">
        <v>3</v>
      </c>
      <c r="EG116" s="358">
        <v>9</v>
      </c>
      <c r="EH116" s="359">
        <v>2</v>
      </c>
      <c r="EI116" s="419">
        <f t="shared" si="703"/>
        <v>2</v>
      </c>
      <c r="EJ116" s="359">
        <v>5</v>
      </c>
      <c r="EK116" s="358" t="s">
        <v>34</v>
      </c>
      <c r="EL116" s="358" t="s">
        <v>63</v>
      </c>
      <c r="EM116" s="358" t="s">
        <v>226</v>
      </c>
      <c r="EN116" s="358" t="s">
        <v>85</v>
      </c>
      <c r="EO116" s="358" t="s">
        <v>284</v>
      </c>
      <c r="EP116" s="358">
        <v>1</v>
      </c>
      <c r="EQ116" s="358">
        <v>8</v>
      </c>
      <c r="ER116" s="359">
        <v>2</v>
      </c>
      <c r="ES116" s="419">
        <f t="shared" si="704"/>
        <v>3</v>
      </c>
      <c r="ET116" s="359">
        <v>4</v>
      </c>
      <c r="EU116" s="358" t="s">
        <v>36</v>
      </c>
      <c r="EV116" s="358" t="s">
        <v>63</v>
      </c>
      <c r="EW116" s="358">
        <v>7</v>
      </c>
      <c r="EX116" s="358" t="s">
        <v>85</v>
      </c>
      <c r="EY116" s="358"/>
      <c r="EZ116" s="358">
        <v>1</v>
      </c>
      <c r="FA116" s="358">
        <v>7</v>
      </c>
      <c r="FB116" s="359">
        <v>2</v>
      </c>
      <c r="FC116" s="419">
        <f t="shared" si="705"/>
        <v>2</v>
      </c>
      <c r="FD116" s="354">
        <v>9</v>
      </c>
      <c r="FE116" s="358" t="s">
        <v>34</v>
      </c>
      <c r="FF116" s="358" t="s">
        <v>93</v>
      </c>
      <c r="FG116" s="358">
        <v>9</v>
      </c>
      <c r="FH116" s="358" t="s">
        <v>95</v>
      </c>
      <c r="FI116" s="358" t="s">
        <v>465</v>
      </c>
      <c r="FJ116" s="358">
        <v>3</v>
      </c>
      <c r="FK116" s="358">
        <v>13</v>
      </c>
      <c r="FL116" s="359">
        <v>3</v>
      </c>
      <c r="FM116" s="419">
        <f t="shared" si="706"/>
        <v>6</v>
      </c>
      <c r="FN116" s="354">
        <v>7</v>
      </c>
      <c r="FO116" s="358" t="s">
        <v>34</v>
      </c>
      <c r="FP116" s="358" t="s">
        <v>103</v>
      </c>
      <c r="FQ116" s="358">
        <v>6</v>
      </c>
      <c r="FR116" s="358" t="s">
        <v>92</v>
      </c>
      <c r="FS116" s="358"/>
      <c r="FT116" s="358">
        <v>4</v>
      </c>
      <c r="FU116" s="358">
        <v>3</v>
      </c>
      <c r="FV116" s="359">
        <v>2</v>
      </c>
      <c r="FW116" s="419">
        <f t="shared" si="707"/>
        <v>5</v>
      </c>
      <c r="FX116" s="359">
        <v>4</v>
      </c>
      <c r="FY116" s="358" t="s">
        <v>34</v>
      </c>
      <c r="FZ116" s="358" t="s">
        <v>93</v>
      </c>
      <c r="GA116" s="358">
        <v>4</v>
      </c>
      <c r="GB116" s="358" t="s">
        <v>85</v>
      </c>
      <c r="GC116" s="358"/>
      <c r="GD116" s="358">
        <v>1</v>
      </c>
      <c r="GE116" s="358">
        <v>8</v>
      </c>
      <c r="GF116" s="359">
        <v>2</v>
      </c>
      <c r="GG116" s="419">
        <f t="shared" si="708"/>
        <v>2</v>
      </c>
      <c r="GH116" s="359">
        <v>3</v>
      </c>
      <c r="GI116" s="359"/>
      <c r="GJ116" s="359"/>
      <c r="GK116" s="358">
        <v>8</v>
      </c>
      <c r="GL116" s="358" t="s">
        <v>85</v>
      </c>
      <c r="GM116" s="358"/>
      <c r="GN116" s="358">
        <v>1</v>
      </c>
      <c r="GO116" s="358">
        <v>5</v>
      </c>
      <c r="GP116" s="359">
        <v>2</v>
      </c>
      <c r="GQ116" s="419">
        <f t="shared" si="709"/>
        <v>1</v>
      </c>
      <c r="GR116" s="359">
        <v>5</v>
      </c>
      <c r="GS116" s="358" t="s">
        <v>34</v>
      </c>
      <c r="GT116" s="358" t="s">
        <v>93</v>
      </c>
      <c r="GU116" s="358">
        <v>6</v>
      </c>
      <c r="GV116" s="358" t="s">
        <v>63</v>
      </c>
      <c r="GW116" s="358"/>
      <c r="GX116" s="358">
        <v>3</v>
      </c>
      <c r="GY116" s="358">
        <v>3</v>
      </c>
      <c r="GZ116" s="359">
        <v>1</v>
      </c>
      <c r="HA116" s="421">
        <f t="shared" si="711"/>
        <v>4</v>
      </c>
      <c r="HB116" s="359"/>
      <c r="HC116" s="269"/>
      <c r="HD116" s="269"/>
      <c r="HE116" s="269"/>
      <c r="HF116" s="269"/>
      <c r="HG116" s="269"/>
      <c r="HH116" s="269"/>
      <c r="HI116" s="269"/>
      <c r="HJ116" s="269"/>
      <c r="HK116" s="295">
        <f t="shared" si="33"/>
        <v>9</v>
      </c>
      <c r="HL116" s="295">
        <f t="shared" si="688"/>
        <v>0</v>
      </c>
      <c r="HM116" s="295">
        <f t="shared" si="689"/>
        <v>0</v>
      </c>
      <c r="HN116" s="297">
        <f t="shared" si="690"/>
        <v>0</v>
      </c>
      <c r="HO116" s="295">
        <f t="shared" si="691"/>
        <v>0</v>
      </c>
      <c r="HP116" s="295">
        <f t="shared" si="692"/>
        <v>1</v>
      </c>
      <c r="HQ116" s="295">
        <f t="shared" si="693"/>
        <v>1</v>
      </c>
      <c r="HR116" s="269" t="s">
        <v>346</v>
      </c>
      <c r="HS116" s="269" t="s">
        <v>348</v>
      </c>
      <c r="HT116" s="269"/>
      <c r="HU116" s="269"/>
      <c r="HV116" s="269"/>
      <c r="HW116" s="269"/>
      <c r="HX116" s="269"/>
      <c r="HY116" s="269"/>
      <c r="HZ116" s="269"/>
      <c r="IA116" s="269"/>
      <c r="IB116" s="269"/>
      <c r="IC116" s="269"/>
      <c r="ID116" s="269"/>
      <c r="IE116" s="269"/>
      <c r="IT116" s="299"/>
    </row>
    <row r="117" spans="7:259" ht="15" customHeight="1" thickBot="1">
      <c r="G117" s="175">
        <f t="shared" si="23"/>
        <v>9</v>
      </c>
      <c r="H117" s="175">
        <f t="shared" si="24"/>
        <v>9</v>
      </c>
      <c r="I117" s="423">
        <v>98</v>
      </c>
      <c r="J117" s="91">
        <f t="shared" si="681"/>
        <v>44199</v>
      </c>
      <c r="K117" s="333">
        <v>44199</v>
      </c>
      <c r="L117" s="45" t="s">
        <v>464</v>
      </c>
      <c r="M117" s="75">
        <v>0</v>
      </c>
      <c r="N117" s="46">
        <v>0</v>
      </c>
      <c r="O117" s="208">
        <f t="shared" si="682"/>
        <v>0</v>
      </c>
      <c r="P117" s="182">
        <f t="shared" si="683"/>
        <v>84</v>
      </c>
      <c r="Q117" s="183">
        <f t="shared" si="684"/>
        <v>39</v>
      </c>
      <c r="R117" s="184">
        <f t="shared" si="685"/>
        <v>45</v>
      </c>
      <c r="S117" s="527">
        <f t="shared" si="712"/>
        <v>7</v>
      </c>
      <c r="T117" s="47">
        <v>0</v>
      </c>
      <c r="U117" s="47">
        <v>0</v>
      </c>
      <c r="V117" s="47">
        <v>1</v>
      </c>
      <c r="W117" s="47">
        <v>1</v>
      </c>
      <c r="X117" s="188">
        <f t="shared" si="680"/>
        <v>2</v>
      </c>
      <c r="Y117" s="47">
        <v>1</v>
      </c>
      <c r="Z117" s="191">
        <f t="shared" si="687"/>
        <v>3</v>
      </c>
      <c r="AA117" s="211">
        <v>1</v>
      </c>
      <c r="AB117" s="334"/>
      <c r="AC117" s="436">
        <v>4</v>
      </c>
      <c r="AD117" s="437" t="s">
        <v>128</v>
      </c>
      <c r="AE117" s="437" t="s">
        <v>93</v>
      </c>
      <c r="AF117" s="437">
        <v>9</v>
      </c>
      <c r="AG117" s="437" t="s">
        <v>91</v>
      </c>
      <c r="AH117" s="437"/>
      <c r="AI117" s="437">
        <v>1</v>
      </c>
      <c r="AJ117" s="437">
        <v>2</v>
      </c>
      <c r="AK117" s="436">
        <v>1</v>
      </c>
      <c r="AL117" s="419">
        <f t="shared" si="694"/>
        <v>3</v>
      </c>
      <c r="AM117" s="436">
        <v>5</v>
      </c>
      <c r="AN117" s="437" t="s">
        <v>34</v>
      </c>
      <c r="AO117" s="437" t="s">
        <v>63</v>
      </c>
      <c r="AP117" s="437">
        <v>8</v>
      </c>
      <c r="AQ117" s="437" t="s">
        <v>85</v>
      </c>
      <c r="AR117" s="437"/>
      <c r="AS117" s="437">
        <v>4</v>
      </c>
      <c r="AT117" s="437">
        <v>21</v>
      </c>
      <c r="AU117" s="436">
        <v>3</v>
      </c>
      <c r="AV117" s="419">
        <f t="shared" si="695"/>
        <v>2</v>
      </c>
      <c r="AW117" s="442">
        <v>3</v>
      </c>
      <c r="AX117" s="437" t="s">
        <v>128</v>
      </c>
      <c r="AY117" s="437" t="s">
        <v>93</v>
      </c>
      <c r="AZ117" s="437" t="s">
        <v>226</v>
      </c>
      <c r="BA117" s="437" t="s">
        <v>85</v>
      </c>
      <c r="BB117" s="437"/>
      <c r="BC117" s="437">
        <v>2</v>
      </c>
      <c r="BD117" s="437">
        <v>2</v>
      </c>
      <c r="BE117" s="436">
        <v>1</v>
      </c>
      <c r="BF117" s="419">
        <f t="shared" si="696"/>
        <v>2</v>
      </c>
      <c r="BG117" s="436">
        <v>4</v>
      </c>
      <c r="BH117" s="436"/>
      <c r="BI117" s="436"/>
      <c r="BJ117" s="437">
        <v>6</v>
      </c>
      <c r="BK117" s="437" t="s">
        <v>86</v>
      </c>
      <c r="BL117" s="437"/>
      <c r="BM117" s="437">
        <v>2</v>
      </c>
      <c r="BN117" s="437">
        <v>4</v>
      </c>
      <c r="BO117" s="436">
        <v>2</v>
      </c>
      <c r="BP117" s="419">
        <f t="shared" si="697"/>
        <v>2</v>
      </c>
      <c r="BQ117" s="436">
        <v>4</v>
      </c>
      <c r="BR117" s="437" t="s">
        <v>36</v>
      </c>
      <c r="BS117" s="437" t="s">
        <v>92</v>
      </c>
      <c r="BT117" s="437">
        <v>0</v>
      </c>
      <c r="BU117" s="437" t="s">
        <v>85</v>
      </c>
      <c r="BV117" s="437"/>
      <c r="BW117" s="437">
        <v>1</v>
      </c>
      <c r="BX117" s="437">
        <v>6</v>
      </c>
      <c r="BY117" s="436">
        <v>2</v>
      </c>
      <c r="BZ117" s="419">
        <f t="shared" si="698"/>
        <v>2</v>
      </c>
      <c r="CA117" s="443">
        <v>6</v>
      </c>
      <c r="CB117" s="437" t="s">
        <v>36</v>
      </c>
      <c r="CC117" s="437" t="s">
        <v>93</v>
      </c>
      <c r="CD117" s="437">
        <v>0</v>
      </c>
      <c r="CE117" s="437" t="s">
        <v>85</v>
      </c>
      <c r="CF117" s="437"/>
      <c r="CG117" s="437">
        <v>2</v>
      </c>
      <c r="CH117" s="437">
        <v>13</v>
      </c>
      <c r="CI117" s="436">
        <v>3</v>
      </c>
      <c r="CJ117" s="419">
        <f t="shared" si="699"/>
        <v>3</v>
      </c>
      <c r="CK117" s="436">
        <v>4</v>
      </c>
      <c r="CL117" s="436"/>
      <c r="CM117" s="436"/>
      <c r="CN117" s="437" t="s">
        <v>226</v>
      </c>
      <c r="CO117" s="437" t="s">
        <v>92</v>
      </c>
      <c r="CP117" s="437"/>
      <c r="CQ117" s="437">
        <v>4</v>
      </c>
      <c r="CR117" s="437">
        <v>5</v>
      </c>
      <c r="CS117" s="436">
        <v>2</v>
      </c>
      <c r="CT117" s="419">
        <f t="shared" si="700"/>
        <v>2</v>
      </c>
      <c r="CU117" s="436">
        <v>5</v>
      </c>
      <c r="CV117" s="437" t="s">
        <v>34</v>
      </c>
      <c r="CW117" s="437" t="s">
        <v>93</v>
      </c>
      <c r="CX117" s="437">
        <v>4</v>
      </c>
      <c r="CY117" s="437" t="s">
        <v>85</v>
      </c>
      <c r="CZ117" s="437"/>
      <c r="DA117" s="437">
        <v>2</v>
      </c>
      <c r="DB117" s="437">
        <v>3</v>
      </c>
      <c r="DC117" s="436">
        <v>2</v>
      </c>
      <c r="DD117" s="419">
        <f t="shared" si="710"/>
        <v>3</v>
      </c>
      <c r="DE117" s="436">
        <v>4</v>
      </c>
      <c r="DF117" s="437" t="s">
        <v>34</v>
      </c>
      <c r="DG117" s="437" t="s">
        <v>93</v>
      </c>
      <c r="DH117" s="437">
        <v>9</v>
      </c>
      <c r="DI117" s="437" t="s">
        <v>85</v>
      </c>
      <c r="DJ117" s="437"/>
      <c r="DK117" s="437">
        <v>2</v>
      </c>
      <c r="DL117" s="437">
        <v>10</v>
      </c>
      <c r="DM117" s="436">
        <v>2</v>
      </c>
      <c r="DN117" s="419">
        <f t="shared" si="701"/>
        <v>2</v>
      </c>
      <c r="DO117" s="436" t="s">
        <v>129</v>
      </c>
      <c r="DP117" s="436">
        <v>3</v>
      </c>
      <c r="DQ117" s="440"/>
      <c r="DR117" s="440"/>
      <c r="DS117" s="439" t="s">
        <v>111</v>
      </c>
      <c r="DT117" s="439" t="s">
        <v>85</v>
      </c>
      <c r="DU117" s="439"/>
      <c r="DV117" s="439">
        <v>3</v>
      </c>
      <c r="DW117" s="439">
        <v>5</v>
      </c>
      <c r="DX117" s="440">
        <v>2</v>
      </c>
      <c r="DY117" s="419">
        <f t="shared" si="702"/>
        <v>1</v>
      </c>
      <c r="DZ117" s="440">
        <v>4</v>
      </c>
      <c r="EA117" s="439" t="s">
        <v>34</v>
      </c>
      <c r="EB117" s="439" t="s">
        <v>93</v>
      </c>
      <c r="EC117" s="439">
        <v>8</v>
      </c>
      <c r="ED117" s="439" t="s">
        <v>85</v>
      </c>
      <c r="EE117" s="439"/>
      <c r="EF117" s="439">
        <v>2</v>
      </c>
      <c r="EG117" s="439">
        <v>6</v>
      </c>
      <c r="EH117" s="440">
        <v>2</v>
      </c>
      <c r="EI117" s="419">
        <f t="shared" si="703"/>
        <v>2</v>
      </c>
      <c r="EJ117" s="440">
        <v>7</v>
      </c>
      <c r="EK117" s="439" t="s">
        <v>34</v>
      </c>
      <c r="EL117" s="439" t="s">
        <v>92</v>
      </c>
      <c r="EM117" s="439" t="s">
        <v>226</v>
      </c>
      <c r="EN117" s="439" t="s">
        <v>94</v>
      </c>
      <c r="EO117" s="439" t="s">
        <v>285</v>
      </c>
      <c r="EP117" s="439">
        <v>1</v>
      </c>
      <c r="EQ117" s="437">
        <v>5</v>
      </c>
      <c r="ER117" s="436">
        <v>2</v>
      </c>
      <c r="ES117" s="419">
        <f t="shared" si="704"/>
        <v>5</v>
      </c>
      <c r="ET117" s="436">
        <v>4</v>
      </c>
      <c r="EU117" s="439" t="s">
        <v>36</v>
      </c>
      <c r="EV117" s="439" t="s">
        <v>63</v>
      </c>
      <c r="EW117" s="439">
        <v>8</v>
      </c>
      <c r="EX117" s="439" t="s">
        <v>86</v>
      </c>
      <c r="EY117" s="439"/>
      <c r="EZ117" s="439">
        <v>1</v>
      </c>
      <c r="FA117" s="439">
        <v>2</v>
      </c>
      <c r="FB117" s="440">
        <v>1</v>
      </c>
      <c r="FC117" s="419">
        <f t="shared" si="705"/>
        <v>3</v>
      </c>
      <c r="FD117" s="440">
        <v>6</v>
      </c>
      <c r="FE117" s="439" t="s">
        <v>34</v>
      </c>
      <c r="FF117" s="439" t="s">
        <v>93</v>
      </c>
      <c r="FG117" s="439">
        <v>7</v>
      </c>
      <c r="FH117" s="439" t="s">
        <v>121</v>
      </c>
      <c r="FI117" s="439"/>
      <c r="FJ117" s="439">
        <v>2</v>
      </c>
      <c r="FK117" s="439">
        <v>8</v>
      </c>
      <c r="FL117" s="440">
        <v>2</v>
      </c>
      <c r="FM117" s="419">
        <f t="shared" si="706"/>
        <v>4</v>
      </c>
      <c r="FN117" s="436">
        <v>5</v>
      </c>
      <c r="FO117" s="439" t="s">
        <v>34</v>
      </c>
      <c r="FP117" s="439" t="s">
        <v>93</v>
      </c>
      <c r="FQ117" s="439">
        <v>9</v>
      </c>
      <c r="FR117" s="439" t="s">
        <v>94</v>
      </c>
      <c r="FS117" s="439"/>
      <c r="FT117" s="439">
        <v>3</v>
      </c>
      <c r="FU117" s="439">
        <v>4</v>
      </c>
      <c r="FV117" s="440">
        <v>2</v>
      </c>
      <c r="FW117" s="419">
        <f t="shared" si="707"/>
        <v>3</v>
      </c>
      <c r="FX117" s="440">
        <v>6</v>
      </c>
      <c r="FY117" s="439" t="s">
        <v>34</v>
      </c>
      <c r="FZ117" s="439" t="s">
        <v>93</v>
      </c>
      <c r="GA117" s="439">
        <v>4</v>
      </c>
      <c r="GB117" s="439" t="s">
        <v>92</v>
      </c>
      <c r="GC117" s="439"/>
      <c r="GD117" s="439">
        <v>2</v>
      </c>
      <c r="GE117" s="439">
        <v>7</v>
      </c>
      <c r="GF117" s="440">
        <v>3</v>
      </c>
      <c r="GG117" s="419">
        <f t="shared" si="708"/>
        <v>3</v>
      </c>
      <c r="GH117" s="436">
        <v>4</v>
      </c>
      <c r="GI117" s="440"/>
      <c r="GJ117" s="440"/>
      <c r="GK117" s="439">
        <v>8</v>
      </c>
      <c r="GL117" s="439" t="s">
        <v>85</v>
      </c>
      <c r="GM117" s="439"/>
      <c r="GN117" s="439">
        <v>1</v>
      </c>
      <c r="GO117" s="439">
        <v>4</v>
      </c>
      <c r="GP117" s="440">
        <v>3</v>
      </c>
      <c r="GQ117" s="419">
        <f t="shared" si="709"/>
        <v>1</v>
      </c>
      <c r="GR117" s="440">
        <v>6</v>
      </c>
      <c r="GS117" s="439" t="s">
        <v>34</v>
      </c>
      <c r="GT117" s="439" t="s">
        <v>63</v>
      </c>
      <c r="GU117" s="439">
        <v>6</v>
      </c>
      <c r="GV117" s="439" t="s">
        <v>95</v>
      </c>
      <c r="GW117" s="439"/>
      <c r="GX117" s="439">
        <v>3</v>
      </c>
      <c r="GY117" s="439">
        <v>8</v>
      </c>
      <c r="GZ117" s="440">
        <v>2</v>
      </c>
      <c r="HA117" s="421">
        <f t="shared" si="711"/>
        <v>4</v>
      </c>
      <c r="HB117" s="440"/>
      <c r="HC117" s="269"/>
      <c r="HD117" s="269"/>
      <c r="HE117" s="269"/>
      <c r="HF117" s="269"/>
      <c r="HG117" s="269"/>
      <c r="HH117" s="269"/>
      <c r="HI117" s="269"/>
      <c r="HJ117" s="269"/>
      <c r="HK117" s="295">
        <f t="shared" si="33"/>
        <v>9</v>
      </c>
      <c r="HL117" s="295">
        <f t="shared" si="688"/>
        <v>0</v>
      </c>
      <c r="HM117" s="295">
        <f t="shared" si="689"/>
        <v>0</v>
      </c>
      <c r="HN117" s="297">
        <f t="shared" si="690"/>
        <v>0</v>
      </c>
      <c r="HO117" s="295">
        <f t="shared" si="691"/>
        <v>0</v>
      </c>
      <c r="HP117" s="295">
        <f t="shared" si="692"/>
        <v>0</v>
      </c>
      <c r="HQ117" s="295">
        <f t="shared" si="693"/>
        <v>0</v>
      </c>
      <c r="HR117" s="269" t="s">
        <v>379</v>
      </c>
      <c r="HS117" s="269" t="s">
        <v>380</v>
      </c>
      <c r="HT117" s="269"/>
      <c r="HU117" s="269"/>
      <c r="HV117" s="269"/>
      <c r="HW117" s="269"/>
      <c r="HX117" s="269"/>
      <c r="HY117" s="269"/>
      <c r="HZ117" s="269"/>
      <c r="IA117" s="269"/>
      <c r="IB117" s="269"/>
      <c r="IC117" s="269"/>
      <c r="ID117" s="269"/>
      <c r="IE117" s="269"/>
      <c r="IT117" s="299"/>
    </row>
    <row r="118" spans="7:259" ht="15" customHeight="1">
      <c r="G118" s="175">
        <f t="shared" si="23"/>
        <v>6</v>
      </c>
      <c r="H118" s="175">
        <f t="shared" si="24"/>
        <v>10</v>
      </c>
      <c r="I118" s="128">
        <v>97</v>
      </c>
      <c r="J118" s="90">
        <f t="shared" si="681"/>
        <v>44196</v>
      </c>
      <c r="K118" s="331">
        <v>44196</v>
      </c>
      <c r="L118" s="41" t="s">
        <v>463</v>
      </c>
      <c r="M118" s="76">
        <v>3</v>
      </c>
      <c r="N118" s="42">
        <v>0</v>
      </c>
      <c r="O118" s="207">
        <f t="shared" si="682"/>
        <v>3</v>
      </c>
      <c r="P118" s="176">
        <f t="shared" si="683"/>
        <v>87</v>
      </c>
      <c r="Q118" s="185">
        <f t="shared" si="684"/>
        <v>43</v>
      </c>
      <c r="R118" s="178">
        <f t="shared" si="685"/>
        <v>44</v>
      </c>
      <c r="S118" s="519">
        <f t="shared" si="712"/>
        <v>4</v>
      </c>
      <c r="T118" s="43">
        <v>3</v>
      </c>
      <c r="U118" s="43">
        <v>0</v>
      </c>
      <c r="V118" s="43">
        <v>1</v>
      </c>
      <c r="W118" s="43">
        <v>1</v>
      </c>
      <c r="X118" s="186">
        <f t="shared" si="680"/>
        <v>5</v>
      </c>
      <c r="Y118" s="43">
        <v>1</v>
      </c>
      <c r="Z118" s="189">
        <f t="shared" si="687"/>
        <v>6</v>
      </c>
      <c r="AA118" s="44">
        <v>2</v>
      </c>
      <c r="AB118" s="142"/>
      <c r="AC118" s="422">
        <v>6</v>
      </c>
      <c r="AD118" s="421" t="s">
        <v>128</v>
      </c>
      <c r="AE118" s="421" t="s">
        <v>91</v>
      </c>
      <c r="AF118" s="421">
        <v>7</v>
      </c>
      <c r="AG118" s="421" t="s">
        <v>91</v>
      </c>
      <c r="AH118" s="421"/>
      <c r="AI118" s="421">
        <v>1</v>
      </c>
      <c r="AJ118" s="421">
        <v>3</v>
      </c>
      <c r="AK118" s="422">
        <v>2</v>
      </c>
      <c r="AL118" s="419">
        <f t="shared" si="694"/>
        <v>4</v>
      </c>
      <c r="AM118" s="418">
        <v>5</v>
      </c>
      <c r="AN118" s="421" t="s">
        <v>34</v>
      </c>
      <c r="AO118" s="421" t="s">
        <v>86</v>
      </c>
      <c r="AP118" s="421">
        <v>9</v>
      </c>
      <c r="AQ118" s="421" t="s">
        <v>92</v>
      </c>
      <c r="AR118" s="421"/>
      <c r="AS118" s="421">
        <v>4</v>
      </c>
      <c r="AT118" s="421">
        <v>2</v>
      </c>
      <c r="AU118" s="422">
        <v>2</v>
      </c>
      <c r="AV118" s="419">
        <f t="shared" si="695"/>
        <v>3</v>
      </c>
      <c r="AW118" s="418">
        <v>7</v>
      </c>
      <c r="AX118" s="421" t="s">
        <v>128</v>
      </c>
      <c r="AY118" s="421" t="s">
        <v>96</v>
      </c>
      <c r="AZ118" s="421" t="s">
        <v>226</v>
      </c>
      <c r="BA118" s="421" t="s">
        <v>92</v>
      </c>
      <c r="BB118" s="421"/>
      <c r="BC118" s="421">
        <v>3</v>
      </c>
      <c r="BD118" s="421">
        <v>7</v>
      </c>
      <c r="BE118" s="422">
        <v>2</v>
      </c>
      <c r="BF118" s="419">
        <f t="shared" si="696"/>
        <v>5</v>
      </c>
      <c r="BG118" s="418">
        <v>3</v>
      </c>
      <c r="BH118" s="422"/>
      <c r="BI118" s="422"/>
      <c r="BJ118" s="421">
        <v>6</v>
      </c>
      <c r="BK118" s="421" t="s">
        <v>85</v>
      </c>
      <c r="BL118" s="421"/>
      <c r="BM118" s="421">
        <v>1</v>
      </c>
      <c r="BN118" s="421">
        <v>3</v>
      </c>
      <c r="BO118" s="422">
        <v>2</v>
      </c>
      <c r="BP118" s="419">
        <f t="shared" si="697"/>
        <v>1</v>
      </c>
      <c r="BQ118" s="422">
        <v>6</v>
      </c>
      <c r="BR118" s="421" t="s">
        <v>36</v>
      </c>
      <c r="BS118" s="421" t="s">
        <v>93</v>
      </c>
      <c r="BT118" s="421" t="s">
        <v>226</v>
      </c>
      <c r="BU118" s="421" t="s">
        <v>98</v>
      </c>
      <c r="BV118" s="421"/>
      <c r="BW118" s="421">
        <v>1</v>
      </c>
      <c r="BX118" s="421">
        <v>3</v>
      </c>
      <c r="BY118" s="422">
        <v>2</v>
      </c>
      <c r="BZ118" s="419">
        <f t="shared" si="698"/>
        <v>4</v>
      </c>
      <c r="CA118" s="441">
        <v>3</v>
      </c>
      <c r="CB118" s="421" t="s">
        <v>36</v>
      </c>
      <c r="CC118" s="421" t="s">
        <v>93</v>
      </c>
      <c r="CD118" s="421">
        <v>0</v>
      </c>
      <c r="CE118" s="421" t="s">
        <v>85</v>
      </c>
      <c r="CF118" s="421"/>
      <c r="CG118" s="421">
        <v>1</v>
      </c>
      <c r="CH118" s="421">
        <v>0</v>
      </c>
      <c r="CI118" s="422">
        <v>0</v>
      </c>
      <c r="CJ118" s="419">
        <f t="shared" si="699"/>
        <v>3</v>
      </c>
      <c r="CK118" s="422">
        <v>4</v>
      </c>
      <c r="CL118" s="422"/>
      <c r="CM118" s="422"/>
      <c r="CN118" s="421">
        <v>0</v>
      </c>
      <c r="CO118" s="421" t="s">
        <v>85</v>
      </c>
      <c r="CP118" s="421"/>
      <c r="CQ118" s="421">
        <v>4</v>
      </c>
      <c r="CR118" s="421">
        <v>23</v>
      </c>
      <c r="CS118" s="422">
        <v>3</v>
      </c>
      <c r="CT118" s="419">
        <f t="shared" si="700"/>
        <v>1</v>
      </c>
      <c r="CU118" s="422">
        <v>5</v>
      </c>
      <c r="CV118" s="421" t="s">
        <v>34</v>
      </c>
      <c r="CW118" s="421" t="s">
        <v>86</v>
      </c>
      <c r="CX118" s="421" t="s">
        <v>226</v>
      </c>
      <c r="CY118" s="421" t="s">
        <v>85</v>
      </c>
      <c r="CZ118" s="421"/>
      <c r="DA118" s="421">
        <v>1</v>
      </c>
      <c r="DB118" s="421">
        <v>7</v>
      </c>
      <c r="DC118" s="422">
        <v>2</v>
      </c>
      <c r="DD118" s="419">
        <f t="shared" si="710"/>
        <v>3</v>
      </c>
      <c r="DE118" s="422">
        <v>4</v>
      </c>
      <c r="DF118" s="421" t="s">
        <v>34</v>
      </c>
      <c r="DG118" s="421" t="s">
        <v>93</v>
      </c>
      <c r="DH118" s="421">
        <v>9</v>
      </c>
      <c r="DI118" s="421" t="s">
        <v>85</v>
      </c>
      <c r="DJ118" s="421"/>
      <c r="DK118" s="421">
        <v>3</v>
      </c>
      <c r="DL118" s="421">
        <v>4</v>
      </c>
      <c r="DM118" s="422">
        <v>2</v>
      </c>
      <c r="DN118" s="419">
        <f t="shared" si="701"/>
        <v>2</v>
      </c>
      <c r="DO118" s="422"/>
      <c r="DP118" s="422">
        <v>4</v>
      </c>
      <c r="DQ118" s="422"/>
      <c r="DR118" s="422"/>
      <c r="DS118" s="421" t="s">
        <v>111</v>
      </c>
      <c r="DT118" s="421" t="s">
        <v>95</v>
      </c>
      <c r="DU118" s="421"/>
      <c r="DV118" s="421">
        <v>2</v>
      </c>
      <c r="DW118" s="421">
        <v>10</v>
      </c>
      <c r="DX118" s="422">
        <v>2</v>
      </c>
      <c r="DY118" s="419">
        <f t="shared" si="702"/>
        <v>2</v>
      </c>
      <c r="DZ118" s="422">
        <v>4</v>
      </c>
      <c r="EA118" s="421" t="s">
        <v>34</v>
      </c>
      <c r="EB118" s="421" t="s">
        <v>93</v>
      </c>
      <c r="EC118" s="421">
        <v>8</v>
      </c>
      <c r="ED118" s="421" t="s">
        <v>85</v>
      </c>
      <c r="EE118" s="421"/>
      <c r="EF118" s="421">
        <v>2</v>
      </c>
      <c r="EG118" s="421">
        <v>3</v>
      </c>
      <c r="EH118" s="422">
        <v>2</v>
      </c>
      <c r="EI118" s="419">
        <f t="shared" si="703"/>
        <v>2</v>
      </c>
      <c r="EJ118" s="418">
        <v>5</v>
      </c>
      <c r="EK118" s="421" t="s">
        <v>34</v>
      </c>
      <c r="EL118" s="421" t="s">
        <v>63</v>
      </c>
      <c r="EM118" s="421" t="s">
        <v>226</v>
      </c>
      <c r="EN118" s="421" t="s">
        <v>98</v>
      </c>
      <c r="EO118" s="421"/>
      <c r="EP118" s="421">
        <v>4</v>
      </c>
      <c r="EQ118" s="421">
        <v>2</v>
      </c>
      <c r="ER118" s="422">
        <v>1</v>
      </c>
      <c r="ES118" s="419">
        <f t="shared" si="704"/>
        <v>4</v>
      </c>
      <c r="ET118" s="441">
        <v>3</v>
      </c>
      <c r="EU118" s="421" t="s">
        <v>36</v>
      </c>
      <c r="EV118" s="421" t="s">
        <v>63</v>
      </c>
      <c r="EW118" s="421">
        <v>6</v>
      </c>
      <c r="EX118" s="421" t="s">
        <v>85</v>
      </c>
      <c r="EY118" s="421" t="s">
        <v>285</v>
      </c>
      <c r="EZ118" s="421">
        <v>3</v>
      </c>
      <c r="FA118" s="421">
        <v>2</v>
      </c>
      <c r="FB118" s="422">
        <v>1</v>
      </c>
      <c r="FC118" s="419">
        <f t="shared" si="705"/>
        <v>2</v>
      </c>
      <c r="FD118" s="418">
        <v>8</v>
      </c>
      <c r="FE118" s="419" t="s">
        <v>34</v>
      </c>
      <c r="FF118" s="419" t="s">
        <v>96</v>
      </c>
      <c r="FG118" s="419">
        <v>7</v>
      </c>
      <c r="FH118" s="419" t="s">
        <v>92</v>
      </c>
      <c r="FI118" s="419"/>
      <c r="FJ118" s="419">
        <v>3</v>
      </c>
      <c r="FK118" s="419">
        <v>4</v>
      </c>
      <c r="FL118" s="418">
        <v>2</v>
      </c>
      <c r="FM118" s="419">
        <f t="shared" si="706"/>
        <v>6</v>
      </c>
      <c r="FN118" s="418">
        <v>4</v>
      </c>
      <c r="FO118" s="419" t="s">
        <v>34</v>
      </c>
      <c r="FP118" s="419" t="s">
        <v>93</v>
      </c>
      <c r="FQ118" s="419">
        <v>9</v>
      </c>
      <c r="FR118" s="419" t="s">
        <v>85</v>
      </c>
      <c r="FS118" s="419"/>
      <c r="FT118" s="419">
        <v>4</v>
      </c>
      <c r="FU118" s="419">
        <v>14</v>
      </c>
      <c r="FV118" s="418">
        <v>2</v>
      </c>
      <c r="FW118" s="419">
        <f t="shared" si="707"/>
        <v>2</v>
      </c>
      <c r="FX118" s="418">
        <v>7</v>
      </c>
      <c r="FY118" s="421" t="s">
        <v>34</v>
      </c>
      <c r="FZ118" s="421" t="s">
        <v>96</v>
      </c>
      <c r="GA118" s="421">
        <v>4</v>
      </c>
      <c r="GB118" s="421" t="s">
        <v>85</v>
      </c>
      <c r="GC118" s="421"/>
      <c r="GD118" s="421">
        <v>3</v>
      </c>
      <c r="GE118" s="421">
        <v>16</v>
      </c>
      <c r="GF118" s="422">
        <v>3</v>
      </c>
      <c r="GG118" s="419">
        <f t="shared" si="708"/>
        <v>4</v>
      </c>
      <c r="GH118" s="422">
        <v>3</v>
      </c>
      <c r="GI118" s="422"/>
      <c r="GJ118" s="422"/>
      <c r="GK118" s="421">
        <v>7</v>
      </c>
      <c r="GL118" s="421" t="s">
        <v>85</v>
      </c>
      <c r="GM118" s="421"/>
      <c r="GN118" s="421">
        <v>3</v>
      </c>
      <c r="GO118" s="421">
        <v>15</v>
      </c>
      <c r="GP118" s="422">
        <v>2</v>
      </c>
      <c r="GQ118" s="419">
        <f t="shared" si="709"/>
        <v>1</v>
      </c>
      <c r="GR118" s="420">
        <v>6</v>
      </c>
      <c r="GS118" s="421" t="s">
        <v>34</v>
      </c>
      <c r="GT118" s="421" t="s">
        <v>93</v>
      </c>
      <c r="GU118" s="421">
        <v>9</v>
      </c>
      <c r="GV118" s="421" t="s">
        <v>91</v>
      </c>
      <c r="GW118" s="421"/>
      <c r="GX118" s="421">
        <v>1</v>
      </c>
      <c r="GY118" s="421">
        <v>5</v>
      </c>
      <c r="GZ118" s="422">
        <v>2</v>
      </c>
      <c r="HA118" s="421">
        <f t="shared" si="711"/>
        <v>4</v>
      </c>
      <c r="HB118" s="422"/>
      <c r="HC118" s="269"/>
      <c r="HD118" s="269"/>
      <c r="HE118" s="269"/>
      <c r="HF118" s="269"/>
      <c r="HG118" s="269"/>
      <c r="HH118" s="269"/>
      <c r="HI118" s="269"/>
      <c r="HJ118" s="269"/>
      <c r="HK118" s="295">
        <f t="shared" si="33"/>
        <v>9</v>
      </c>
      <c r="HL118" s="295">
        <f t="shared" si="688"/>
        <v>0</v>
      </c>
      <c r="HM118" s="295">
        <f t="shared" si="689"/>
        <v>0</v>
      </c>
      <c r="HN118" s="297">
        <f t="shared" si="690"/>
        <v>0</v>
      </c>
      <c r="HO118" s="295">
        <f t="shared" si="691"/>
        <v>1</v>
      </c>
      <c r="HP118" s="295">
        <f t="shared" si="692"/>
        <v>1</v>
      </c>
      <c r="HQ118" s="295">
        <f t="shared" si="693"/>
        <v>2</v>
      </c>
      <c r="HR118" s="269" t="s">
        <v>346</v>
      </c>
      <c r="HS118" s="269" t="s">
        <v>348</v>
      </c>
      <c r="HT118" s="269"/>
      <c r="HU118" s="269"/>
      <c r="HV118" s="269"/>
      <c r="HW118" s="269"/>
      <c r="HX118" s="269"/>
      <c r="HY118" s="269"/>
      <c r="HZ118" s="269"/>
      <c r="IA118" s="269"/>
      <c r="IB118" s="269"/>
      <c r="IC118" s="269"/>
      <c r="ID118" s="269"/>
      <c r="IE118" s="269"/>
      <c r="IT118" s="299"/>
    </row>
    <row r="119" spans="7:259" ht="15" customHeight="1">
      <c r="G119" s="175">
        <f t="shared" si="23"/>
        <v>10</v>
      </c>
      <c r="H119" s="175">
        <f t="shared" si="24"/>
        <v>10</v>
      </c>
      <c r="I119" s="128">
        <v>96</v>
      </c>
      <c r="J119" s="90">
        <f t="shared" si="681"/>
        <v>44192</v>
      </c>
      <c r="K119" s="331">
        <v>44192</v>
      </c>
      <c r="L119" s="326" t="s">
        <v>423</v>
      </c>
      <c r="M119" s="76">
        <v>2</v>
      </c>
      <c r="N119" s="42">
        <v>0</v>
      </c>
      <c r="O119" s="206">
        <f t="shared" si="682"/>
        <v>2</v>
      </c>
      <c r="P119" s="176">
        <f t="shared" si="683"/>
        <v>90</v>
      </c>
      <c r="Q119" s="177">
        <f t="shared" si="684"/>
        <v>44</v>
      </c>
      <c r="R119" s="178">
        <f t="shared" si="685"/>
        <v>46</v>
      </c>
      <c r="S119" s="519">
        <f t="shared" si="712"/>
        <v>9</v>
      </c>
      <c r="T119" s="43">
        <v>0</v>
      </c>
      <c r="U119" s="43">
        <v>0</v>
      </c>
      <c r="V119" s="43">
        <v>3</v>
      </c>
      <c r="W119" s="43">
        <v>2</v>
      </c>
      <c r="X119" s="186">
        <f t="shared" si="680"/>
        <v>5</v>
      </c>
      <c r="Y119" s="43">
        <v>2</v>
      </c>
      <c r="Z119" s="189">
        <f t="shared" si="687"/>
        <v>7</v>
      </c>
      <c r="AA119" s="44">
        <v>1</v>
      </c>
      <c r="AB119" s="142"/>
      <c r="AC119" s="354">
        <v>5</v>
      </c>
      <c r="AD119" s="355" t="s">
        <v>128</v>
      </c>
      <c r="AE119" s="355" t="s">
        <v>91</v>
      </c>
      <c r="AF119" s="355">
        <v>0</v>
      </c>
      <c r="AG119" s="355" t="s">
        <v>86</v>
      </c>
      <c r="AH119" s="355"/>
      <c r="AI119" s="355">
        <v>1</v>
      </c>
      <c r="AJ119" s="355">
        <v>1.5</v>
      </c>
      <c r="AK119" s="354">
        <v>1</v>
      </c>
      <c r="AL119" s="419">
        <f t="shared" si="694"/>
        <v>4</v>
      </c>
      <c r="AM119" s="354">
        <v>6</v>
      </c>
      <c r="AN119" s="355" t="s">
        <v>34</v>
      </c>
      <c r="AO119" s="355" t="s">
        <v>93</v>
      </c>
      <c r="AP119" s="355">
        <v>0</v>
      </c>
      <c r="AQ119" s="355" t="s">
        <v>96</v>
      </c>
      <c r="AR119" s="355"/>
      <c r="AS119" s="355">
        <v>4</v>
      </c>
      <c r="AT119" s="355">
        <v>10</v>
      </c>
      <c r="AU119" s="354">
        <v>2</v>
      </c>
      <c r="AV119" s="419">
        <f t="shared" si="695"/>
        <v>4</v>
      </c>
      <c r="AW119" s="354">
        <v>6</v>
      </c>
      <c r="AX119" s="355" t="s">
        <v>128</v>
      </c>
      <c r="AY119" s="355" t="s">
        <v>93</v>
      </c>
      <c r="AZ119" s="355" t="s">
        <v>226</v>
      </c>
      <c r="BA119" s="355" t="s">
        <v>94</v>
      </c>
      <c r="BB119" s="355"/>
      <c r="BC119" s="355">
        <v>3</v>
      </c>
      <c r="BD119" s="355">
        <v>14</v>
      </c>
      <c r="BE119" s="354">
        <v>3</v>
      </c>
      <c r="BF119" s="419">
        <f t="shared" si="696"/>
        <v>3</v>
      </c>
      <c r="BG119" s="354">
        <v>5</v>
      </c>
      <c r="BH119" s="354"/>
      <c r="BI119" s="354"/>
      <c r="BJ119" s="355">
        <v>6</v>
      </c>
      <c r="BK119" s="355" t="s">
        <v>92</v>
      </c>
      <c r="BL119" s="355"/>
      <c r="BM119" s="355">
        <v>3</v>
      </c>
      <c r="BN119" s="355">
        <v>10</v>
      </c>
      <c r="BO119" s="354">
        <v>3</v>
      </c>
      <c r="BP119" s="419">
        <f t="shared" si="697"/>
        <v>2</v>
      </c>
      <c r="BQ119" s="354">
        <v>4</v>
      </c>
      <c r="BR119" s="355" t="s">
        <v>36</v>
      </c>
      <c r="BS119" s="355" t="s">
        <v>93</v>
      </c>
      <c r="BT119" s="355" t="s">
        <v>226</v>
      </c>
      <c r="BU119" s="355" t="s">
        <v>91</v>
      </c>
      <c r="BV119" s="355"/>
      <c r="BW119" s="355">
        <v>1</v>
      </c>
      <c r="BX119" s="355">
        <v>2.5</v>
      </c>
      <c r="BY119" s="354">
        <v>1</v>
      </c>
      <c r="BZ119" s="419">
        <f t="shared" si="698"/>
        <v>3</v>
      </c>
      <c r="CA119" s="357">
        <v>6</v>
      </c>
      <c r="CB119" s="355" t="s">
        <v>36</v>
      </c>
      <c r="CC119" s="355" t="s">
        <v>93</v>
      </c>
      <c r="CD119" s="355">
        <v>0</v>
      </c>
      <c r="CE119" s="355" t="s">
        <v>85</v>
      </c>
      <c r="CF119" s="355"/>
      <c r="CG119" s="355">
        <v>1</v>
      </c>
      <c r="CH119" s="355">
        <v>12</v>
      </c>
      <c r="CI119" s="354">
        <v>3</v>
      </c>
      <c r="CJ119" s="419">
        <f t="shared" si="699"/>
        <v>3</v>
      </c>
      <c r="CK119" s="356">
        <v>2</v>
      </c>
      <c r="CL119" s="354"/>
      <c r="CM119" s="354"/>
      <c r="CN119" s="355">
        <v>4</v>
      </c>
      <c r="CO119" s="355" t="s">
        <v>85</v>
      </c>
      <c r="CP119" s="355"/>
      <c r="CQ119" s="355">
        <v>1</v>
      </c>
      <c r="CR119" s="355">
        <v>0.5</v>
      </c>
      <c r="CS119" s="354">
        <v>1</v>
      </c>
      <c r="CT119" s="419">
        <f t="shared" si="700"/>
        <v>1</v>
      </c>
      <c r="CU119" s="357">
        <v>6</v>
      </c>
      <c r="CV119" s="355" t="s">
        <v>34</v>
      </c>
      <c r="CW119" s="355" t="s">
        <v>93</v>
      </c>
      <c r="CX119" s="355">
        <v>0</v>
      </c>
      <c r="CY119" s="355" t="s">
        <v>85</v>
      </c>
      <c r="CZ119" s="355"/>
      <c r="DA119" s="355">
        <v>3</v>
      </c>
      <c r="DB119" s="355">
        <v>10</v>
      </c>
      <c r="DC119" s="354">
        <v>2</v>
      </c>
      <c r="DD119" s="419">
        <f t="shared" si="710"/>
        <v>4</v>
      </c>
      <c r="DE119" s="354">
        <v>4</v>
      </c>
      <c r="DF119" s="358" t="s">
        <v>34</v>
      </c>
      <c r="DG119" s="358" t="s">
        <v>94</v>
      </c>
      <c r="DH119" s="358">
        <v>9</v>
      </c>
      <c r="DI119" s="358" t="s">
        <v>85</v>
      </c>
      <c r="DJ119" s="358"/>
      <c r="DK119" s="358">
        <v>3</v>
      </c>
      <c r="DL119" s="358">
        <v>3</v>
      </c>
      <c r="DM119" s="359">
        <v>2</v>
      </c>
      <c r="DN119" s="419">
        <f t="shared" si="701"/>
        <v>2</v>
      </c>
      <c r="DO119" s="359"/>
      <c r="DP119" s="359">
        <v>3</v>
      </c>
      <c r="DQ119" s="359"/>
      <c r="DR119" s="359"/>
      <c r="DS119" s="358" t="s">
        <v>111</v>
      </c>
      <c r="DT119" s="358" t="s">
        <v>85</v>
      </c>
      <c r="DU119" s="358"/>
      <c r="DV119" s="358">
        <v>3</v>
      </c>
      <c r="DW119" s="358">
        <v>14</v>
      </c>
      <c r="DX119" s="359">
        <v>2</v>
      </c>
      <c r="DY119" s="419">
        <f t="shared" si="702"/>
        <v>1</v>
      </c>
      <c r="DZ119" s="354">
        <v>4</v>
      </c>
      <c r="EA119" s="358" t="s">
        <v>34</v>
      </c>
      <c r="EB119" s="358" t="s">
        <v>93</v>
      </c>
      <c r="EC119" s="358">
        <v>9</v>
      </c>
      <c r="ED119" s="358" t="s">
        <v>85</v>
      </c>
      <c r="EE119" s="358"/>
      <c r="EF119" s="358">
        <v>3</v>
      </c>
      <c r="EG119" s="358">
        <v>10</v>
      </c>
      <c r="EH119" s="359">
        <v>2</v>
      </c>
      <c r="EI119" s="419">
        <f t="shared" si="703"/>
        <v>2</v>
      </c>
      <c r="EJ119" s="359">
        <v>5</v>
      </c>
      <c r="EK119" s="358" t="s">
        <v>34</v>
      </c>
      <c r="EL119" s="358" t="s">
        <v>93</v>
      </c>
      <c r="EM119" s="358" t="s">
        <v>226</v>
      </c>
      <c r="EN119" s="358" t="s">
        <v>85</v>
      </c>
      <c r="EO119" s="358"/>
      <c r="EP119" s="358">
        <v>3</v>
      </c>
      <c r="EQ119" s="358">
        <v>14</v>
      </c>
      <c r="ER119" s="359">
        <v>3</v>
      </c>
      <c r="ES119" s="419">
        <f t="shared" si="704"/>
        <v>2</v>
      </c>
      <c r="ET119" s="359">
        <v>5</v>
      </c>
      <c r="EU119" s="358" t="s">
        <v>36</v>
      </c>
      <c r="EV119" s="358" t="s">
        <v>63</v>
      </c>
      <c r="EW119" s="358">
        <v>6</v>
      </c>
      <c r="EX119" s="358" t="s">
        <v>85</v>
      </c>
      <c r="EY119" s="358"/>
      <c r="EZ119" s="358">
        <v>2</v>
      </c>
      <c r="FA119" s="358">
        <v>14</v>
      </c>
      <c r="FB119" s="359">
        <v>3</v>
      </c>
      <c r="FC119" s="419">
        <f t="shared" si="705"/>
        <v>2</v>
      </c>
      <c r="FD119" s="354">
        <v>6</v>
      </c>
      <c r="FE119" s="358" t="s">
        <v>34</v>
      </c>
      <c r="FF119" s="358" t="s">
        <v>93</v>
      </c>
      <c r="FG119" s="358">
        <v>7</v>
      </c>
      <c r="FH119" s="358" t="s">
        <v>63</v>
      </c>
      <c r="FI119" s="358"/>
      <c r="FJ119" s="358">
        <v>1</v>
      </c>
      <c r="FK119" s="358">
        <v>3</v>
      </c>
      <c r="FL119" s="359">
        <v>2</v>
      </c>
      <c r="FM119" s="419">
        <f t="shared" si="706"/>
        <v>4</v>
      </c>
      <c r="FN119" s="354">
        <v>8</v>
      </c>
      <c r="FO119" s="358" t="s">
        <v>34</v>
      </c>
      <c r="FP119" s="358" t="s">
        <v>93</v>
      </c>
      <c r="FQ119" s="358">
        <v>6</v>
      </c>
      <c r="FR119" s="358" t="s">
        <v>103</v>
      </c>
      <c r="FS119" s="358"/>
      <c r="FT119" s="358">
        <v>4</v>
      </c>
      <c r="FU119" s="358">
        <v>4</v>
      </c>
      <c r="FV119" s="359">
        <v>2</v>
      </c>
      <c r="FW119" s="419">
        <f t="shared" si="707"/>
        <v>6</v>
      </c>
      <c r="FX119" s="359">
        <v>4</v>
      </c>
      <c r="FY119" s="358" t="s">
        <v>34</v>
      </c>
      <c r="FZ119" s="358" t="s">
        <v>93</v>
      </c>
      <c r="GA119" s="358">
        <v>0</v>
      </c>
      <c r="GB119" s="358" t="s">
        <v>85</v>
      </c>
      <c r="GC119" s="358"/>
      <c r="GD119" s="358">
        <v>3</v>
      </c>
      <c r="GE119" s="358">
        <v>7</v>
      </c>
      <c r="GF119" s="359">
        <v>2</v>
      </c>
      <c r="GG119" s="419">
        <f t="shared" si="708"/>
        <v>2</v>
      </c>
      <c r="GH119" s="359">
        <v>4</v>
      </c>
      <c r="GI119" s="359"/>
      <c r="GJ119" s="359"/>
      <c r="GK119" s="358">
        <v>7</v>
      </c>
      <c r="GL119" s="358" t="s">
        <v>63</v>
      </c>
      <c r="GM119" s="358"/>
      <c r="GN119" s="358">
        <v>4</v>
      </c>
      <c r="GO119" s="358">
        <v>6</v>
      </c>
      <c r="GP119" s="359">
        <v>2</v>
      </c>
      <c r="GQ119" s="419">
        <f t="shared" si="709"/>
        <v>2</v>
      </c>
      <c r="GR119" s="359">
        <v>7</v>
      </c>
      <c r="GS119" s="358" t="s">
        <v>34</v>
      </c>
      <c r="GT119" s="358" t="s">
        <v>94</v>
      </c>
      <c r="GU119" s="358">
        <v>0</v>
      </c>
      <c r="GV119" s="358" t="s">
        <v>85</v>
      </c>
      <c r="GW119" s="358" t="s">
        <v>285</v>
      </c>
      <c r="GX119" s="358">
        <v>1</v>
      </c>
      <c r="GY119" s="358">
        <v>17</v>
      </c>
      <c r="GZ119" s="359">
        <v>3</v>
      </c>
      <c r="HA119" s="421">
        <f t="shared" si="711"/>
        <v>4</v>
      </c>
      <c r="HB119" s="359"/>
      <c r="HC119" s="269"/>
      <c r="HD119" s="269"/>
      <c r="HE119" s="269"/>
      <c r="HF119" s="269"/>
      <c r="HG119" s="269"/>
      <c r="HH119" s="269"/>
      <c r="HI119" s="269"/>
      <c r="HJ119" s="269"/>
      <c r="HK119" s="295">
        <f t="shared" si="33"/>
        <v>9</v>
      </c>
      <c r="HL119" s="295">
        <f t="shared" si="688"/>
        <v>0</v>
      </c>
      <c r="HM119" s="295">
        <f t="shared" si="689"/>
        <v>0</v>
      </c>
      <c r="HN119" s="297">
        <f t="shared" si="690"/>
        <v>0</v>
      </c>
      <c r="HO119" s="295">
        <f t="shared" si="691"/>
        <v>0</v>
      </c>
      <c r="HP119" s="295">
        <f t="shared" si="692"/>
        <v>0</v>
      </c>
      <c r="HQ119" s="295">
        <f t="shared" si="693"/>
        <v>0</v>
      </c>
      <c r="HR119" s="269" t="s">
        <v>346</v>
      </c>
      <c r="HS119" s="269" t="s">
        <v>348</v>
      </c>
      <c r="HT119" s="269"/>
      <c r="HU119" s="269"/>
      <c r="HV119" s="269"/>
      <c r="HW119" s="269"/>
      <c r="HX119" s="269"/>
      <c r="HY119" s="269"/>
      <c r="HZ119" s="269"/>
      <c r="IA119" s="269"/>
      <c r="IB119" s="269"/>
      <c r="IC119" s="269"/>
      <c r="ID119" s="269"/>
      <c r="IE119" s="269"/>
      <c r="IT119" s="299"/>
      <c r="IY119" t="s">
        <v>477</v>
      </c>
    </row>
    <row r="120" spans="7:259" ht="15" customHeight="1">
      <c r="G120" s="175">
        <f t="shared" si="23"/>
        <v>11</v>
      </c>
      <c r="H120" s="175">
        <f t="shared" si="24"/>
        <v>9</v>
      </c>
      <c r="I120" s="128">
        <v>95</v>
      </c>
      <c r="J120" s="88">
        <f t="shared" si="681"/>
        <v>44179</v>
      </c>
      <c r="K120" s="332">
        <v>44179</v>
      </c>
      <c r="L120" s="5" t="s">
        <v>422</v>
      </c>
      <c r="M120" s="74">
        <v>4</v>
      </c>
      <c r="N120" s="28">
        <v>0</v>
      </c>
      <c r="O120" s="206">
        <f t="shared" si="682"/>
        <v>4</v>
      </c>
      <c r="P120" s="176">
        <f t="shared" si="683"/>
        <v>92</v>
      </c>
      <c r="Q120" s="185">
        <f t="shared" si="684"/>
        <v>47</v>
      </c>
      <c r="R120" s="178">
        <f t="shared" si="685"/>
        <v>45</v>
      </c>
      <c r="S120" s="519">
        <f t="shared" si="712"/>
        <v>9</v>
      </c>
      <c r="T120" s="27">
        <v>1</v>
      </c>
      <c r="U120" s="27">
        <v>0</v>
      </c>
      <c r="V120" s="27">
        <v>3</v>
      </c>
      <c r="W120" s="27">
        <v>1</v>
      </c>
      <c r="X120" s="186">
        <f t="shared" ref="X120:X128" si="713">IF(ISNUMBER(T120),SUM(T120:W120),"")</f>
        <v>5</v>
      </c>
      <c r="Y120" s="27">
        <v>4</v>
      </c>
      <c r="Z120" s="189">
        <f t="shared" si="687"/>
        <v>9</v>
      </c>
      <c r="AA120" s="18">
        <v>0</v>
      </c>
      <c r="AB120" s="142"/>
      <c r="AC120" s="354">
        <v>5</v>
      </c>
      <c r="AD120" s="355" t="s">
        <v>128</v>
      </c>
      <c r="AE120" s="355" t="s">
        <v>93</v>
      </c>
      <c r="AF120" s="355">
        <v>9</v>
      </c>
      <c r="AG120" s="355" t="s">
        <v>85</v>
      </c>
      <c r="AH120" s="355"/>
      <c r="AI120" s="355">
        <v>2</v>
      </c>
      <c r="AJ120" s="355">
        <v>22</v>
      </c>
      <c r="AK120" s="354">
        <v>3</v>
      </c>
      <c r="AL120" s="419">
        <f t="shared" si="694"/>
        <v>2</v>
      </c>
      <c r="AM120" s="354">
        <v>6</v>
      </c>
      <c r="AN120" s="355" t="s">
        <v>34</v>
      </c>
      <c r="AO120" s="355" t="s">
        <v>93</v>
      </c>
      <c r="AP120" s="355">
        <v>0</v>
      </c>
      <c r="AQ120" s="355" t="s">
        <v>91</v>
      </c>
      <c r="AR120" s="355"/>
      <c r="AS120" s="355">
        <v>1</v>
      </c>
      <c r="AT120" s="355">
        <v>4</v>
      </c>
      <c r="AU120" s="354">
        <v>3</v>
      </c>
      <c r="AV120" s="419">
        <f t="shared" si="695"/>
        <v>3</v>
      </c>
      <c r="AW120" s="354">
        <v>7</v>
      </c>
      <c r="AX120" s="355" t="s">
        <v>128</v>
      </c>
      <c r="AY120" s="355" t="s">
        <v>96</v>
      </c>
      <c r="AZ120" s="355" t="s">
        <v>226</v>
      </c>
      <c r="BA120" s="355" t="s">
        <v>91</v>
      </c>
      <c r="BB120" s="355"/>
      <c r="BC120" s="355">
        <v>3</v>
      </c>
      <c r="BD120" s="355">
        <v>1</v>
      </c>
      <c r="BE120" s="354">
        <v>1</v>
      </c>
      <c r="BF120" s="419">
        <f t="shared" si="696"/>
        <v>6</v>
      </c>
      <c r="BG120" s="354">
        <v>5</v>
      </c>
      <c r="BH120" s="354"/>
      <c r="BI120" s="354"/>
      <c r="BJ120" s="355">
        <v>6</v>
      </c>
      <c r="BK120" s="355" t="s">
        <v>63</v>
      </c>
      <c r="BL120" s="355"/>
      <c r="BM120" s="355">
        <v>3</v>
      </c>
      <c r="BN120" s="355">
        <v>20</v>
      </c>
      <c r="BO120" s="354">
        <v>3</v>
      </c>
      <c r="BP120" s="419">
        <f t="shared" si="697"/>
        <v>2</v>
      </c>
      <c r="BQ120" s="354">
        <v>4</v>
      </c>
      <c r="BR120" s="355" t="s">
        <v>128</v>
      </c>
      <c r="BS120" s="355" t="s">
        <v>86</v>
      </c>
      <c r="BT120" s="355">
        <v>7</v>
      </c>
      <c r="BU120" s="355" t="s">
        <v>121</v>
      </c>
      <c r="BV120" s="355" t="s">
        <v>285</v>
      </c>
      <c r="BW120" s="355">
        <v>1</v>
      </c>
      <c r="BX120" s="355">
        <v>4</v>
      </c>
      <c r="BY120" s="354">
        <v>1</v>
      </c>
      <c r="BZ120" s="419">
        <f t="shared" si="698"/>
        <v>3</v>
      </c>
      <c r="CA120" s="357">
        <v>6</v>
      </c>
      <c r="CB120" s="355" t="s">
        <v>36</v>
      </c>
      <c r="CC120" s="355" t="s">
        <v>93</v>
      </c>
      <c r="CD120" s="355">
        <v>4</v>
      </c>
      <c r="CE120" s="355" t="s">
        <v>91</v>
      </c>
      <c r="CF120" s="355"/>
      <c r="CG120" s="355">
        <v>3</v>
      </c>
      <c r="CH120" s="355">
        <v>3</v>
      </c>
      <c r="CI120" s="354">
        <v>2</v>
      </c>
      <c r="CJ120" s="419">
        <f t="shared" si="699"/>
        <v>4</v>
      </c>
      <c r="CK120" s="354">
        <v>4</v>
      </c>
      <c r="CL120" s="354"/>
      <c r="CM120" s="354"/>
      <c r="CN120" s="355" t="s">
        <v>226</v>
      </c>
      <c r="CO120" s="355" t="s">
        <v>92</v>
      </c>
      <c r="CP120" s="355"/>
      <c r="CQ120" s="355">
        <v>5</v>
      </c>
      <c r="CR120" s="355">
        <v>4</v>
      </c>
      <c r="CS120" s="354">
        <v>2</v>
      </c>
      <c r="CT120" s="419">
        <f t="shared" si="700"/>
        <v>2</v>
      </c>
      <c r="CU120" s="357">
        <v>6</v>
      </c>
      <c r="CV120" s="355" t="s">
        <v>34</v>
      </c>
      <c r="CW120" s="355" t="s">
        <v>93</v>
      </c>
      <c r="CX120" s="355">
        <v>0</v>
      </c>
      <c r="CY120" s="355" t="s">
        <v>85</v>
      </c>
      <c r="CZ120" s="355"/>
      <c r="DA120" s="355">
        <v>3</v>
      </c>
      <c r="DB120" s="355">
        <v>25</v>
      </c>
      <c r="DC120" s="354">
        <v>3</v>
      </c>
      <c r="DD120" s="419">
        <f t="shared" si="710"/>
        <v>3</v>
      </c>
      <c r="DE120" s="354">
        <v>4</v>
      </c>
      <c r="DF120" s="355" t="s">
        <v>34</v>
      </c>
      <c r="DG120" s="355" t="s">
        <v>93</v>
      </c>
      <c r="DH120" s="355" t="s">
        <v>226</v>
      </c>
      <c r="DI120" s="355" t="s">
        <v>85</v>
      </c>
      <c r="DJ120" s="355"/>
      <c r="DK120" s="355">
        <v>1</v>
      </c>
      <c r="DL120" s="355">
        <v>11</v>
      </c>
      <c r="DM120" s="354">
        <v>2</v>
      </c>
      <c r="DN120" s="419">
        <f t="shared" si="701"/>
        <v>2</v>
      </c>
      <c r="DO120" s="354" t="s">
        <v>129</v>
      </c>
      <c r="DP120" s="354">
        <v>3</v>
      </c>
      <c r="DQ120" s="359"/>
      <c r="DR120" s="359"/>
      <c r="DS120" s="358" t="s">
        <v>111</v>
      </c>
      <c r="DT120" s="358" t="s">
        <v>85</v>
      </c>
      <c r="DU120" s="358"/>
      <c r="DV120" s="358">
        <v>3</v>
      </c>
      <c r="DW120" s="358">
        <v>17</v>
      </c>
      <c r="DX120" s="359">
        <v>2</v>
      </c>
      <c r="DY120" s="419">
        <f t="shared" si="702"/>
        <v>1</v>
      </c>
      <c r="DZ120" s="360">
        <v>5</v>
      </c>
      <c r="EA120" s="358" t="s">
        <v>34</v>
      </c>
      <c r="EB120" s="358" t="s">
        <v>93</v>
      </c>
      <c r="EC120" s="358">
        <v>0</v>
      </c>
      <c r="ED120" s="358" t="s">
        <v>85</v>
      </c>
      <c r="EE120" s="358"/>
      <c r="EF120" s="358">
        <v>1</v>
      </c>
      <c r="EG120" s="358">
        <v>12</v>
      </c>
      <c r="EH120" s="359">
        <v>3</v>
      </c>
      <c r="EI120" s="419">
        <f t="shared" si="703"/>
        <v>2</v>
      </c>
      <c r="EJ120" s="359">
        <v>7</v>
      </c>
      <c r="EK120" s="358" t="s">
        <v>34</v>
      </c>
      <c r="EL120" s="358" t="s">
        <v>93</v>
      </c>
      <c r="EM120" s="358">
        <v>8</v>
      </c>
      <c r="EN120" s="358" t="s">
        <v>96</v>
      </c>
      <c r="EO120" s="358"/>
      <c r="EP120" s="358">
        <v>4</v>
      </c>
      <c r="EQ120" s="355">
        <v>14</v>
      </c>
      <c r="ER120" s="354">
        <v>3</v>
      </c>
      <c r="ES120" s="419">
        <f t="shared" si="704"/>
        <v>4</v>
      </c>
      <c r="ET120" s="354">
        <v>6</v>
      </c>
      <c r="EU120" s="358" t="s">
        <v>36</v>
      </c>
      <c r="EV120" s="358" t="s">
        <v>93</v>
      </c>
      <c r="EW120" s="358">
        <v>7</v>
      </c>
      <c r="EX120" s="358" t="s">
        <v>103</v>
      </c>
      <c r="EY120" s="358"/>
      <c r="EZ120" s="358">
        <v>3</v>
      </c>
      <c r="FA120" s="358">
        <v>3</v>
      </c>
      <c r="FB120" s="359">
        <v>1</v>
      </c>
      <c r="FC120" s="419">
        <f t="shared" si="705"/>
        <v>5</v>
      </c>
      <c r="FD120" s="359">
        <v>6</v>
      </c>
      <c r="FE120" s="358" t="s">
        <v>34</v>
      </c>
      <c r="FF120" s="358" t="s">
        <v>93</v>
      </c>
      <c r="FG120" s="358">
        <v>7</v>
      </c>
      <c r="FH120" s="358" t="s">
        <v>94</v>
      </c>
      <c r="FI120" s="358"/>
      <c r="FJ120" s="358">
        <v>1</v>
      </c>
      <c r="FK120" s="358">
        <v>1.5</v>
      </c>
      <c r="FL120" s="359">
        <v>2</v>
      </c>
      <c r="FM120" s="419">
        <f t="shared" si="706"/>
        <v>4</v>
      </c>
      <c r="FN120" s="354">
        <v>5</v>
      </c>
      <c r="FO120" s="358" t="s">
        <v>34</v>
      </c>
      <c r="FP120" s="358" t="s">
        <v>93</v>
      </c>
      <c r="FQ120" s="358">
        <v>7</v>
      </c>
      <c r="FR120" s="358" t="s">
        <v>85</v>
      </c>
      <c r="FS120" s="358"/>
      <c r="FT120" s="358">
        <v>4</v>
      </c>
      <c r="FU120" s="358">
        <v>42</v>
      </c>
      <c r="FV120" s="359">
        <v>3</v>
      </c>
      <c r="FW120" s="419">
        <f t="shared" si="707"/>
        <v>2</v>
      </c>
      <c r="FX120" s="359">
        <v>5</v>
      </c>
      <c r="FY120" s="358" t="s">
        <v>34</v>
      </c>
      <c r="FZ120" s="358" t="s">
        <v>103</v>
      </c>
      <c r="GA120" s="358">
        <v>0</v>
      </c>
      <c r="GB120" s="358" t="s">
        <v>85</v>
      </c>
      <c r="GC120" s="358"/>
      <c r="GD120" s="358">
        <v>1</v>
      </c>
      <c r="GE120" s="358">
        <v>1</v>
      </c>
      <c r="GF120" s="359">
        <v>1</v>
      </c>
      <c r="GG120" s="419">
        <f t="shared" si="708"/>
        <v>4</v>
      </c>
      <c r="GH120" s="354">
        <v>3</v>
      </c>
      <c r="GI120" s="359"/>
      <c r="GJ120" s="359"/>
      <c r="GK120" s="358" t="s">
        <v>40</v>
      </c>
      <c r="GL120" s="358" t="s">
        <v>85</v>
      </c>
      <c r="GM120" s="358"/>
      <c r="GN120" s="358">
        <v>2</v>
      </c>
      <c r="GO120" s="358">
        <v>22</v>
      </c>
      <c r="GP120" s="359">
        <v>2</v>
      </c>
      <c r="GQ120" s="419">
        <f t="shared" si="709"/>
        <v>1</v>
      </c>
      <c r="GR120" s="359">
        <v>5</v>
      </c>
      <c r="GS120" s="358" t="s">
        <v>34</v>
      </c>
      <c r="GT120" s="358" t="s">
        <v>93</v>
      </c>
      <c r="GU120" s="358" t="s">
        <v>226</v>
      </c>
      <c r="GV120" s="358" t="s">
        <v>85</v>
      </c>
      <c r="GW120" s="358"/>
      <c r="GX120" s="358">
        <v>1</v>
      </c>
      <c r="GY120" s="358">
        <v>14</v>
      </c>
      <c r="GZ120" s="359">
        <v>2</v>
      </c>
      <c r="HA120" s="421">
        <f t="shared" si="711"/>
        <v>3</v>
      </c>
      <c r="HB120" s="359"/>
      <c r="HC120" s="269"/>
      <c r="HD120" s="269"/>
      <c r="HE120" s="269"/>
      <c r="HF120" s="269"/>
      <c r="HG120" s="269"/>
      <c r="HH120" s="269"/>
      <c r="HI120" s="269"/>
      <c r="HJ120" s="269"/>
      <c r="HK120" s="295">
        <f t="shared" si="33"/>
        <v>9</v>
      </c>
      <c r="HL120" s="295">
        <f t="shared" si="688"/>
        <v>0</v>
      </c>
      <c r="HM120" s="295">
        <f t="shared" si="689"/>
        <v>0</v>
      </c>
      <c r="HN120" s="297">
        <f t="shared" si="690"/>
        <v>0</v>
      </c>
      <c r="HO120" s="295">
        <f t="shared" si="691"/>
        <v>0</v>
      </c>
      <c r="HP120" s="295">
        <f t="shared" si="692"/>
        <v>1</v>
      </c>
      <c r="HQ120" s="295">
        <f t="shared" si="693"/>
        <v>1</v>
      </c>
      <c r="HR120" s="269" t="s">
        <v>379</v>
      </c>
      <c r="HS120" s="269" t="s">
        <v>380</v>
      </c>
      <c r="HT120" s="269"/>
      <c r="HU120" s="269"/>
      <c r="HV120" s="269"/>
      <c r="HW120" s="269"/>
      <c r="HX120" s="269"/>
      <c r="HY120" s="269"/>
      <c r="HZ120" s="269"/>
      <c r="IA120" s="269"/>
      <c r="IB120" s="269"/>
      <c r="IC120" s="269"/>
      <c r="ID120" s="269"/>
      <c r="IE120" s="269"/>
      <c r="IT120" s="299"/>
    </row>
    <row r="121" spans="7:259" ht="15" customHeight="1">
      <c r="G121" s="175">
        <f t="shared" si="23"/>
        <v>10</v>
      </c>
      <c r="H121" s="175">
        <f t="shared" si="24"/>
        <v>10</v>
      </c>
      <c r="I121" s="128">
        <v>94</v>
      </c>
      <c r="J121" s="90">
        <f t="shared" si="681"/>
        <v>44170</v>
      </c>
      <c r="K121" s="331">
        <v>44170</v>
      </c>
      <c r="L121" s="41" t="s">
        <v>488</v>
      </c>
      <c r="M121" s="76">
        <v>2</v>
      </c>
      <c r="N121" s="42">
        <v>0</v>
      </c>
      <c r="O121" s="206">
        <f t="shared" si="682"/>
        <v>2</v>
      </c>
      <c r="P121" s="176">
        <f t="shared" si="683"/>
        <v>89</v>
      </c>
      <c r="Q121" s="185">
        <f t="shared" si="684"/>
        <v>42</v>
      </c>
      <c r="R121" s="178">
        <f t="shared" si="685"/>
        <v>47</v>
      </c>
      <c r="S121" s="519">
        <f t="shared" si="712"/>
        <v>9</v>
      </c>
      <c r="T121" s="43">
        <v>1</v>
      </c>
      <c r="U121" s="43">
        <v>0</v>
      </c>
      <c r="V121" s="43">
        <v>1</v>
      </c>
      <c r="W121" s="43">
        <v>3</v>
      </c>
      <c r="X121" s="186">
        <f t="shared" si="713"/>
        <v>5</v>
      </c>
      <c r="Y121" s="43">
        <v>1</v>
      </c>
      <c r="Z121" s="189">
        <f t="shared" si="687"/>
        <v>6</v>
      </c>
      <c r="AA121" s="44">
        <v>0</v>
      </c>
      <c r="AB121" s="142"/>
      <c r="AC121" s="359">
        <v>4</v>
      </c>
      <c r="AD121" s="358" t="s">
        <v>128</v>
      </c>
      <c r="AE121" s="358" t="s">
        <v>63</v>
      </c>
      <c r="AF121" s="358">
        <v>0</v>
      </c>
      <c r="AG121" s="358" t="s">
        <v>85</v>
      </c>
      <c r="AH121" s="358"/>
      <c r="AI121" s="358">
        <v>3</v>
      </c>
      <c r="AJ121" s="358">
        <v>13</v>
      </c>
      <c r="AK121" s="359">
        <v>1</v>
      </c>
      <c r="AL121" s="419">
        <f t="shared" si="694"/>
        <v>3</v>
      </c>
      <c r="AM121" s="354">
        <v>3</v>
      </c>
      <c r="AN121" s="358" t="s">
        <v>34</v>
      </c>
      <c r="AO121" s="358" t="s">
        <v>93</v>
      </c>
      <c r="AP121" s="358" t="s">
        <v>226</v>
      </c>
      <c r="AQ121" s="358" t="s">
        <v>85</v>
      </c>
      <c r="AR121" s="358"/>
      <c r="AS121" s="358">
        <v>4</v>
      </c>
      <c r="AT121" s="358">
        <v>2</v>
      </c>
      <c r="AU121" s="359">
        <v>1</v>
      </c>
      <c r="AV121" s="419">
        <f t="shared" si="695"/>
        <v>2</v>
      </c>
      <c r="AW121" s="354">
        <v>7</v>
      </c>
      <c r="AX121" s="358" t="s">
        <v>128</v>
      </c>
      <c r="AY121" s="358" t="s">
        <v>121</v>
      </c>
      <c r="AZ121" s="358">
        <v>0</v>
      </c>
      <c r="BA121" s="358" t="s">
        <v>85</v>
      </c>
      <c r="BB121" s="358"/>
      <c r="BC121" s="358">
        <v>2</v>
      </c>
      <c r="BD121" s="358">
        <v>12</v>
      </c>
      <c r="BE121" s="359">
        <v>3</v>
      </c>
      <c r="BF121" s="419">
        <f t="shared" si="696"/>
        <v>4</v>
      </c>
      <c r="BG121" s="354">
        <v>4</v>
      </c>
      <c r="BH121" s="359"/>
      <c r="BI121" s="359"/>
      <c r="BJ121" s="358">
        <v>6</v>
      </c>
      <c r="BK121" s="358" t="s">
        <v>85</v>
      </c>
      <c r="BL121" s="358"/>
      <c r="BM121" s="358">
        <v>4</v>
      </c>
      <c r="BN121" s="358">
        <v>15</v>
      </c>
      <c r="BO121" s="359">
        <v>3</v>
      </c>
      <c r="BP121" s="419">
        <f t="shared" si="697"/>
        <v>1</v>
      </c>
      <c r="BQ121" s="359">
        <v>5</v>
      </c>
      <c r="BR121" s="358" t="s">
        <v>34</v>
      </c>
      <c r="BS121" s="358" t="s">
        <v>86</v>
      </c>
      <c r="BT121" s="358" t="s">
        <v>226</v>
      </c>
      <c r="BU121" s="358" t="s">
        <v>86</v>
      </c>
      <c r="BV121" s="358"/>
      <c r="BW121" s="358">
        <v>4</v>
      </c>
      <c r="BX121" s="358">
        <v>0.4</v>
      </c>
      <c r="BY121" s="359">
        <v>1</v>
      </c>
      <c r="BZ121" s="419">
        <f t="shared" si="698"/>
        <v>4</v>
      </c>
      <c r="CA121" s="359">
        <v>5</v>
      </c>
      <c r="CB121" s="355" t="s">
        <v>36</v>
      </c>
      <c r="CC121" s="355" t="s">
        <v>93</v>
      </c>
      <c r="CD121" s="358">
        <v>8</v>
      </c>
      <c r="CE121" s="358" t="s">
        <v>85</v>
      </c>
      <c r="CF121" s="358"/>
      <c r="CG121" s="358">
        <v>3</v>
      </c>
      <c r="CH121" s="358">
        <v>6</v>
      </c>
      <c r="CI121" s="359">
        <v>2</v>
      </c>
      <c r="CJ121" s="419">
        <f t="shared" si="699"/>
        <v>3</v>
      </c>
      <c r="CK121" s="359">
        <v>3</v>
      </c>
      <c r="CL121" s="359"/>
      <c r="CM121" s="359"/>
      <c r="CN121" s="358" t="s">
        <v>226</v>
      </c>
      <c r="CO121" s="358" t="s">
        <v>85</v>
      </c>
      <c r="CP121" s="358"/>
      <c r="CQ121" s="358">
        <v>5</v>
      </c>
      <c r="CR121" s="358">
        <v>5</v>
      </c>
      <c r="CS121" s="359">
        <v>2</v>
      </c>
      <c r="CT121" s="419">
        <f t="shared" si="700"/>
        <v>1</v>
      </c>
      <c r="CU121" s="359">
        <v>6</v>
      </c>
      <c r="CV121" s="358" t="s">
        <v>34</v>
      </c>
      <c r="CW121" s="358" t="s">
        <v>93</v>
      </c>
      <c r="CX121" s="358">
        <v>9</v>
      </c>
      <c r="CY121" s="358" t="s">
        <v>92</v>
      </c>
      <c r="CZ121" s="358" t="s">
        <v>285</v>
      </c>
      <c r="DA121" s="358">
        <v>2</v>
      </c>
      <c r="DB121" s="358">
        <v>20</v>
      </c>
      <c r="DC121" s="359">
        <v>2</v>
      </c>
      <c r="DD121" s="419">
        <f t="shared" si="710"/>
        <v>4</v>
      </c>
      <c r="DE121" s="359">
        <v>5</v>
      </c>
      <c r="DF121" s="358" t="s">
        <v>34</v>
      </c>
      <c r="DG121" s="358" t="s">
        <v>93</v>
      </c>
      <c r="DH121" s="358">
        <v>8</v>
      </c>
      <c r="DI121" s="358" t="s">
        <v>63</v>
      </c>
      <c r="DJ121" s="358"/>
      <c r="DK121" s="358">
        <v>3</v>
      </c>
      <c r="DL121" s="358">
        <v>4</v>
      </c>
      <c r="DM121" s="359">
        <v>2</v>
      </c>
      <c r="DN121" s="419">
        <f t="shared" si="701"/>
        <v>3</v>
      </c>
      <c r="DO121" s="359"/>
      <c r="DP121" s="359">
        <v>5</v>
      </c>
      <c r="DQ121" s="359"/>
      <c r="DR121" s="359"/>
      <c r="DS121" s="358" t="s">
        <v>111</v>
      </c>
      <c r="DT121" s="358" t="s">
        <v>63</v>
      </c>
      <c r="DU121" s="358"/>
      <c r="DV121" s="358">
        <v>3</v>
      </c>
      <c r="DW121" s="358">
        <v>7</v>
      </c>
      <c r="DX121" s="359">
        <v>3</v>
      </c>
      <c r="DY121" s="419">
        <f t="shared" si="702"/>
        <v>2</v>
      </c>
      <c r="DZ121" s="359">
        <v>6</v>
      </c>
      <c r="EA121" s="358" t="s">
        <v>34</v>
      </c>
      <c r="EB121" s="358" t="s">
        <v>95</v>
      </c>
      <c r="EC121" s="358" t="s">
        <v>100</v>
      </c>
      <c r="ED121" s="358" t="s">
        <v>91</v>
      </c>
      <c r="EE121" s="358"/>
      <c r="EF121" s="358">
        <v>2</v>
      </c>
      <c r="EG121" s="358">
        <v>8</v>
      </c>
      <c r="EH121" s="359">
        <v>3</v>
      </c>
      <c r="EI121" s="419">
        <f t="shared" si="703"/>
        <v>3</v>
      </c>
      <c r="EJ121" s="354">
        <v>6</v>
      </c>
      <c r="EK121" s="358" t="s">
        <v>34</v>
      </c>
      <c r="EL121" s="358" t="s">
        <v>93</v>
      </c>
      <c r="EM121" s="358">
        <v>8</v>
      </c>
      <c r="EN121" s="358" t="s">
        <v>86</v>
      </c>
      <c r="EO121" s="358"/>
      <c r="EP121" s="358">
        <v>4</v>
      </c>
      <c r="EQ121" s="358">
        <v>4</v>
      </c>
      <c r="ER121" s="359">
        <v>2</v>
      </c>
      <c r="ES121" s="419">
        <f t="shared" si="704"/>
        <v>4</v>
      </c>
      <c r="ET121" s="359">
        <v>5</v>
      </c>
      <c r="EU121" s="358" t="s">
        <v>36</v>
      </c>
      <c r="EV121" s="358" t="s">
        <v>93</v>
      </c>
      <c r="EW121" s="358">
        <v>7</v>
      </c>
      <c r="EX121" s="358" t="s">
        <v>85</v>
      </c>
      <c r="EY121" s="358"/>
      <c r="EZ121" s="358">
        <v>3</v>
      </c>
      <c r="FA121" s="358">
        <v>9</v>
      </c>
      <c r="FB121" s="359">
        <v>3</v>
      </c>
      <c r="FC121" s="419">
        <f t="shared" si="705"/>
        <v>2</v>
      </c>
      <c r="FD121" s="354">
        <v>6</v>
      </c>
      <c r="FE121" s="355" t="s">
        <v>34</v>
      </c>
      <c r="FF121" s="355" t="s">
        <v>93</v>
      </c>
      <c r="FG121" s="355">
        <v>8</v>
      </c>
      <c r="FH121" s="355" t="s">
        <v>91</v>
      </c>
      <c r="FI121" s="355"/>
      <c r="FJ121" s="355">
        <v>2</v>
      </c>
      <c r="FK121" s="355">
        <v>4</v>
      </c>
      <c r="FL121" s="354">
        <v>2</v>
      </c>
      <c r="FM121" s="419">
        <f t="shared" si="706"/>
        <v>4</v>
      </c>
      <c r="FN121" s="354">
        <v>4</v>
      </c>
      <c r="FO121" s="355" t="s">
        <v>34</v>
      </c>
      <c r="FP121" s="355" t="s">
        <v>93</v>
      </c>
      <c r="FQ121" s="355" t="s">
        <v>226</v>
      </c>
      <c r="FR121" s="355" t="s">
        <v>85</v>
      </c>
      <c r="FS121" s="355"/>
      <c r="FT121" s="355">
        <v>2</v>
      </c>
      <c r="FU121" s="355">
        <v>8</v>
      </c>
      <c r="FV121" s="354">
        <v>2</v>
      </c>
      <c r="FW121" s="419">
        <f t="shared" si="707"/>
        <v>2</v>
      </c>
      <c r="FX121" s="354">
        <v>5</v>
      </c>
      <c r="FY121" s="358" t="s">
        <v>34</v>
      </c>
      <c r="FZ121" s="358" t="s">
        <v>93</v>
      </c>
      <c r="GA121" s="358">
        <v>4</v>
      </c>
      <c r="GB121" s="358" t="s">
        <v>85</v>
      </c>
      <c r="GC121" s="358"/>
      <c r="GD121" s="358">
        <v>2</v>
      </c>
      <c r="GE121" s="358">
        <v>15</v>
      </c>
      <c r="GF121" s="359">
        <v>3</v>
      </c>
      <c r="GG121" s="419">
        <f t="shared" si="708"/>
        <v>2</v>
      </c>
      <c r="GH121" s="359">
        <v>5</v>
      </c>
      <c r="GI121" s="359"/>
      <c r="GJ121" s="359"/>
      <c r="GK121" s="358" t="s">
        <v>40</v>
      </c>
      <c r="GL121" s="358" t="s">
        <v>103</v>
      </c>
      <c r="GM121" s="358"/>
      <c r="GN121" s="358">
        <v>1</v>
      </c>
      <c r="GO121" s="358">
        <v>10</v>
      </c>
      <c r="GP121" s="359">
        <v>2</v>
      </c>
      <c r="GQ121" s="419">
        <f t="shared" si="709"/>
        <v>3</v>
      </c>
      <c r="GR121" s="354">
        <v>5</v>
      </c>
      <c r="GS121" s="358" t="s">
        <v>34</v>
      </c>
      <c r="GT121" s="358" t="s">
        <v>93</v>
      </c>
      <c r="GU121" s="358" t="s">
        <v>226</v>
      </c>
      <c r="GV121" s="358" t="s">
        <v>85</v>
      </c>
      <c r="GW121" s="358"/>
      <c r="GX121" s="358">
        <v>2</v>
      </c>
      <c r="GY121" s="358">
        <v>14</v>
      </c>
      <c r="GZ121" s="359">
        <v>2</v>
      </c>
      <c r="HA121" s="421">
        <f t="shared" si="711"/>
        <v>3</v>
      </c>
      <c r="HB121" s="359"/>
      <c r="HC121" s="269"/>
      <c r="HD121" s="269"/>
      <c r="HE121" s="269"/>
      <c r="HF121" s="269"/>
      <c r="HG121" s="269"/>
      <c r="HH121" s="269"/>
      <c r="HI121" s="269"/>
      <c r="HJ121" s="269"/>
      <c r="HK121" s="295">
        <f t="shared" si="33"/>
        <v>10</v>
      </c>
      <c r="HL121" s="295">
        <f t="shared" si="688"/>
        <v>0</v>
      </c>
      <c r="HM121" s="295">
        <f t="shared" si="689"/>
        <v>0</v>
      </c>
      <c r="HN121" s="297">
        <f t="shared" si="690"/>
        <v>0</v>
      </c>
      <c r="HO121" s="295">
        <f t="shared" si="691"/>
        <v>0</v>
      </c>
      <c r="HP121" s="295">
        <f t="shared" si="692"/>
        <v>0</v>
      </c>
      <c r="HQ121" s="295">
        <f t="shared" si="693"/>
        <v>0</v>
      </c>
      <c r="HR121" s="269" t="s">
        <v>346</v>
      </c>
      <c r="HS121" s="269" t="s">
        <v>348</v>
      </c>
      <c r="HT121" s="269"/>
      <c r="HU121" s="269"/>
      <c r="HV121" s="269"/>
      <c r="HW121" s="269"/>
      <c r="HX121" s="269"/>
      <c r="HY121" s="269"/>
      <c r="HZ121" s="269"/>
      <c r="IA121" s="269"/>
      <c r="IB121" s="269"/>
      <c r="IC121" s="269"/>
      <c r="ID121" s="269"/>
      <c r="IE121" s="269"/>
      <c r="IT121" s="299"/>
    </row>
    <row r="122" spans="7:259" ht="15" customHeight="1">
      <c r="G122" s="175">
        <f t="shared" si="23"/>
        <v>6</v>
      </c>
      <c r="H122" s="175">
        <f t="shared" si="24"/>
        <v>10</v>
      </c>
      <c r="I122" s="128">
        <v>93</v>
      </c>
      <c r="J122" s="90">
        <f t="shared" si="681"/>
        <v>44163</v>
      </c>
      <c r="K122" s="126">
        <v>44163</v>
      </c>
      <c r="L122" s="326" t="s">
        <v>421</v>
      </c>
      <c r="M122" s="76">
        <v>9</v>
      </c>
      <c r="N122" s="42">
        <v>2</v>
      </c>
      <c r="O122" s="363">
        <f t="shared" si="682"/>
        <v>11</v>
      </c>
      <c r="P122" s="176">
        <f t="shared" si="683"/>
        <v>94</v>
      </c>
      <c r="Q122" s="177">
        <f t="shared" si="684"/>
        <v>44</v>
      </c>
      <c r="R122" s="178">
        <f t="shared" si="685"/>
        <v>50</v>
      </c>
      <c r="S122" s="519">
        <f t="shared" si="712"/>
        <v>2</v>
      </c>
      <c r="T122" s="43">
        <v>2</v>
      </c>
      <c r="U122" s="43">
        <v>0</v>
      </c>
      <c r="V122" s="43">
        <v>3</v>
      </c>
      <c r="W122" s="43">
        <v>0</v>
      </c>
      <c r="X122" s="186">
        <f t="shared" si="713"/>
        <v>5</v>
      </c>
      <c r="Y122" s="43">
        <v>0</v>
      </c>
      <c r="Z122" s="189">
        <f t="shared" si="687"/>
        <v>5</v>
      </c>
      <c r="AA122" s="44">
        <v>1</v>
      </c>
      <c r="AB122" s="142"/>
      <c r="AC122" s="354">
        <v>4</v>
      </c>
      <c r="AD122" s="355" t="s">
        <v>128</v>
      </c>
      <c r="AE122" s="355" t="s">
        <v>63</v>
      </c>
      <c r="AF122" s="355" t="s">
        <v>226</v>
      </c>
      <c r="AG122" s="355" t="s">
        <v>85</v>
      </c>
      <c r="AH122" s="355"/>
      <c r="AI122" s="355">
        <v>3</v>
      </c>
      <c r="AJ122" s="355">
        <v>4</v>
      </c>
      <c r="AK122" s="354">
        <v>2</v>
      </c>
      <c r="AL122" s="419">
        <f t="shared" si="694"/>
        <v>2</v>
      </c>
      <c r="AM122" s="354">
        <v>4</v>
      </c>
      <c r="AN122" s="355" t="s">
        <v>34</v>
      </c>
      <c r="AO122" s="355" t="s">
        <v>92</v>
      </c>
      <c r="AP122" s="355">
        <v>4</v>
      </c>
      <c r="AQ122" s="355" t="s">
        <v>85</v>
      </c>
      <c r="AR122" s="355"/>
      <c r="AS122" s="355">
        <v>3</v>
      </c>
      <c r="AT122" s="355">
        <v>11</v>
      </c>
      <c r="AU122" s="354">
        <v>2</v>
      </c>
      <c r="AV122" s="419">
        <f t="shared" si="695"/>
        <v>2</v>
      </c>
      <c r="AW122" s="354">
        <v>7</v>
      </c>
      <c r="AX122" s="355" t="s">
        <v>128</v>
      </c>
      <c r="AY122" s="355" t="s">
        <v>121</v>
      </c>
      <c r="AZ122" s="355">
        <v>0</v>
      </c>
      <c r="BA122" s="355" t="s">
        <v>94</v>
      </c>
      <c r="BB122" s="355" t="s">
        <v>419</v>
      </c>
      <c r="BC122" s="355">
        <v>2</v>
      </c>
      <c r="BD122" s="355">
        <v>6</v>
      </c>
      <c r="BE122" s="354">
        <v>2</v>
      </c>
      <c r="BF122" s="419">
        <f t="shared" si="696"/>
        <v>5</v>
      </c>
      <c r="BG122" s="354">
        <v>5</v>
      </c>
      <c r="BH122" s="354"/>
      <c r="BI122" s="354"/>
      <c r="BJ122" s="355" t="s">
        <v>100</v>
      </c>
      <c r="BK122" s="355" t="s">
        <v>98</v>
      </c>
      <c r="BL122" s="355"/>
      <c r="BM122" s="355">
        <v>1</v>
      </c>
      <c r="BN122" s="355">
        <v>4</v>
      </c>
      <c r="BO122" s="354">
        <v>2</v>
      </c>
      <c r="BP122" s="419">
        <f t="shared" si="697"/>
        <v>3</v>
      </c>
      <c r="BQ122" s="354">
        <v>6</v>
      </c>
      <c r="BR122" s="355" t="s">
        <v>34</v>
      </c>
      <c r="BS122" s="355" t="s">
        <v>86</v>
      </c>
      <c r="BT122" s="355" t="s">
        <v>226</v>
      </c>
      <c r="BU122" s="355" t="s">
        <v>91</v>
      </c>
      <c r="BV122" s="355" t="s">
        <v>420</v>
      </c>
      <c r="BW122" s="355">
        <v>2</v>
      </c>
      <c r="BX122" s="355">
        <v>0.4</v>
      </c>
      <c r="BY122" s="354">
        <v>1</v>
      </c>
      <c r="BZ122" s="419">
        <f t="shared" si="698"/>
        <v>5</v>
      </c>
      <c r="CA122" s="354">
        <v>5</v>
      </c>
      <c r="CB122" s="355" t="s">
        <v>36</v>
      </c>
      <c r="CC122" s="355" t="s">
        <v>93</v>
      </c>
      <c r="CD122" s="355">
        <v>0</v>
      </c>
      <c r="CE122" s="355" t="s">
        <v>85</v>
      </c>
      <c r="CF122" s="355"/>
      <c r="CG122" s="355">
        <v>2</v>
      </c>
      <c r="CH122" s="355">
        <v>15</v>
      </c>
      <c r="CI122" s="354">
        <v>2</v>
      </c>
      <c r="CJ122" s="419">
        <f t="shared" si="699"/>
        <v>3</v>
      </c>
      <c r="CK122" s="354">
        <v>3</v>
      </c>
      <c r="CL122" s="354"/>
      <c r="CM122" s="354"/>
      <c r="CN122" s="355">
        <v>4</v>
      </c>
      <c r="CO122" s="355" t="s">
        <v>85</v>
      </c>
      <c r="CP122" s="355"/>
      <c r="CQ122" s="355">
        <v>1</v>
      </c>
      <c r="CR122" s="355">
        <v>3</v>
      </c>
      <c r="CS122" s="354">
        <v>2</v>
      </c>
      <c r="CT122" s="419">
        <f t="shared" si="700"/>
        <v>1</v>
      </c>
      <c r="CU122" s="354">
        <v>6</v>
      </c>
      <c r="CV122" s="355" t="s">
        <v>34</v>
      </c>
      <c r="CW122" s="355" t="s">
        <v>93</v>
      </c>
      <c r="CX122" s="355">
        <v>0</v>
      </c>
      <c r="CY122" s="355" t="s">
        <v>85</v>
      </c>
      <c r="CZ122" s="355" t="s">
        <v>285</v>
      </c>
      <c r="DA122" s="355">
        <v>1</v>
      </c>
      <c r="DB122" s="355">
        <v>20</v>
      </c>
      <c r="DC122" s="354">
        <v>2</v>
      </c>
      <c r="DD122" s="419">
        <f t="shared" si="710"/>
        <v>4</v>
      </c>
      <c r="DE122" s="354">
        <v>4</v>
      </c>
      <c r="DF122" s="358" t="s">
        <v>34</v>
      </c>
      <c r="DG122" s="358" t="s">
        <v>63</v>
      </c>
      <c r="DH122" s="358">
        <v>4</v>
      </c>
      <c r="DI122" s="358" t="s">
        <v>85</v>
      </c>
      <c r="DJ122" s="358"/>
      <c r="DK122" s="358">
        <v>1</v>
      </c>
      <c r="DL122" s="358">
        <v>10</v>
      </c>
      <c r="DM122" s="359">
        <v>2</v>
      </c>
      <c r="DN122" s="419">
        <f t="shared" si="701"/>
        <v>2</v>
      </c>
      <c r="DO122" s="359"/>
      <c r="DP122" s="359">
        <v>3</v>
      </c>
      <c r="DQ122" s="359"/>
      <c r="DR122" s="359"/>
      <c r="DS122" s="358" t="s">
        <v>111</v>
      </c>
      <c r="DT122" s="358" t="s">
        <v>85</v>
      </c>
      <c r="DU122" s="358"/>
      <c r="DV122" s="358">
        <v>3</v>
      </c>
      <c r="DW122" s="358">
        <v>3</v>
      </c>
      <c r="DX122" s="359">
        <v>2</v>
      </c>
      <c r="DY122" s="419">
        <f t="shared" si="702"/>
        <v>1</v>
      </c>
      <c r="DZ122" s="356">
        <v>3</v>
      </c>
      <c r="EA122" s="358" t="s">
        <v>34</v>
      </c>
      <c r="EB122" s="358" t="s">
        <v>121</v>
      </c>
      <c r="EC122" s="358" t="s">
        <v>111</v>
      </c>
      <c r="ED122" s="358" t="s">
        <v>85</v>
      </c>
      <c r="EE122" s="358"/>
      <c r="EF122" s="358">
        <v>2</v>
      </c>
      <c r="EG122" s="358">
        <v>3</v>
      </c>
      <c r="EH122" s="359">
        <v>1</v>
      </c>
      <c r="EI122" s="419">
        <f t="shared" si="703"/>
        <v>2</v>
      </c>
      <c r="EJ122" s="359">
        <v>4</v>
      </c>
      <c r="EK122" s="358" t="s">
        <v>34</v>
      </c>
      <c r="EL122" s="358" t="s">
        <v>121</v>
      </c>
      <c r="EM122" s="358">
        <v>0</v>
      </c>
      <c r="EN122" s="358" t="s">
        <v>85</v>
      </c>
      <c r="EO122" s="358"/>
      <c r="EP122" s="358">
        <v>1</v>
      </c>
      <c r="EQ122" s="358">
        <v>5</v>
      </c>
      <c r="ER122" s="359">
        <v>2</v>
      </c>
      <c r="ES122" s="419">
        <f t="shared" si="704"/>
        <v>2</v>
      </c>
      <c r="ET122" s="359">
        <v>5</v>
      </c>
      <c r="EU122" s="358" t="s">
        <v>36</v>
      </c>
      <c r="EV122" s="358" t="s">
        <v>93</v>
      </c>
      <c r="EW122" s="358" t="s">
        <v>226</v>
      </c>
      <c r="EX122" s="358" t="s">
        <v>85</v>
      </c>
      <c r="EY122" s="358"/>
      <c r="EZ122" s="358">
        <v>1</v>
      </c>
      <c r="FA122" s="358">
        <v>6</v>
      </c>
      <c r="FB122" s="359">
        <v>3</v>
      </c>
      <c r="FC122" s="419">
        <f t="shared" si="705"/>
        <v>2</v>
      </c>
      <c r="FD122" s="354">
        <v>15</v>
      </c>
      <c r="FE122" s="358" t="s">
        <v>34</v>
      </c>
      <c r="FF122" s="358" t="s">
        <v>96</v>
      </c>
      <c r="FG122" s="358">
        <v>5</v>
      </c>
      <c r="FH122" s="358" t="s">
        <v>91</v>
      </c>
      <c r="FI122" s="358"/>
      <c r="FJ122" s="358">
        <v>3</v>
      </c>
      <c r="FK122" s="358">
        <v>7</v>
      </c>
      <c r="FL122" s="359">
        <v>1</v>
      </c>
      <c r="FM122" s="419">
        <f t="shared" si="706"/>
        <v>14</v>
      </c>
      <c r="FN122" s="354">
        <v>5</v>
      </c>
      <c r="FO122" s="358" t="s">
        <v>34</v>
      </c>
      <c r="FP122" s="358" t="s">
        <v>93</v>
      </c>
      <c r="FQ122" s="358">
        <v>0</v>
      </c>
      <c r="FR122" s="358" t="s">
        <v>103</v>
      </c>
      <c r="FS122" s="358"/>
      <c r="FT122" s="358">
        <v>1</v>
      </c>
      <c r="FU122" s="358">
        <v>1</v>
      </c>
      <c r="FV122" s="359">
        <v>1</v>
      </c>
      <c r="FW122" s="419">
        <f t="shared" si="707"/>
        <v>4</v>
      </c>
      <c r="FX122" s="359">
        <v>4</v>
      </c>
      <c r="FY122" s="358" t="s">
        <v>34</v>
      </c>
      <c r="FZ122" s="358" t="s">
        <v>93</v>
      </c>
      <c r="GA122" s="358">
        <v>4</v>
      </c>
      <c r="GB122" s="358" t="s">
        <v>92</v>
      </c>
      <c r="GC122" s="358"/>
      <c r="GD122" s="358">
        <v>3</v>
      </c>
      <c r="GE122" s="358">
        <v>1.5</v>
      </c>
      <c r="GF122" s="359">
        <v>1</v>
      </c>
      <c r="GG122" s="419">
        <f t="shared" si="708"/>
        <v>3</v>
      </c>
      <c r="GH122" s="359">
        <v>4</v>
      </c>
      <c r="GI122" s="359"/>
      <c r="GJ122" s="359"/>
      <c r="GK122" s="358" t="s">
        <v>40</v>
      </c>
      <c r="GL122" s="358" t="s">
        <v>95</v>
      </c>
      <c r="GM122" s="358"/>
      <c r="GN122" s="358">
        <v>1</v>
      </c>
      <c r="GO122" s="358">
        <v>7</v>
      </c>
      <c r="GP122" s="359">
        <v>2</v>
      </c>
      <c r="GQ122" s="419">
        <f t="shared" si="709"/>
        <v>2</v>
      </c>
      <c r="GR122" s="359">
        <v>7</v>
      </c>
      <c r="GS122" s="358" t="s">
        <v>34</v>
      </c>
      <c r="GT122" s="358" t="s">
        <v>93</v>
      </c>
      <c r="GU122" s="358" t="s">
        <v>226</v>
      </c>
      <c r="GV122" s="358" t="s">
        <v>103</v>
      </c>
      <c r="GW122" s="358"/>
      <c r="GX122" s="358">
        <v>3</v>
      </c>
      <c r="GY122" s="358">
        <v>20</v>
      </c>
      <c r="GZ122" s="359">
        <v>2</v>
      </c>
      <c r="HA122" s="421">
        <f t="shared" si="711"/>
        <v>5</v>
      </c>
      <c r="HB122" s="359" t="s">
        <v>417</v>
      </c>
      <c r="HC122" s="269" t="s">
        <v>418</v>
      </c>
      <c r="HD122" s="269"/>
      <c r="HE122" s="269"/>
      <c r="HF122" s="269"/>
      <c r="HG122" s="269"/>
      <c r="HH122" s="269"/>
      <c r="HI122" s="269"/>
      <c r="HJ122" s="269"/>
      <c r="HK122" s="295">
        <f t="shared" si="33"/>
        <v>10</v>
      </c>
      <c r="HL122" s="295">
        <f t="shared" si="688"/>
        <v>0</v>
      </c>
      <c r="HM122" s="295">
        <f t="shared" si="689"/>
        <v>0</v>
      </c>
      <c r="HN122" s="297">
        <f t="shared" si="690"/>
        <v>0</v>
      </c>
      <c r="HO122" s="295">
        <f t="shared" si="691"/>
        <v>1</v>
      </c>
      <c r="HP122" s="295">
        <f t="shared" si="692"/>
        <v>0</v>
      </c>
      <c r="HQ122" s="295">
        <f t="shared" si="693"/>
        <v>1</v>
      </c>
      <c r="HR122" s="269" t="s">
        <v>346</v>
      </c>
      <c r="HS122" s="269" t="s">
        <v>348</v>
      </c>
      <c r="HT122" s="269"/>
      <c r="HU122" s="269"/>
      <c r="HV122" s="269"/>
      <c r="HW122" s="269"/>
      <c r="HX122" s="269"/>
      <c r="HY122" s="269"/>
      <c r="HZ122" s="269"/>
      <c r="IA122" s="269"/>
      <c r="IB122" s="269"/>
      <c r="IC122" s="269"/>
      <c r="ID122" s="269"/>
      <c r="IE122" s="269"/>
      <c r="IT122" s="299"/>
    </row>
    <row r="123" spans="7:259" ht="15" customHeight="1">
      <c r="G123" s="175">
        <f t="shared" si="23"/>
        <v>5</v>
      </c>
      <c r="H123" s="175">
        <f t="shared" si="24"/>
        <v>9</v>
      </c>
      <c r="I123" s="128">
        <v>92</v>
      </c>
      <c r="J123" s="88">
        <f t="shared" si="681"/>
        <v>44156</v>
      </c>
      <c r="K123" s="85">
        <v>44156</v>
      </c>
      <c r="L123" s="5" t="s">
        <v>415</v>
      </c>
      <c r="M123" s="74">
        <v>2</v>
      </c>
      <c r="N123" s="28">
        <v>1</v>
      </c>
      <c r="O123" s="206">
        <f t="shared" si="682"/>
        <v>3</v>
      </c>
      <c r="P123" s="176">
        <f t="shared" si="683"/>
        <v>92</v>
      </c>
      <c r="Q123" s="185">
        <f t="shared" si="684"/>
        <v>47</v>
      </c>
      <c r="R123" s="178">
        <f t="shared" si="685"/>
        <v>45</v>
      </c>
      <c r="S123" s="519">
        <f t="shared" si="712"/>
        <v>5</v>
      </c>
      <c r="T123" s="27">
        <v>1</v>
      </c>
      <c r="U123" s="27">
        <v>0</v>
      </c>
      <c r="V123" s="27">
        <v>5</v>
      </c>
      <c r="W123" s="27">
        <v>2</v>
      </c>
      <c r="X123" s="186">
        <f t="shared" si="713"/>
        <v>8</v>
      </c>
      <c r="Y123" s="27">
        <v>0</v>
      </c>
      <c r="Z123" s="189">
        <f t="shared" si="687"/>
        <v>8</v>
      </c>
      <c r="AA123" s="18">
        <v>0</v>
      </c>
      <c r="AB123" s="142"/>
      <c r="AC123" s="354">
        <v>7</v>
      </c>
      <c r="AD123" s="355" t="s">
        <v>128</v>
      </c>
      <c r="AE123" s="355" t="s">
        <v>63</v>
      </c>
      <c r="AF123" s="355">
        <v>8</v>
      </c>
      <c r="AG123" s="355" t="s">
        <v>95</v>
      </c>
      <c r="AH123" s="355"/>
      <c r="AI123" s="355">
        <v>2</v>
      </c>
      <c r="AJ123" s="355">
        <v>13</v>
      </c>
      <c r="AK123" s="354">
        <v>3</v>
      </c>
      <c r="AL123" s="419">
        <f t="shared" si="694"/>
        <v>4</v>
      </c>
      <c r="AM123" s="354">
        <v>4</v>
      </c>
      <c r="AN123" s="355" t="s">
        <v>34</v>
      </c>
      <c r="AO123" s="355" t="s">
        <v>92</v>
      </c>
      <c r="AP123" s="355">
        <v>4</v>
      </c>
      <c r="AQ123" s="355" t="s">
        <v>85</v>
      </c>
      <c r="AR123" s="355"/>
      <c r="AS123" s="355">
        <v>2</v>
      </c>
      <c r="AT123" s="355">
        <v>13</v>
      </c>
      <c r="AU123" s="354">
        <v>2</v>
      </c>
      <c r="AV123" s="419">
        <f t="shared" si="695"/>
        <v>2</v>
      </c>
      <c r="AW123" s="354">
        <v>4</v>
      </c>
      <c r="AX123" s="355" t="s">
        <v>128</v>
      </c>
      <c r="AY123" s="355" t="s">
        <v>121</v>
      </c>
      <c r="AZ123" s="355" t="s">
        <v>226</v>
      </c>
      <c r="BA123" s="355" t="s">
        <v>85</v>
      </c>
      <c r="BB123" s="355"/>
      <c r="BC123" s="355">
        <v>3</v>
      </c>
      <c r="BD123" s="355">
        <v>6</v>
      </c>
      <c r="BE123" s="354">
        <v>2</v>
      </c>
      <c r="BF123" s="419">
        <f t="shared" si="696"/>
        <v>2</v>
      </c>
      <c r="BG123" s="354">
        <v>3</v>
      </c>
      <c r="BH123" s="354"/>
      <c r="BI123" s="354"/>
      <c r="BJ123" s="355" t="s">
        <v>29</v>
      </c>
      <c r="BK123" s="355" t="s">
        <v>85</v>
      </c>
      <c r="BL123" s="355"/>
      <c r="BM123" s="355">
        <v>2</v>
      </c>
      <c r="BN123" s="355">
        <v>19</v>
      </c>
      <c r="BO123" s="354">
        <v>2</v>
      </c>
      <c r="BP123" s="419">
        <f t="shared" si="697"/>
        <v>1</v>
      </c>
      <c r="BQ123" s="354">
        <v>8</v>
      </c>
      <c r="BR123" s="355" t="s">
        <v>34</v>
      </c>
      <c r="BS123" s="355" t="s">
        <v>86</v>
      </c>
      <c r="BT123" s="355">
        <v>4</v>
      </c>
      <c r="BU123" s="355" t="s">
        <v>91</v>
      </c>
      <c r="BV123" s="355" t="s">
        <v>285</v>
      </c>
      <c r="BW123" s="355">
        <v>2</v>
      </c>
      <c r="BX123" s="355">
        <v>0.4</v>
      </c>
      <c r="BY123" s="354">
        <v>1</v>
      </c>
      <c r="BZ123" s="419">
        <f t="shared" si="698"/>
        <v>7</v>
      </c>
      <c r="CA123" s="354">
        <v>7</v>
      </c>
      <c r="CB123" s="385" t="s">
        <v>36</v>
      </c>
      <c r="CC123" s="385" t="s">
        <v>96</v>
      </c>
      <c r="CD123" s="355">
        <v>0</v>
      </c>
      <c r="CE123" s="355" t="s">
        <v>85</v>
      </c>
      <c r="CF123" s="355"/>
      <c r="CG123" s="355">
        <v>2</v>
      </c>
      <c r="CH123" s="355">
        <v>5</v>
      </c>
      <c r="CI123" s="354">
        <v>2</v>
      </c>
      <c r="CJ123" s="419">
        <f t="shared" si="699"/>
        <v>5</v>
      </c>
      <c r="CK123" s="354">
        <v>3</v>
      </c>
      <c r="CL123" s="354"/>
      <c r="CM123" s="354"/>
      <c r="CN123" s="355">
        <v>4</v>
      </c>
      <c r="CO123" s="355" t="s">
        <v>85</v>
      </c>
      <c r="CP123" s="355"/>
      <c r="CQ123" s="355">
        <v>1</v>
      </c>
      <c r="CR123" s="355">
        <v>18</v>
      </c>
      <c r="CS123" s="354">
        <v>2</v>
      </c>
      <c r="CT123" s="419">
        <f t="shared" si="700"/>
        <v>1</v>
      </c>
      <c r="CU123" s="354">
        <v>7</v>
      </c>
      <c r="CV123" s="355" t="s">
        <v>34</v>
      </c>
      <c r="CW123" s="355" t="s">
        <v>93</v>
      </c>
      <c r="CX123" s="355" t="s">
        <v>271</v>
      </c>
      <c r="CY123" s="355" t="s">
        <v>91</v>
      </c>
      <c r="CZ123" s="355" t="s">
        <v>285</v>
      </c>
      <c r="DA123" s="355">
        <v>3</v>
      </c>
      <c r="DB123" s="355">
        <v>5</v>
      </c>
      <c r="DC123" s="354">
        <v>2</v>
      </c>
      <c r="DD123" s="419">
        <f t="shared" si="710"/>
        <v>5</v>
      </c>
      <c r="DE123" s="354">
        <v>4</v>
      </c>
      <c r="DF123" s="355" t="s">
        <v>34</v>
      </c>
      <c r="DG123" s="355" t="s">
        <v>63</v>
      </c>
      <c r="DH123" s="355">
        <v>9</v>
      </c>
      <c r="DI123" s="355" t="s">
        <v>98</v>
      </c>
      <c r="DJ123" s="355" t="s">
        <v>285</v>
      </c>
      <c r="DK123" s="355">
        <v>1</v>
      </c>
      <c r="DL123" s="355">
        <v>6</v>
      </c>
      <c r="DM123" s="354">
        <v>1</v>
      </c>
      <c r="DN123" s="419">
        <f t="shared" si="701"/>
        <v>3</v>
      </c>
      <c r="DO123" s="354" t="s">
        <v>129</v>
      </c>
      <c r="DP123" s="354">
        <v>5</v>
      </c>
      <c r="DQ123" s="359"/>
      <c r="DR123" s="359"/>
      <c r="DS123" s="358" t="s">
        <v>29</v>
      </c>
      <c r="DT123" s="358" t="s">
        <v>63</v>
      </c>
      <c r="DU123" s="358"/>
      <c r="DV123" s="358">
        <v>1</v>
      </c>
      <c r="DW123" s="358">
        <v>7</v>
      </c>
      <c r="DX123" s="359">
        <v>2</v>
      </c>
      <c r="DY123" s="419">
        <f t="shared" si="702"/>
        <v>3</v>
      </c>
      <c r="DZ123" s="359">
        <v>4</v>
      </c>
      <c r="EA123" s="358" t="s">
        <v>34</v>
      </c>
      <c r="EB123" s="358" t="s">
        <v>93</v>
      </c>
      <c r="EC123" s="358">
        <v>9</v>
      </c>
      <c r="ED123" s="358" t="s">
        <v>85</v>
      </c>
      <c r="EE123" s="358"/>
      <c r="EF123" s="358">
        <v>3</v>
      </c>
      <c r="EG123" s="358">
        <v>1.5</v>
      </c>
      <c r="EH123" s="359">
        <v>2</v>
      </c>
      <c r="EI123" s="419">
        <f t="shared" si="703"/>
        <v>2</v>
      </c>
      <c r="EJ123" s="359">
        <v>6</v>
      </c>
      <c r="EK123" s="358" t="s">
        <v>34</v>
      </c>
      <c r="EL123" s="358" t="s">
        <v>63</v>
      </c>
      <c r="EM123" s="358">
        <v>0</v>
      </c>
      <c r="EN123" s="358" t="s">
        <v>98</v>
      </c>
      <c r="EO123" s="358" t="s">
        <v>236</v>
      </c>
      <c r="EP123" s="358">
        <v>1</v>
      </c>
      <c r="EQ123" s="355">
        <v>4</v>
      </c>
      <c r="ER123" s="354">
        <v>2</v>
      </c>
      <c r="ES123" s="419">
        <f t="shared" si="704"/>
        <v>4</v>
      </c>
      <c r="ET123" s="354">
        <v>4</v>
      </c>
      <c r="EU123" s="358" t="s">
        <v>36</v>
      </c>
      <c r="EV123" s="358" t="s">
        <v>93</v>
      </c>
      <c r="EW123" s="358" t="s">
        <v>226</v>
      </c>
      <c r="EX123" s="358" t="s">
        <v>85</v>
      </c>
      <c r="EY123" s="358"/>
      <c r="EZ123" s="358">
        <v>1</v>
      </c>
      <c r="FA123" s="358">
        <v>18</v>
      </c>
      <c r="FB123" s="359">
        <v>2</v>
      </c>
      <c r="FC123" s="419">
        <f t="shared" si="705"/>
        <v>2</v>
      </c>
      <c r="FD123" s="359">
        <v>6</v>
      </c>
      <c r="FE123" s="358" t="s">
        <v>34</v>
      </c>
      <c r="FF123" s="358" t="s">
        <v>86</v>
      </c>
      <c r="FG123" s="358">
        <v>0</v>
      </c>
      <c r="FH123" s="358" t="s">
        <v>92</v>
      </c>
      <c r="FI123" s="358"/>
      <c r="FJ123" s="358">
        <v>3</v>
      </c>
      <c r="FK123" s="358">
        <v>1.5</v>
      </c>
      <c r="FL123" s="359">
        <v>1</v>
      </c>
      <c r="FM123" s="419">
        <f t="shared" si="706"/>
        <v>5</v>
      </c>
      <c r="FN123" s="354">
        <v>4</v>
      </c>
      <c r="FO123" s="358" t="s">
        <v>34</v>
      </c>
      <c r="FP123" s="358" t="s">
        <v>93</v>
      </c>
      <c r="FQ123" s="358">
        <v>8</v>
      </c>
      <c r="FR123" s="358" t="s">
        <v>85</v>
      </c>
      <c r="FS123" s="358"/>
      <c r="FT123" s="358">
        <v>4</v>
      </c>
      <c r="FU123" s="358">
        <v>5</v>
      </c>
      <c r="FV123" s="359">
        <v>2</v>
      </c>
      <c r="FW123" s="419">
        <f t="shared" si="707"/>
        <v>2</v>
      </c>
      <c r="FX123" s="359">
        <v>6</v>
      </c>
      <c r="FY123" s="358" t="s">
        <v>34</v>
      </c>
      <c r="FZ123" s="358" t="s">
        <v>93</v>
      </c>
      <c r="GA123" s="358">
        <v>4</v>
      </c>
      <c r="GB123" s="358" t="s">
        <v>94</v>
      </c>
      <c r="GC123" s="358"/>
      <c r="GD123" s="358">
        <v>1</v>
      </c>
      <c r="GE123" s="358">
        <v>7</v>
      </c>
      <c r="GF123" s="359">
        <v>3</v>
      </c>
      <c r="GG123" s="419">
        <f t="shared" si="708"/>
        <v>3</v>
      </c>
      <c r="GH123" s="354">
        <v>5</v>
      </c>
      <c r="GI123" s="359"/>
      <c r="GJ123" s="359"/>
      <c r="GK123" s="358" t="s">
        <v>100</v>
      </c>
      <c r="GL123" s="358" t="s">
        <v>96</v>
      </c>
      <c r="GM123" s="358"/>
      <c r="GN123" s="358">
        <v>3</v>
      </c>
      <c r="GO123" s="358">
        <v>4</v>
      </c>
      <c r="GP123" s="359">
        <v>2</v>
      </c>
      <c r="GQ123" s="419">
        <f t="shared" si="709"/>
        <v>3</v>
      </c>
      <c r="GR123" s="359">
        <v>5</v>
      </c>
      <c r="GS123" s="358" t="s">
        <v>34</v>
      </c>
      <c r="GT123" s="358" t="s">
        <v>63</v>
      </c>
      <c r="GU123" s="358" t="s">
        <v>226</v>
      </c>
      <c r="GV123" s="358" t="s">
        <v>85</v>
      </c>
      <c r="GW123" s="358"/>
      <c r="GX123" s="358">
        <v>3</v>
      </c>
      <c r="GY123" s="358">
        <v>4</v>
      </c>
      <c r="GZ123" s="359">
        <v>2</v>
      </c>
      <c r="HA123" s="421">
        <f t="shared" si="711"/>
        <v>3</v>
      </c>
      <c r="HB123" s="359" t="s">
        <v>416</v>
      </c>
      <c r="HC123" s="269" t="s">
        <v>397</v>
      </c>
      <c r="HD123" s="269"/>
      <c r="HE123" s="269"/>
      <c r="HF123" s="269"/>
      <c r="HG123" s="269"/>
      <c r="HH123" s="269"/>
      <c r="HI123" s="269"/>
      <c r="HJ123" s="269"/>
      <c r="HK123" s="295">
        <f t="shared" si="33"/>
        <v>10</v>
      </c>
      <c r="HL123" s="295">
        <f t="shared" si="688"/>
        <v>0</v>
      </c>
      <c r="HM123" s="295">
        <f t="shared" si="689"/>
        <v>0</v>
      </c>
      <c r="HN123" s="297">
        <f t="shared" si="690"/>
        <v>0</v>
      </c>
      <c r="HO123" s="295">
        <f t="shared" si="691"/>
        <v>0</v>
      </c>
      <c r="HP123" s="295">
        <f t="shared" si="692"/>
        <v>0</v>
      </c>
      <c r="HQ123" s="295">
        <f t="shared" si="693"/>
        <v>0</v>
      </c>
      <c r="HR123" s="269" t="s">
        <v>379</v>
      </c>
      <c r="HS123" s="269" t="s">
        <v>380</v>
      </c>
      <c r="HT123" s="269"/>
      <c r="HU123" s="269"/>
      <c r="HV123" s="269"/>
      <c r="HW123" s="269"/>
      <c r="HX123" s="269"/>
      <c r="HY123" s="269"/>
      <c r="HZ123" s="269"/>
      <c r="IA123" s="269"/>
      <c r="IB123" s="269"/>
      <c r="IC123" s="269"/>
      <c r="ID123" s="269"/>
      <c r="IE123" s="269"/>
      <c r="IT123" s="299"/>
    </row>
    <row r="124" spans="7:259" ht="15" customHeight="1">
      <c r="G124" s="175">
        <f t="shared" si="23"/>
        <v>9</v>
      </c>
      <c r="H124" s="175">
        <f t="shared" si="24"/>
        <v>12</v>
      </c>
      <c r="I124" s="128">
        <v>91</v>
      </c>
      <c r="J124" s="90">
        <f t="shared" si="681"/>
        <v>44108</v>
      </c>
      <c r="K124" s="126">
        <v>44108</v>
      </c>
      <c r="L124" s="41" t="s">
        <v>413</v>
      </c>
      <c r="M124" s="76">
        <v>0</v>
      </c>
      <c r="N124" s="42">
        <v>0</v>
      </c>
      <c r="O124" s="206">
        <f t="shared" si="682"/>
        <v>0</v>
      </c>
      <c r="P124" s="176">
        <f t="shared" si="683"/>
        <v>80</v>
      </c>
      <c r="Q124" s="185">
        <f t="shared" si="684"/>
        <v>40</v>
      </c>
      <c r="R124" s="178">
        <f t="shared" si="685"/>
        <v>40</v>
      </c>
      <c r="S124" s="519">
        <f>AK124+AU124+BE124+BO124+BY124+CI124+CS124+DC124+DM124+DX124+EH124+ER124+FB124+FL124+FV124+GF124+GP124+GZ124-30</f>
        <v>7</v>
      </c>
      <c r="T124" s="43">
        <v>0</v>
      </c>
      <c r="U124" s="43">
        <v>0</v>
      </c>
      <c r="V124" s="43">
        <v>1</v>
      </c>
      <c r="W124" s="43">
        <v>1</v>
      </c>
      <c r="X124" s="186">
        <f t="shared" si="713"/>
        <v>2</v>
      </c>
      <c r="Y124" s="43">
        <v>2</v>
      </c>
      <c r="Z124" s="189">
        <f t="shared" si="687"/>
        <v>4</v>
      </c>
      <c r="AA124" s="44">
        <v>0</v>
      </c>
      <c r="AB124" s="142"/>
      <c r="AC124" s="359">
        <v>4</v>
      </c>
      <c r="AD124" s="358" t="s">
        <v>128</v>
      </c>
      <c r="AE124" s="358" t="s">
        <v>63</v>
      </c>
      <c r="AF124" s="358">
        <v>6</v>
      </c>
      <c r="AG124" s="358" t="s">
        <v>95</v>
      </c>
      <c r="AH124" s="358"/>
      <c r="AI124" s="358">
        <v>2</v>
      </c>
      <c r="AJ124" s="358">
        <v>1.6</v>
      </c>
      <c r="AK124" s="359">
        <v>2</v>
      </c>
      <c r="AL124" s="419">
        <f t="shared" si="694"/>
        <v>2</v>
      </c>
      <c r="AM124" s="354">
        <v>4</v>
      </c>
      <c r="AN124" s="358" t="s">
        <v>34</v>
      </c>
      <c r="AO124" s="358" t="s">
        <v>93</v>
      </c>
      <c r="AP124" s="358" t="s">
        <v>223</v>
      </c>
      <c r="AQ124" s="358" t="s">
        <v>85</v>
      </c>
      <c r="AR124" s="358"/>
      <c r="AS124" s="358">
        <v>4</v>
      </c>
      <c r="AT124" s="358">
        <v>4</v>
      </c>
      <c r="AU124" s="359">
        <v>2</v>
      </c>
      <c r="AV124" s="419">
        <f t="shared" si="695"/>
        <v>2</v>
      </c>
      <c r="AW124" s="357">
        <v>5</v>
      </c>
      <c r="AX124" s="358" t="s">
        <v>128</v>
      </c>
      <c r="AY124" s="358" t="s">
        <v>93</v>
      </c>
      <c r="AZ124" s="358">
        <v>0</v>
      </c>
      <c r="BA124" s="358" t="s">
        <v>85</v>
      </c>
      <c r="BB124" s="358"/>
      <c r="BC124" s="358">
        <v>2</v>
      </c>
      <c r="BD124" s="358">
        <v>3</v>
      </c>
      <c r="BE124" s="359">
        <v>3</v>
      </c>
      <c r="BF124" s="419">
        <f t="shared" si="696"/>
        <v>2</v>
      </c>
      <c r="BG124" s="354">
        <v>3</v>
      </c>
      <c r="BH124" s="359"/>
      <c r="BI124" s="359"/>
      <c r="BJ124" s="358" t="s">
        <v>100</v>
      </c>
      <c r="BK124" s="358" t="s">
        <v>85</v>
      </c>
      <c r="BL124" s="358"/>
      <c r="BM124" s="358">
        <v>1</v>
      </c>
      <c r="BN124" s="358">
        <v>10</v>
      </c>
      <c r="BO124" s="359">
        <v>2</v>
      </c>
      <c r="BP124" s="419">
        <f t="shared" si="697"/>
        <v>1</v>
      </c>
      <c r="BQ124" s="360">
        <v>5</v>
      </c>
      <c r="BR124" s="358" t="s">
        <v>34</v>
      </c>
      <c r="BS124" s="358" t="s">
        <v>92</v>
      </c>
      <c r="BT124" s="358">
        <v>0</v>
      </c>
      <c r="BU124" s="358" t="s">
        <v>92</v>
      </c>
      <c r="BV124" s="358"/>
      <c r="BW124" s="358">
        <v>1</v>
      </c>
      <c r="BX124" s="358">
        <v>7</v>
      </c>
      <c r="BY124" s="359">
        <v>2</v>
      </c>
      <c r="BZ124" s="419">
        <f t="shared" si="698"/>
        <v>3</v>
      </c>
      <c r="CA124" s="359">
        <v>5</v>
      </c>
      <c r="CB124" s="355" t="s">
        <v>36</v>
      </c>
      <c r="CC124" s="358" t="s">
        <v>93</v>
      </c>
      <c r="CD124" s="358">
        <v>0</v>
      </c>
      <c r="CE124" s="358" t="s">
        <v>85</v>
      </c>
      <c r="CF124" s="358"/>
      <c r="CG124" s="358">
        <v>2</v>
      </c>
      <c r="CH124" s="358">
        <v>3</v>
      </c>
      <c r="CI124" s="359">
        <v>2</v>
      </c>
      <c r="CJ124" s="419">
        <f t="shared" si="699"/>
        <v>3</v>
      </c>
      <c r="CK124" s="359">
        <v>3</v>
      </c>
      <c r="CL124" s="359"/>
      <c r="CM124" s="359"/>
      <c r="CN124" s="358">
        <v>0</v>
      </c>
      <c r="CO124" s="358" t="s">
        <v>85</v>
      </c>
      <c r="CP124" s="358"/>
      <c r="CQ124" s="358">
        <v>1</v>
      </c>
      <c r="CR124" s="358">
        <v>4</v>
      </c>
      <c r="CS124" s="359">
        <v>2</v>
      </c>
      <c r="CT124" s="419">
        <f t="shared" si="700"/>
        <v>1</v>
      </c>
      <c r="CU124" s="359">
        <v>7</v>
      </c>
      <c r="CV124" s="358" t="s">
        <v>34</v>
      </c>
      <c r="CW124" s="358" t="s">
        <v>93</v>
      </c>
      <c r="CX124" s="358">
        <v>0</v>
      </c>
      <c r="CY124" s="358" t="s">
        <v>91</v>
      </c>
      <c r="CZ124" s="358" t="s">
        <v>285</v>
      </c>
      <c r="DA124" s="358">
        <v>1</v>
      </c>
      <c r="DB124" s="358">
        <v>1.6</v>
      </c>
      <c r="DC124" s="359">
        <v>2</v>
      </c>
      <c r="DD124" s="419">
        <f t="shared" si="710"/>
        <v>5</v>
      </c>
      <c r="DE124" s="359">
        <v>4</v>
      </c>
      <c r="DF124" s="358" t="s">
        <v>34</v>
      </c>
      <c r="DG124" s="358" t="s">
        <v>93</v>
      </c>
      <c r="DH124" s="358">
        <v>9</v>
      </c>
      <c r="DI124" s="358" t="s">
        <v>85</v>
      </c>
      <c r="DJ124" s="358"/>
      <c r="DK124" s="358">
        <v>2</v>
      </c>
      <c r="DL124" s="358">
        <v>1.6</v>
      </c>
      <c r="DM124" s="359">
        <v>2</v>
      </c>
      <c r="DN124" s="419">
        <f t="shared" si="701"/>
        <v>2</v>
      </c>
      <c r="DO124" s="359"/>
      <c r="DP124" s="359">
        <v>5</v>
      </c>
      <c r="DQ124" s="359"/>
      <c r="DR124" s="359"/>
      <c r="DS124" s="358" t="s">
        <v>29</v>
      </c>
      <c r="DT124" s="358" t="s">
        <v>91</v>
      </c>
      <c r="DU124" s="358"/>
      <c r="DV124" s="358">
        <v>1</v>
      </c>
      <c r="DW124" s="358">
        <v>3</v>
      </c>
      <c r="DX124" s="359">
        <v>2</v>
      </c>
      <c r="DY124" s="419">
        <f t="shared" si="702"/>
        <v>3</v>
      </c>
      <c r="DZ124" s="359">
        <v>4</v>
      </c>
      <c r="EA124" s="358" t="s">
        <v>34</v>
      </c>
      <c r="EB124" s="358" t="s">
        <v>63</v>
      </c>
      <c r="EC124" s="358">
        <v>5</v>
      </c>
      <c r="ED124" s="358" t="s">
        <v>85</v>
      </c>
      <c r="EE124" s="358"/>
      <c r="EF124" s="358">
        <v>3</v>
      </c>
      <c r="EG124" s="358">
        <v>3</v>
      </c>
      <c r="EH124" s="359">
        <v>2</v>
      </c>
      <c r="EI124" s="419">
        <f t="shared" si="703"/>
        <v>2</v>
      </c>
      <c r="EJ124" s="354">
        <v>4</v>
      </c>
      <c r="EK124" s="358" t="s">
        <v>34</v>
      </c>
      <c r="EL124" s="358" t="s">
        <v>63</v>
      </c>
      <c r="EM124" s="358">
        <v>0</v>
      </c>
      <c r="EN124" s="358" t="s">
        <v>85</v>
      </c>
      <c r="EO124" s="358"/>
      <c r="EP124" s="358">
        <v>1</v>
      </c>
      <c r="EQ124" s="358">
        <v>7</v>
      </c>
      <c r="ER124" s="359">
        <v>2</v>
      </c>
      <c r="ES124" s="419">
        <f t="shared" si="704"/>
        <v>2</v>
      </c>
      <c r="ET124" s="359">
        <v>5</v>
      </c>
      <c r="EU124" s="358" t="s">
        <v>36</v>
      </c>
      <c r="EV124" s="358" t="s">
        <v>63</v>
      </c>
      <c r="EW124" s="358">
        <v>8</v>
      </c>
      <c r="EX124" s="358" t="s">
        <v>98</v>
      </c>
      <c r="EY124" s="358"/>
      <c r="EZ124" s="358">
        <v>2</v>
      </c>
      <c r="FA124" s="358">
        <v>3</v>
      </c>
      <c r="FB124" s="359">
        <v>2</v>
      </c>
      <c r="FC124" s="419">
        <f t="shared" si="705"/>
        <v>3</v>
      </c>
      <c r="FD124" s="354">
        <v>6</v>
      </c>
      <c r="FE124" s="355" t="s">
        <v>34</v>
      </c>
      <c r="FF124" s="355" t="s">
        <v>93</v>
      </c>
      <c r="FG124" s="355">
        <v>6</v>
      </c>
      <c r="FH124" s="355" t="s">
        <v>85</v>
      </c>
      <c r="FI124" s="355"/>
      <c r="FJ124" s="355">
        <v>1</v>
      </c>
      <c r="FK124" s="355">
        <v>15</v>
      </c>
      <c r="FL124" s="354">
        <v>3</v>
      </c>
      <c r="FM124" s="419">
        <f t="shared" si="706"/>
        <v>3</v>
      </c>
      <c r="FN124" s="354">
        <v>4</v>
      </c>
      <c r="FO124" s="355" t="s">
        <v>34</v>
      </c>
      <c r="FP124" s="355" t="s">
        <v>93</v>
      </c>
      <c r="FQ124" s="355">
        <v>9</v>
      </c>
      <c r="FR124" s="355" t="s">
        <v>63</v>
      </c>
      <c r="FS124" s="355"/>
      <c r="FT124" s="355">
        <v>2</v>
      </c>
      <c r="FU124" s="355">
        <v>2</v>
      </c>
      <c r="FV124" s="354">
        <v>1</v>
      </c>
      <c r="FW124" s="419">
        <f t="shared" si="707"/>
        <v>3</v>
      </c>
      <c r="FX124" s="354">
        <v>4</v>
      </c>
      <c r="FY124" s="358" t="s">
        <v>34</v>
      </c>
      <c r="FZ124" s="358" t="s">
        <v>93</v>
      </c>
      <c r="GA124" s="358">
        <v>4</v>
      </c>
      <c r="GB124" s="358" t="s">
        <v>85</v>
      </c>
      <c r="GC124" s="358"/>
      <c r="GD124" s="358">
        <v>2</v>
      </c>
      <c r="GE124" s="358">
        <v>5</v>
      </c>
      <c r="GF124" s="359">
        <v>2</v>
      </c>
      <c r="GG124" s="419">
        <f t="shared" si="708"/>
        <v>2</v>
      </c>
      <c r="GH124" s="359">
        <v>3</v>
      </c>
      <c r="GI124" s="359"/>
      <c r="GJ124" s="359"/>
      <c r="GK124" s="358" t="s">
        <v>40</v>
      </c>
      <c r="GL124" s="358" t="s">
        <v>85</v>
      </c>
      <c r="GM124" s="358"/>
      <c r="GN124" s="358">
        <v>1</v>
      </c>
      <c r="GO124" s="358">
        <v>3</v>
      </c>
      <c r="GP124" s="359">
        <v>2</v>
      </c>
      <c r="GQ124" s="419">
        <f t="shared" si="709"/>
        <v>1</v>
      </c>
      <c r="GR124" s="354">
        <v>5</v>
      </c>
      <c r="GS124" s="358" t="s">
        <v>34</v>
      </c>
      <c r="GT124" s="358" t="s">
        <v>93</v>
      </c>
      <c r="GU124" s="358">
        <v>9</v>
      </c>
      <c r="GV124" s="358" t="s">
        <v>85</v>
      </c>
      <c r="GW124" s="358"/>
      <c r="GX124" s="358">
        <v>2</v>
      </c>
      <c r="GY124" s="358">
        <v>5</v>
      </c>
      <c r="GZ124" s="359">
        <v>2</v>
      </c>
      <c r="HA124" s="421">
        <f t="shared" si="711"/>
        <v>3</v>
      </c>
      <c r="HB124" s="359" t="s">
        <v>412</v>
      </c>
      <c r="HC124" s="269" t="s">
        <v>373</v>
      </c>
      <c r="HD124" s="269"/>
      <c r="HE124" s="269"/>
      <c r="HF124" s="269"/>
      <c r="HG124" s="269"/>
      <c r="HH124" s="269"/>
      <c r="HI124" s="269"/>
      <c r="HJ124" s="269"/>
      <c r="HK124" s="295">
        <f t="shared" si="33"/>
        <v>10</v>
      </c>
      <c r="HL124" s="295">
        <f t="shared" si="688"/>
        <v>0</v>
      </c>
      <c r="HM124" s="295">
        <f t="shared" si="689"/>
        <v>0</v>
      </c>
      <c r="HN124" s="297">
        <f t="shared" si="690"/>
        <v>0</v>
      </c>
      <c r="HO124" s="295">
        <f t="shared" si="691"/>
        <v>0</v>
      </c>
      <c r="HP124" s="295">
        <f t="shared" si="692"/>
        <v>0</v>
      </c>
      <c r="HQ124" s="295">
        <f t="shared" si="693"/>
        <v>0</v>
      </c>
      <c r="HR124" s="269" t="s">
        <v>346</v>
      </c>
      <c r="HS124" s="269" t="s">
        <v>348</v>
      </c>
      <c r="HT124" s="269"/>
      <c r="HU124" s="269"/>
      <c r="HV124" s="269"/>
      <c r="HW124" s="269"/>
      <c r="HX124" s="269"/>
      <c r="HY124" s="269"/>
      <c r="HZ124" s="269"/>
      <c r="IA124" s="269"/>
      <c r="IB124" s="269"/>
      <c r="IC124" s="269"/>
      <c r="ID124" s="269"/>
      <c r="IE124" s="269"/>
      <c r="IT124" s="299"/>
    </row>
    <row r="125" spans="7:259" ht="15" customHeight="1">
      <c r="G125" s="175">
        <f t="shared" si="23"/>
        <v>10</v>
      </c>
      <c r="H125" s="175">
        <f t="shared" si="24"/>
        <v>11</v>
      </c>
      <c r="I125" s="128">
        <v>90</v>
      </c>
      <c r="J125" s="90">
        <f t="shared" si="681"/>
        <v>44090</v>
      </c>
      <c r="K125" s="126">
        <v>44090</v>
      </c>
      <c r="L125" s="326" t="s">
        <v>409</v>
      </c>
      <c r="M125" s="76">
        <v>4</v>
      </c>
      <c r="N125" s="42">
        <v>0</v>
      </c>
      <c r="O125" s="206">
        <f t="shared" si="682"/>
        <v>4</v>
      </c>
      <c r="P125" s="176">
        <f t="shared" si="683"/>
        <v>87</v>
      </c>
      <c r="Q125" s="177">
        <f t="shared" si="684"/>
        <v>43</v>
      </c>
      <c r="R125" s="178">
        <f t="shared" si="685"/>
        <v>44</v>
      </c>
      <c r="S125" s="518">
        <f t="shared" ref="S125:S144" si="714">AK125+AU125+BE125+BO125+BY125+CI125+CS125+DC125+DM125+DX125+EH125+ER125+FB125+FL125+FV125+GF125+GP125+GZ125-30</f>
        <v>5</v>
      </c>
      <c r="T125" s="43">
        <v>1</v>
      </c>
      <c r="U125" s="43">
        <v>0</v>
      </c>
      <c r="V125" s="43">
        <v>1</v>
      </c>
      <c r="W125" s="43">
        <v>2</v>
      </c>
      <c r="X125" s="186">
        <f t="shared" si="713"/>
        <v>4</v>
      </c>
      <c r="Y125" s="43">
        <v>2</v>
      </c>
      <c r="Z125" s="189">
        <f t="shared" si="687"/>
        <v>6</v>
      </c>
      <c r="AA125" s="44">
        <v>2</v>
      </c>
      <c r="AB125" s="142"/>
      <c r="AC125" s="356">
        <v>3</v>
      </c>
      <c r="AD125" s="358" t="s">
        <v>128</v>
      </c>
      <c r="AE125" s="358" t="s">
        <v>93</v>
      </c>
      <c r="AF125" s="358">
        <v>8</v>
      </c>
      <c r="AG125" s="358" t="s">
        <v>85</v>
      </c>
      <c r="AH125" s="358"/>
      <c r="AI125" s="358">
        <v>3</v>
      </c>
      <c r="AJ125" s="358">
        <v>13</v>
      </c>
      <c r="AK125" s="359">
        <v>1</v>
      </c>
      <c r="AL125" s="419">
        <f t="shared" si="694"/>
        <v>2</v>
      </c>
      <c r="AM125" s="360">
        <v>5</v>
      </c>
      <c r="AN125" s="358" t="s">
        <v>34</v>
      </c>
      <c r="AO125" s="358" t="s">
        <v>86</v>
      </c>
      <c r="AP125" s="358">
        <v>4</v>
      </c>
      <c r="AQ125" s="358" t="s">
        <v>91</v>
      </c>
      <c r="AR125" s="358"/>
      <c r="AS125" s="358">
        <v>1</v>
      </c>
      <c r="AT125" s="358">
        <v>3</v>
      </c>
      <c r="AU125" s="359">
        <v>2</v>
      </c>
      <c r="AV125" s="419">
        <f t="shared" si="695"/>
        <v>3</v>
      </c>
      <c r="AW125" s="360">
        <v>5</v>
      </c>
      <c r="AX125" s="358" t="s">
        <v>128</v>
      </c>
      <c r="AY125" s="358" t="s">
        <v>93</v>
      </c>
      <c r="AZ125" s="358">
        <v>0</v>
      </c>
      <c r="BA125" s="358" t="s">
        <v>85</v>
      </c>
      <c r="BB125" s="358"/>
      <c r="BC125" s="358">
        <v>1</v>
      </c>
      <c r="BD125" s="358">
        <v>14</v>
      </c>
      <c r="BE125" s="359">
        <v>3</v>
      </c>
      <c r="BF125" s="419">
        <f t="shared" si="696"/>
        <v>2</v>
      </c>
      <c r="BG125" s="354">
        <v>6</v>
      </c>
      <c r="BH125" s="359"/>
      <c r="BI125" s="359"/>
      <c r="BJ125" s="358" t="s">
        <v>29</v>
      </c>
      <c r="BK125" s="358" t="s">
        <v>103</v>
      </c>
      <c r="BL125" s="358"/>
      <c r="BM125" s="358">
        <v>2</v>
      </c>
      <c r="BN125" s="358">
        <v>3</v>
      </c>
      <c r="BO125" s="359">
        <v>2</v>
      </c>
      <c r="BP125" s="419">
        <f t="shared" si="697"/>
        <v>4</v>
      </c>
      <c r="BQ125" s="354">
        <v>4</v>
      </c>
      <c r="BR125" s="358" t="s">
        <v>34</v>
      </c>
      <c r="BS125" s="358" t="s">
        <v>92</v>
      </c>
      <c r="BT125" s="358">
        <v>0</v>
      </c>
      <c r="BU125" s="358" t="s">
        <v>92</v>
      </c>
      <c r="BV125" s="358"/>
      <c r="BW125" s="358">
        <v>1</v>
      </c>
      <c r="BX125" s="358">
        <v>2</v>
      </c>
      <c r="BY125" s="359">
        <v>1</v>
      </c>
      <c r="BZ125" s="419">
        <f t="shared" si="698"/>
        <v>3</v>
      </c>
      <c r="CA125" s="356">
        <v>4</v>
      </c>
      <c r="CB125" s="358" t="s">
        <v>34</v>
      </c>
      <c r="CC125" s="358" t="s">
        <v>93</v>
      </c>
      <c r="CD125" s="358">
        <v>4</v>
      </c>
      <c r="CE125" s="358" t="s">
        <v>85</v>
      </c>
      <c r="CF125" s="358"/>
      <c r="CG125" s="358">
        <v>2</v>
      </c>
      <c r="CH125" s="358">
        <v>3</v>
      </c>
      <c r="CI125" s="359">
        <v>1</v>
      </c>
      <c r="CJ125" s="419">
        <f t="shared" si="699"/>
        <v>3</v>
      </c>
      <c r="CK125" s="359">
        <v>3</v>
      </c>
      <c r="CL125" s="359"/>
      <c r="CM125" s="359"/>
      <c r="CN125" s="358">
        <v>0</v>
      </c>
      <c r="CO125" s="358" t="s">
        <v>85</v>
      </c>
      <c r="CP125" s="358"/>
      <c r="CQ125" s="358">
        <v>3</v>
      </c>
      <c r="CR125" s="358">
        <v>8</v>
      </c>
      <c r="CS125" s="359">
        <v>2</v>
      </c>
      <c r="CT125" s="419">
        <f t="shared" si="700"/>
        <v>1</v>
      </c>
      <c r="CU125" s="354">
        <v>7</v>
      </c>
      <c r="CV125" s="355" t="s">
        <v>34</v>
      </c>
      <c r="CW125" s="358" t="s">
        <v>93</v>
      </c>
      <c r="CX125" s="358">
        <v>4</v>
      </c>
      <c r="CY125" s="358" t="s">
        <v>95</v>
      </c>
      <c r="CZ125" s="358"/>
      <c r="DA125" s="358">
        <v>3</v>
      </c>
      <c r="DB125" s="358">
        <v>14</v>
      </c>
      <c r="DC125" s="359">
        <v>3</v>
      </c>
      <c r="DD125" s="419">
        <f t="shared" si="710"/>
        <v>4</v>
      </c>
      <c r="DE125" s="354">
        <v>6</v>
      </c>
      <c r="DF125" s="358" t="s">
        <v>34</v>
      </c>
      <c r="DG125" s="358" t="s">
        <v>63</v>
      </c>
      <c r="DH125" s="358">
        <v>9</v>
      </c>
      <c r="DI125" s="358" t="s">
        <v>91</v>
      </c>
      <c r="DJ125" s="358"/>
      <c r="DK125" s="358">
        <v>1</v>
      </c>
      <c r="DL125" s="358">
        <v>10</v>
      </c>
      <c r="DM125" s="359">
        <v>3</v>
      </c>
      <c r="DN125" s="419">
        <f t="shared" si="701"/>
        <v>3</v>
      </c>
      <c r="DO125" s="359"/>
      <c r="DP125" s="359">
        <v>3</v>
      </c>
      <c r="DQ125" s="359"/>
      <c r="DR125" s="359"/>
      <c r="DS125" s="358" t="s">
        <v>29</v>
      </c>
      <c r="DT125" s="358" t="s">
        <v>85</v>
      </c>
      <c r="DU125" s="358"/>
      <c r="DV125" s="358">
        <v>1</v>
      </c>
      <c r="DW125" s="358">
        <v>5</v>
      </c>
      <c r="DX125" s="359">
        <v>2</v>
      </c>
      <c r="DY125" s="419">
        <f t="shared" si="702"/>
        <v>1</v>
      </c>
      <c r="DZ125" s="354">
        <v>4</v>
      </c>
      <c r="EA125" s="358" t="s">
        <v>34</v>
      </c>
      <c r="EB125" s="358" t="s">
        <v>93</v>
      </c>
      <c r="EC125" s="358" t="s">
        <v>226</v>
      </c>
      <c r="ED125" s="358" t="s">
        <v>85</v>
      </c>
      <c r="EE125" s="358"/>
      <c r="EF125" s="358">
        <v>3</v>
      </c>
      <c r="EG125" s="358">
        <v>12</v>
      </c>
      <c r="EH125" s="359">
        <v>2</v>
      </c>
      <c r="EI125" s="419">
        <f t="shared" si="703"/>
        <v>2</v>
      </c>
      <c r="EJ125" s="359">
        <v>4</v>
      </c>
      <c r="EK125" s="358" t="s">
        <v>34</v>
      </c>
      <c r="EL125" s="358" t="s">
        <v>93</v>
      </c>
      <c r="EM125" s="358" t="s">
        <v>226</v>
      </c>
      <c r="EN125" s="358" t="s">
        <v>85</v>
      </c>
      <c r="EO125" s="358"/>
      <c r="EP125" s="358">
        <v>2</v>
      </c>
      <c r="EQ125" s="358">
        <v>12</v>
      </c>
      <c r="ER125" s="359">
        <v>2</v>
      </c>
      <c r="ES125" s="419">
        <f t="shared" si="704"/>
        <v>2</v>
      </c>
      <c r="ET125" s="359">
        <v>4</v>
      </c>
      <c r="EU125" s="358" t="s">
        <v>36</v>
      </c>
      <c r="EV125" s="358" t="s">
        <v>93</v>
      </c>
      <c r="EW125" s="358">
        <v>7</v>
      </c>
      <c r="EX125" s="358" t="s">
        <v>85</v>
      </c>
      <c r="EY125" s="358"/>
      <c r="EZ125" s="358">
        <v>3</v>
      </c>
      <c r="FA125" s="358">
        <v>8</v>
      </c>
      <c r="FB125" s="359">
        <v>2</v>
      </c>
      <c r="FC125" s="419">
        <f t="shared" si="705"/>
        <v>2</v>
      </c>
      <c r="FD125" s="354">
        <v>11</v>
      </c>
      <c r="FE125" s="358" t="s">
        <v>34</v>
      </c>
      <c r="FF125" s="358" t="s">
        <v>103</v>
      </c>
      <c r="FG125" s="358">
        <v>5</v>
      </c>
      <c r="FH125" s="358" t="s">
        <v>94</v>
      </c>
      <c r="FI125" s="358"/>
      <c r="FJ125" s="358">
        <v>1</v>
      </c>
      <c r="FK125" s="358">
        <v>2</v>
      </c>
      <c r="FL125" s="359">
        <v>1</v>
      </c>
      <c r="FM125" s="419">
        <f t="shared" si="706"/>
        <v>10</v>
      </c>
      <c r="FN125" s="354">
        <v>5</v>
      </c>
      <c r="FO125" s="358" t="s">
        <v>34</v>
      </c>
      <c r="FP125" s="358" t="s">
        <v>93</v>
      </c>
      <c r="FQ125" s="358">
        <v>6</v>
      </c>
      <c r="FR125" s="358" t="s">
        <v>86</v>
      </c>
      <c r="FS125" s="358"/>
      <c r="FT125" s="358">
        <v>4</v>
      </c>
      <c r="FU125" s="358">
        <v>2</v>
      </c>
      <c r="FV125" s="359">
        <v>1</v>
      </c>
      <c r="FW125" s="419">
        <f t="shared" si="707"/>
        <v>4</v>
      </c>
      <c r="FX125" s="359">
        <v>4</v>
      </c>
      <c r="FY125" s="358" t="s">
        <v>34</v>
      </c>
      <c r="FZ125" s="358" t="s">
        <v>93</v>
      </c>
      <c r="GA125" s="358">
        <v>4</v>
      </c>
      <c r="GB125" s="358" t="s">
        <v>85</v>
      </c>
      <c r="GC125" s="358"/>
      <c r="GD125" s="358">
        <v>1</v>
      </c>
      <c r="GE125" s="358">
        <v>12</v>
      </c>
      <c r="GF125" s="359">
        <v>2</v>
      </c>
      <c r="GG125" s="419">
        <f t="shared" si="708"/>
        <v>2</v>
      </c>
      <c r="GH125" s="359">
        <v>4</v>
      </c>
      <c r="GI125" s="359"/>
      <c r="GJ125" s="359"/>
      <c r="GK125" s="358" t="s">
        <v>100</v>
      </c>
      <c r="GL125" s="358" t="s">
        <v>85</v>
      </c>
      <c r="GM125" s="358"/>
      <c r="GN125" s="358">
        <v>2</v>
      </c>
      <c r="GO125" s="358">
        <v>14</v>
      </c>
      <c r="GP125" s="359">
        <v>3</v>
      </c>
      <c r="GQ125" s="419">
        <f t="shared" si="709"/>
        <v>1</v>
      </c>
      <c r="GR125" s="359">
        <v>5</v>
      </c>
      <c r="GS125" s="358" t="s">
        <v>34</v>
      </c>
      <c r="GT125" s="358" t="s">
        <v>93</v>
      </c>
      <c r="GU125" s="358">
        <v>9</v>
      </c>
      <c r="GV125" s="358" t="s">
        <v>85</v>
      </c>
      <c r="GW125" s="358"/>
      <c r="GX125" s="358">
        <v>3</v>
      </c>
      <c r="GY125" s="358">
        <v>5</v>
      </c>
      <c r="GZ125" s="359">
        <v>2</v>
      </c>
      <c r="HA125" s="421">
        <f t="shared" si="711"/>
        <v>3</v>
      </c>
      <c r="HB125" s="359" t="s">
        <v>410</v>
      </c>
      <c r="HC125" s="269" t="s">
        <v>411</v>
      </c>
      <c r="HD125" s="269"/>
      <c r="HE125" s="269"/>
      <c r="HF125" s="269"/>
      <c r="HG125" s="269"/>
      <c r="HH125" s="269"/>
      <c r="HI125" s="269"/>
      <c r="HJ125" s="269"/>
      <c r="HK125" s="295">
        <f t="shared" si="33"/>
        <v>11</v>
      </c>
      <c r="HL125" s="295">
        <f t="shared" si="688"/>
        <v>0</v>
      </c>
      <c r="HM125" s="295">
        <f t="shared" si="689"/>
        <v>0</v>
      </c>
      <c r="HN125" s="297">
        <f t="shared" si="690"/>
        <v>0</v>
      </c>
      <c r="HO125" s="295">
        <f t="shared" si="691"/>
        <v>1</v>
      </c>
      <c r="HP125" s="295">
        <f t="shared" si="692"/>
        <v>0</v>
      </c>
      <c r="HQ125" s="295">
        <f t="shared" si="693"/>
        <v>1</v>
      </c>
      <c r="HR125" s="269" t="s">
        <v>346</v>
      </c>
      <c r="HS125" s="269" t="s">
        <v>348</v>
      </c>
      <c r="HT125" s="269"/>
      <c r="HU125" s="269"/>
      <c r="HV125" s="269"/>
      <c r="HW125" s="269"/>
      <c r="HX125" s="269"/>
      <c r="HY125" s="269"/>
      <c r="HZ125" s="269"/>
      <c r="IA125" s="269"/>
      <c r="IB125" s="269"/>
      <c r="IC125" s="269"/>
      <c r="ID125" s="269"/>
      <c r="IE125" s="269"/>
      <c r="IT125" s="299"/>
    </row>
    <row r="126" spans="7:259" ht="15" customHeight="1">
      <c r="G126" s="175">
        <f t="shared" si="23"/>
        <v>8</v>
      </c>
      <c r="H126" s="175">
        <f t="shared" si="24"/>
        <v>16</v>
      </c>
      <c r="I126" s="128">
        <v>89</v>
      </c>
      <c r="J126" s="88">
        <f t="shared" si="681"/>
        <v>44066</v>
      </c>
      <c r="K126" s="85">
        <v>44066</v>
      </c>
      <c r="L126" s="209" t="s">
        <v>407</v>
      </c>
      <c r="M126" s="74">
        <v>1</v>
      </c>
      <c r="N126" s="28">
        <v>0</v>
      </c>
      <c r="O126" s="206">
        <f t="shared" si="682"/>
        <v>1</v>
      </c>
      <c r="P126" s="176">
        <f t="shared" si="683"/>
        <v>75</v>
      </c>
      <c r="Q126" s="185">
        <f t="shared" si="684"/>
        <v>37</v>
      </c>
      <c r="R126" s="178">
        <f t="shared" si="685"/>
        <v>38</v>
      </c>
      <c r="S126" s="518">
        <f t="shared" si="714"/>
        <v>4</v>
      </c>
      <c r="T126" s="27">
        <v>0</v>
      </c>
      <c r="U126" s="27">
        <v>0</v>
      </c>
      <c r="V126" s="27">
        <v>0</v>
      </c>
      <c r="W126" s="27">
        <v>0</v>
      </c>
      <c r="X126" s="186">
        <f t="shared" si="713"/>
        <v>0</v>
      </c>
      <c r="Y126" s="27">
        <v>0</v>
      </c>
      <c r="Z126" s="189">
        <f t="shared" si="687"/>
        <v>0</v>
      </c>
      <c r="AA126" s="18">
        <v>2</v>
      </c>
      <c r="AB126" s="142"/>
      <c r="AC126" s="354">
        <v>4</v>
      </c>
      <c r="AD126" s="355" t="s">
        <v>128</v>
      </c>
      <c r="AE126" s="355" t="s">
        <v>93</v>
      </c>
      <c r="AF126" s="355">
        <v>9</v>
      </c>
      <c r="AG126" s="355" t="s">
        <v>85</v>
      </c>
      <c r="AH126" s="355"/>
      <c r="AI126" s="355">
        <v>1</v>
      </c>
      <c r="AJ126" s="355">
        <v>9</v>
      </c>
      <c r="AK126" s="354">
        <v>2</v>
      </c>
      <c r="AL126" s="419">
        <f t="shared" si="694"/>
        <v>2</v>
      </c>
      <c r="AM126" s="354">
        <v>4</v>
      </c>
      <c r="AN126" s="355" t="s">
        <v>34</v>
      </c>
      <c r="AO126" s="355" t="s">
        <v>63</v>
      </c>
      <c r="AP126" s="355">
        <v>0</v>
      </c>
      <c r="AQ126" s="355" t="s">
        <v>85</v>
      </c>
      <c r="AR126" s="355"/>
      <c r="AS126" s="355">
        <v>2</v>
      </c>
      <c r="AT126" s="355">
        <v>13</v>
      </c>
      <c r="AU126" s="354">
        <v>2</v>
      </c>
      <c r="AV126" s="419">
        <f t="shared" si="695"/>
        <v>2</v>
      </c>
      <c r="AW126" s="354">
        <v>4</v>
      </c>
      <c r="AX126" s="355" t="s">
        <v>128</v>
      </c>
      <c r="AY126" s="355" t="s">
        <v>93</v>
      </c>
      <c r="AZ126" s="355" t="s">
        <v>226</v>
      </c>
      <c r="BA126" s="355" t="s">
        <v>85</v>
      </c>
      <c r="BB126" s="355"/>
      <c r="BC126" s="355">
        <v>3</v>
      </c>
      <c r="BD126" s="355">
        <v>5</v>
      </c>
      <c r="BE126" s="354">
        <v>2</v>
      </c>
      <c r="BF126" s="419">
        <f t="shared" si="696"/>
        <v>2</v>
      </c>
      <c r="BG126" s="354">
        <v>3</v>
      </c>
      <c r="BH126" s="354"/>
      <c r="BI126" s="354"/>
      <c r="BJ126" s="355" t="s">
        <v>29</v>
      </c>
      <c r="BK126" s="355" t="s">
        <v>85</v>
      </c>
      <c r="BL126" s="355"/>
      <c r="BM126" s="355">
        <v>1</v>
      </c>
      <c r="BN126" s="355">
        <v>6</v>
      </c>
      <c r="BO126" s="354">
        <v>2</v>
      </c>
      <c r="BP126" s="419">
        <f t="shared" si="697"/>
        <v>1</v>
      </c>
      <c r="BQ126" s="354">
        <v>5</v>
      </c>
      <c r="BR126" s="355" t="s">
        <v>34</v>
      </c>
      <c r="BS126" s="355" t="s">
        <v>86</v>
      </c>
      <c r="BT126" s="355">
        <v>0</v>
      </c>
      <c r="BU126" s="355" t="s">
        <v>85</v>
      </c>
      <c r="BV126" s="355"/>
      <c r="BW126" s="355">
        <v>4</v>
      </c>
      <c r="BX126" s="355">
        <v>9</v>
      </c>
      <c r="BY126" s="354">
        <v>2</v>
      </c>
      <c r="BZ126" s="419">
        <f t="shared" si="698"/>
        <v>3</v>
      </c>
      <c r="CA126" s="356">
        <v>4</v>
      </c>
      <c r="CB126" s="355" t="s">
        <v>36</v>
      </c>
      <c r="CC126" s="355" t="s">
        <v>93</v>
      </c>
      <c r="CD126" s="355">
        <v>0</v>
      </c>
      <c r="CE126" s="355" t="s">
        <v>85</v>
      </c>
      <c r="CF126" s="355"/>
      <c r="CG126" s="355">
        <v>1</v>
      </c>
      <c r="CH126" s="355">
        <v>1.5</v>
      </c>
      <c r="CI126" s="354">
        <v>1</v>
      </c>
      <c r="CJ126" s="419">
        <f t="shared" si="699"/>
        <v>3</v>
      </c>
      <c r="CK126" s="354">
        <v>3</v>
      </c>
      <c r="CL126" s="354"/>
      <c r="CM126" s="354"/>
      <c r="CN126" s="355">
        <v>0</v>
      </c>
      <c r="CO126" s="355" t="s">
        <v>85</v>
      </c>
      <c r="CP126" s="355"/>
      <c r="CQ126" s="355">
        <v>2</v>
      </c>
      <c r="CR126" s="355">
        <v>5</v>
      </c>
      <c r="CS126" s="354">
        <v>2</v>
      </c>
      <c r="CT126" s="419">
        <f t="shared" si="700"/>
        <v>1</v>
      </c>
      <c r="CU126" s="354">
        <v>5</v>
      </c>
      <c r="CV126" s="355" t="s">
        <v>34</v>
      </c>
      <c r="CW126" s="355" t="s">
        <v>93</v>
      </c>
      <c r="CX126" s="355">
        <v>0</v>
      </c>
      <c r="CY126" s="355" t="s">
        <v>92</v>
      </c>
      <c r="CZ126" s="355"/>
      <c r="DA126" s="355">
        <v>3</v>
      </c>
      <c r="DB126" s="355">
        <v>1</v>
      </c>
      <c r="DC126" s="354">
        <v>1</v>
      </c>
      <c r="DD126" s="419">
        <f t="shared" si="710"/>
        <v>4</v>
      </c>
      <c r="DE126" s="354">
        <v>5</v>
      </c>
      <c r="DF126" s="355" t="s">
        <v>34</v>
      </c>
      <c r="DG126" s="355" t="s">
        <v>63</v>
      </c>
      <c r="DH126" s="355">
        <v>7</v>
      </c>
      <c r="DI126" s="355" t="s">
        <v>98</v>
      </c>
      <c r="DJ126" s="355"/>
      <c r="DK126" s="355">
        <v>3</v>
      </c>
      <c r="DL126" s="355">
        <v>2</v>
      </c>
      <c r="DM126" s="354">
        <v>2</v>
      </c>
      <c r="DN126" s="419">
        <f t="shared" si="701"/>
        <v>3</v>
      </c>
      <c r="DO126" s="354" t="s">
        <v>129</v>
      </c>
      <c r="DP126" s="354">
        <v>3</v>
      </c>
      <c r="DQ126" s="359"/>
      <c r="DR126" s="359"/>
      <c r="DS126" s="358" t="s">
        <v>111</v>
      </c>
      <c r="DT126" s="358" t="s">
        <v>85</v>
      </c>
      <c r="DU126" s="358"/>
      <c r="DV126" s="358">
        <v>3</v>
      </c>
      <c r="DW126" s="358">
        <v>4</v>
      </c>
      <c r="DX126" s="359">
        <v>2</v>
      </c>
      <c r="DY126" s="419">
        <f t="shared" si="702"/>
        <v>1</v>
      </c>
      <c r="DZ126" s="359">
        <v>5</v>
      </c>
      <c r="EA126" s="358" t="s">
        <v>34</v>
      </c>
      <c r="EB126" s="358" t="s">
        <v>93</v>
      </c>
      <c r="EC126" s="358">
        <v>9</v>
      </c>
      <c r="ED126" s="358" t="s">
        <v>85</v>
      </c>
      <c r="EE126" s="358"/>
      <c r="EF126" s="358">
        <v>3</v>
      </c>
      <c r="EG126" s="358">
        <v>18</v>
      </c>
      <c r="EH126" s="359">
        <v>3</v>
      </c>
      <c r="EI126" s="419">
        <f t="shared" si="703"/>
        <v>2</v>
      </c>
      <c r="EJ126" s="359">
        <v>5</v>
      </c>
      <c r="EK126" s="358" t="s">
        <v>34</v>
      </c>
      <c r="EL126" s="358" t="s">
        <v>96</v>
      </c>
      <c r="EM126" s="358">
        <v>9</v>
      </c>
      <c r="EN126" s="358" t="s">
        <v>85</v>
      </c>
      <c r="EO126" s="358"/>
      <c r="EP126" s="358">
        <v>4</v>
      </c>
      <c r="EQ126" s="355">
        <v>3</v>
      </c>
      <c r="ER126" s="354">
        <v>1</v>
      </c>
      <c r="ES126" s="419">
        <f t="shared" si="704"/>
        <v>4</v>
      </c>
      <c r="ET126" s="356">
        <v>3</v>
      </c>
      <c r="EU126" s="358" t="s">
        <v>36</v>
      </c>
      <c r="EV126" s="358" t="s">
        <v>93</v>
      </c>
      <c r="EW126" s="358">
        <v>6</v>
      </c>
      <c r="EX126" s="358" t="s">
        <v>85</v>
      </c>
      <c r="EY126" s="358"/>
      <c r="EZ126" s="358">
        <v>1</v>
      </c>
      <c r="FA126" s="358">
        <v>2.5</v>
      </c>
      <c r="FB126" s="359">
        <v>1</v>
      </c>
      <c r="FC126" s="419">
        <f t="shared" si="705"/>
        <v>2</v>
      </c>
      <c r="FD126" s="359">
        <v>5</v>
      </c>
      <c r="FE126" s="358" t="s">
        <v>34</v>
      </c>
      <c r="FF126" s="358" t="s">
        <v>86</v>
      </c>
      <c r="FG126" s="358">
        <v>5</v>
      </c>
      <c r="FH126" s="358" t="s">
        <v>85</v>
      </c>
      <c r="FI126" s="358"/>
      <c r="FJ126" s="358">
        <v>1</v>
      </c>
      <c r="FK126" s="358">
        <v>12</v>
      </c>
      <c r="FL126" s="359">
        <v>2</v>
      </c>
      <c r="FM126" s="419">
        <f t="shared" si="706"/>
        <v>3</v>
      </c>
      <c r="FN126" s="354">
        <v>4</v>
      </c>
      <c r="FO126" s="358" t="s">
        <v>34</v>
      </c>
      <c r="FP126" s="358" t="s">
        <v>86</v>
      </c>
      <c r="FQ126" s="358">
        <v>9</v>
      </c>
      <c r="FR126" s="358" t="s">
        <v>85</v>
      </c>
      <c r="FS126" s="358"/>
      <c r="FT126" s="358">
        <v>3</v>
      </c>
      <c r="FU126" s="358">
        <v>11</v>
      </c>
      <c r="FV126" s="359">
        <v>2</v>
      </c>
      <c r="FW126" s="419">
        <f t="shared" si="707"/>
        <v>2</v>
      </c>
      <c r="FX126" s="359">
        <v>4</v>
      </c>
      <c r="FY126" s="358" t="s">
        <v>34</v>
      </c>
      <c r="FZ126" s="358" t="s">
        <v>93</v>
      </c>
      <c r="GA126" s="358">
        <v>0</v>
      </c>
      <c r="GB126" s="358" t="s">
        <v>85</v>
      </c>
      <c r="GC126" s="358"/>
      <c r="GD126" s="358">
        <v>1</v>
      </c>
      <c r="GE126" s="358">
        <v>1.5</v>
      </c>
      <c r="GF126" s="359">
        <v>2</v>
      </c>
      <c r="GG126" s="419">
        <f t="shared" si="708"/>
        <v>2</v>
      </c>
      <c r="GH126" s="354">
        <v>4</v>
      </c>
      <c r="GI126" s="359"/>
      <c r="GJ126" s="359"/>
      <c r="GK126" s="358" t="s">
        <v>100</v>
      </c>
      <c r="GL126" s="358" t="s">
        <v>85</v>
      </c>
      <c r="GM126" s="358"/>
      <c r="GN126" s="358">
        <v>3</v>
      </c>
      <c r="GO126" s="358">
        <v>17</v>
      </c>
      <c r="GP126" s="359">
        <v>3</v>
      </c>
      <c r="GQ126" s="419">
        <f t="shared" si="709"/>
        <v>1</v>
      </c>
      <c r="GR126" s="359">
        <v>5</v>
      </c>
      <c r="GS126" s="358" t="s">
        <v>34</v>
      </c>
      <c r="GT126" s="358" t="s">
        <v>93</v>
      </c>
      <c r="GU126" s="358" t="s">
        <v>226</v>
      </c>
      <c r="GV126" s="358" t="s">
        <v>85</v>
      </c>
      <c r="GW126" s="358"/>
      <c r="GX126" s="358">
        <v>1</v>
      </c>
      <c r="GY126" s="358">
        <v>5</v>
      </c>
      <c r="GZ126" s="359">
        <v>2</v>
      </c>
      <c r="HA126" s="421">
        <f t="shared" si="711"/>
        <v>3</v>
      </c>
      <c r="HB126" s="359" t="s">
        <v>405</v>
      </c>
      <c r="HC126" s="269" t="s">
        <v>406</v>
      </c>
      <c r="HD126" s="269"/>
      <c r="HE126" s="269"/>
      <c r="HF126" s="269"/>
      <c r="HG126" s="269"/>
      <c r="HH126" s="269"/>
      <c r="HI126" s="269"/>
      <c r="HJ126" s="269"/>
      <c r="HK126" s="295">
        <f t="shared" si="33"/>
        <v>10</v>
      </c>
      <c r="HL126" s="295">
        <f t="shared" si="688"/>
        <v>0</v>
      </c>
      <c r="HM126" s="295">
        <f t="shared" si="689"/>
        <v>0</v>
      </c>
      <c r="HN126" s="297">
        <f t="shared" si="690"/>
        <v>1</v>
      </c>
      <c r="HO126" s="295">
        <f t="shared" si="691"/>
        <v>0</v>
      </c>
      <c r="HP126" s="295">
        <f t="shared" si="692"/>
        <v>0</v>
      </c>
      <c r="HQ126" s="295">
        <f t="shared" si="693"/>
        <v>1</v>
      </c>
      <c r="HR126" s="269" t="s">
        <v>379</v>
      </c>
      <c r="HS126" s="269" t="s">
        <v>380</v>
      </c>
      <c r="HT126" s="269"/>
      <c r="HU126" s="269"/>
      <c r="HV126" s="269"/>
      <c r="HW126" s="269"/>
      <c r="HX126" s="269"/>
      <c r="HY126" s="269"/>
      <c r="HZ126" s="269"/>
      <c r="IA126" s="269"/>
      <c r="IB126" s="269"/>
      <c r="IC126" s="269"/>
      <c r="ID126" s="269"/>
      <c r="IE126" s="269"/>
      <c r="IT126" s="299"/>
    </row>
    <row r="127" spans="7:259" ht="15" customHeight="1">
      <c r="G127" s="175">
        <f t="shared" si="23"/>
        <v>11</v>
      </c>
      <c r="H127" s="175">
        <f t="shared" si="24"/>
        <v>12</v>
      </c>
      <c r="I127" s="128">
        <v>88</v>
      </c>
      <c r="J127" s="90">
        <f t="shared" si="681"/>
        <v>44065</v>
      </c>
      <c r="K127" s="126">
        <v>44065</v>
      </c>
      <c r="L127" s="41" t="s">
        <v>408</v>
      </c>
      <c r="M127" s="76">
        <v>1</v>
      </c>
      <c r="N127" s="42">
        <v>0</v>
      </c>
      <c r="O127" s="206">
        <f t="shared" si="682"/>
        <v>1</v>
      </c>
      <c r="P127" s="176">
        <f t="shared" si="683"/>
        <v>83</v>
      </c>
      <c r="Q127" s="185">
        <f t="shared" si="684"/>
        <v>41</v>
      </c>
      <c r="R127" s="178">
        <f t="shared" si="685"/>
        <v>42</v>
      </c>
      <c r="S127" s="518">
        <f t="shared" si="714"/>
        <v>7</v>
      </c>
      <c r="T127" s="43">
        <v>0</v>
      </c>
      <c r="U127" s="43">
        <v>0</v>
      </c>
      <c r="V127" s="43">
        <v>2</v>
      </c>
      <c r="W127" s="43">
        <v>2</v>
      </c>
      <c r="X127" s="186">
        <f t="shared" si="713"/>
        <v>4</v>
      </c>
      <c r="Y127" s="43">
        <v>2</v>
      </c>
      <c r="Z127" s="189">
        <f t="shared" si="687"/>
        <v>6</v>
      </c>
      <c r="AA127" s="44">
        <v>1</v>
      </c>
      <c r="AB127" s="142"/>
      <c r="AC127" s="360">
        <v>5</v>
      </c>
      <c r="AD127" s="358" t="s">
        <v>128</v>
      </c>
      <c r="AE127" s="358" t="s">
        <v>93</v>
      </c>
      <c r="AF127" s="358">
        <v>9</v>
      </c>
      <c r="AG127" s="358" t="s">
        <v>85</v>
      </c>
      <c r="AH127" s="358"/>
      <c r="AI127" s="358">
        <v>1</v>
      </c>
      <c r="AJ127" s="358">
        <v>13</v>
      </c>
      <c r="AK127" s="359">
        <v>3</v>
      </c>
      <c r="AL127" s="419">
        <f t="shared" si="694"/>
        <v>2</v>
      </c>
      <c r="AM127" s="357">
        <v>5</v>
      </c>
      <c r="AN127" s="358" t="s">
        <v>34</v>
      </c>
      <c r="AO127" s="358" t="s">
        <v>93</v>
      </c>
      <c r="AP127" s="358" t="s">
        <v>226</v>
      </c>
      <c r="AQ127" s="358" t="s">
        <v>95</v>
      </c>
      <c r="AR127" s="358"/>
      <c r="AS127" s="358">
        <v>4</v>
      </c>
      <c r="AT127" s="358">
        <v>2</v>
      </c>
      <c r="AU127" s="359">
        <v>2</v>
      </c>
      <c r="AV127" s="419">
        <f t="shared" si="695"/>
        <v>3</v>
      </c>
      <c r="AW127" s="354">
        <v>4</v>
      </c>
      <c r="AX127" s="358" t="s">
        <v>128</v>
      </c>
      <c r="AY127" s="358" t="s">
        <v>93</v>
      </c>
      <c r="AZ127" s="358">
        <v>9</v>
      </c>
      <c r="BA127" s="358" t="s">
        <v>85</v>
      </c>
      <c r="BB127" s="358"/>
      <c r="BC127" s="358">
        <v>3</v>
      </c>
      <c r="BD127" s="358">
        <v>3</v>
      </c>
      <c r="BE127" s="359">
        <v>2</v>
      </c>
      <c r="BF127" s="419">
        <f t="shared" si="696"/>
        <v>2</v>
      </c>
      <c r="BG127" s="354">
        <v>3</v>
      </c>
      <c r="BH127" s="359"/>
      <c r="BI127" s="359"/>
      <c r="BJ127" s="358" t="s">
        <v>29</v>
      </c>
      <c r="BK127" s="358" t="s">
        <v>85</v>
      </c>
      <c r="BL127" s="358"/>
      <c r="BM127" s="358">
        <v>2</v>
      </c>
      <c r="BN127" s="358">
        <v>20</v>
      </c>
      <c r="BO127" s="359">
        <v>2</v>
      </c>
      <c r="BP127" s="419">
        <f t="shared" si="697"/>
        <v>1</v>
      </c>
      <c r="BQ127" s="359">
        <v>4</v>
      </c>
      <c r="BR127" s="358" t="s">
        <v>34</v>
      </c>
      <c r="BS127" s="358" t="s">
        <v>63</v>
      </c>
      <c r="BT127" s="358">
        <v>4</v>
      </c>
      <c r="BU127" s="358" t="s">
        <v>85</v>
      </c>
      <c r="BV127" s="358" t="s">
        <v>285</v>
      </c>
      <c r="BW127" s="358">
        <v>1</v>
      </c>
      <c r="BX127" s="358">
        <v>2</v>
      </c>
      <c r="BY127" s="359">
        <v>1</v>
      </c>
      <c r="BZ127" s="419">
        <f t="shared" si="698"/>
        <v>3</v>
      </c>
      <c r="CA127" s="359">
        <v>5</v>
      </c>
      <c r="CB127" s="355" t="s">
        <v>36</v>
      </c>
      <c r="CC127" s="358" t="s">
        <v>93</v>
      </c>
      <c r="CD127" s="358">
        <v>0</v>
      </c>
      <c r="CE127" s="358" t="s">
        <v>85</v>
      </c>
      <c r="CF127" s="358"/>
      <c r="CG127" s="358">
        <v>3</v>
      </c>
      <c r="CH127" s="358">
        <v>3</v>
      </c>
      <c r="CI127" s="359">
        <v>2</v>
      </c>
      <c r="CJ127" s="419">
        <f t="shared" si="699"/>
        <v>3</v>
      </c>
      <c r="CK127" s="359">
        <v>5</v>
      </c>
      <c r="CL127" s="359"/>
      <c r="CM127" s="359"/>
      <c r="CN127" s="358" t="s">
        <v>226</v>
      </c>
      <c r="CO127" s="358" t="s">
        <v>96</v>
      </c>
      <c r="CP127" s="358"/>
      <c r="CQ127" s="358">
        <v>5</v>
      </c>
      <c r="CR127" s="358">
        <v>13</v>
      </c>
      <c r="CS127" s="359">
        <v>2</v>
      </c>
      <c r="CT127" s="419">
        <f t="shared" si="700"/>
        <v>3</v>
      </c>
      <c r="CU127" s="359">
        <v>5</v>
      </c>
      <c r="CV127" s="358" t="s">
        <v>34</v>
      </c>
      <c r="CW127" s="358" t="s">
        <v>93</v>
      </c>
      <c r="CX127" s="358">
        <v>0</v>
      </c>
      <c r="CY127" s="358" t="s">
        <v>85</v>
      </c>
      <c r="CZ127" s="358"/>
      <c r="DA127" s="358">
        <v>1</v>
      </c>
      <c r="DB127" s="358">
        <v>3</v>
      </c>
      <c r="DC127" s="359">
        <v>2</v>
      </c>
      <c r="DD127" s="419">
        <f t="shared" si="710"/>
        <v>3</v>
      </c>
      <c r="DE127" s="359">
        <v>5</v>
      </c>
      <c r="DF127" s="358" t="s">
        <v>34</v>
      </c>
      <c r="DG127" s="358" t="s">
        <v>63</v>
      </c>
      <c r="DH127" s="358">
        <v>9</v>
      </c>
      <c r="DI127" s="358" t="s">
        <v>94</v>
      </c>
      <c r="DJ127" s="358"/>
      <c r="DK127" s="358">
        <v>1</v>
      </c>
      <c r="DL127" s="358">
        <v>1.5</v>
      </c>
      <c r="DM127" s="359">
        <v>1</v>
      </c>
      <c r="DN127" s="419">
        <f t="shared" si="701"/>
        <v>4</v>
      </c>
      <c r="DO127" s="359"/>
      <c r="DP127" s="359">
        <v>3</v>
      </c>
      <c r="DQ127" s="359"/>
      <c r="DR127" s="359"/>
      <c r="DS127" s="358" t="s">
        <v>111</v>
      </c>
      <c r="DT127" s="358" t="s">
        <v>85</v>
      </c>
      <c r="DU127" s="358"/>
      <c r="DV127" s="358">
        <v>3</v>
      </c>
      <c r="DW127" s="358">
        <v>9</v>
      </c>
      <c r="DX127" s="359">
        <v>2</v>
      </c>
      <c r="DY127" s="419">
        <f t="shared" si="702"/>
        <v>1</v>
      </c>
      <c r="DZ127" s="359">
        <v>6</v>
      </c>
      <c r="EA127" s="358" t="s">
        <v>34</v>
      </c>
      <c r="EB127" s="358" t="s">
        <v>86</v>
      </c>
      <c r="EC127" s="358" t="s">
        <v>226</v>
      </c>
      <c r="ED127" s="358" t="s">
        <v>94</v>
      </c>
      <c r="EE127" s="358"/>
      <c r="EF127" s="358">
        <v>1</v>
      </c>
      <c r="EG127" s="358">
        <v>20</v>
      </c>
      <c r="EH127" s="359">
        <v>3</v>
      </c>
      <c r="EI127" s="419">
        <f t="shared" si="703"/>
        <v>3</v>
      </c>
      <c r="EJ127" s="356">
        <v>3</v>
      </c>
      <c r="EK127" s="358" t="s">
        <v>34</v>
      </c>
      <c r="EL127" s="358" t="s">
        <v>93</v>
      </c>
      <c r="EM127" s="358" t="s">
        <v>226</v>
      </c>
      <c r="EN127" s="358" t="s">
        <v>85</v>
      </c>
      <c r="EO127" s="358"/>
      <c r="EP127" s="358">
        <v>1</v>
      </c>
      <c r="EQ127" s="358">
        <v>0.7</v>
      </c>
      <c r="ER127" s="359">
        <v>1</v>
      </c>
      <c r="ES127" s="419">
        <f t="shared" si="704"/>
        <v>2</v>
      </c>
      <c r="ET127" s="359">
        <v>5</v>
      </c>
      <c r="EU127" s="358" t="s">
        <v>36</v>
      </c>
      <c r="EV127" s="358" t="s">
        <v>93</v>
      </c>
      <c r="EW127" s="358">
        <v>7</v>
      </c>
      <c r="EX127" s="358" t="s">
        <v>121</v>
      </c>
      <c r="EY127" s="358"/>
      <c r="EZ127" s="358">
        <v>3</v>
      </c>
      <c r="FA127" s="358">
        <v>2</v>
      </c>
      <c r="FB127" s="359">
        <v>2</v>
      </c>
      <c r="FC127" s="419">
        <f t="shared" si="705"/>
        <v>3</v>
      </c>
      <c r="FD127" s="354">
        <v>5</v>
      </c>
      <c r="FE127" s="355" t="s">
        <v>34</v>
      </c>
      <c r="FF127" s="355" t="s">
        <v>93</v>
      </c>
      <c r="FG127" s="355" t="s">
        <v>226</v>
      </c>
      <c r="FH127" s="355" t="s">
        <v>85</v>
      </c>
      <c r="FI127" s="355"/>
      <c r="FJ127" s="355">
        <v>1</v>
      </c>
      <c r="FK127" s="355">
        <v>17</v>
      </c>
      <c r="FL127" s="354">
        <v>2</v>
      </c>
      <c r="FM127" s="419">
        <f t="shared" si="706"/>
        <v>3</v>
      </c>
      <c r="FN127" s="354">
        <v>4</v>
      </c>
      <c r="FO127" s="355" t="s">
        <v>34</v>
      </c>
      <c r="FP127" s="355" t="s">
        <v>93</v>
      </c>
      <c r="FQ127" s="355">
        <v>9</v>
      </c>
      <c r="FR127" s="355" t="s">
        <v>85</v>
      </c>
      <c r="FS127" s="355"/>
      <c r="FT127" s="355">
        <v>3</v>
      </c>
      <c r="FU127" s="355">
        <v>7</v>
      </c>
      <c r="FV127" s="354">
        <v>2</v>
      </c>
      <c r="FW127" s="419">
        <f t="shared" si="707"/>
        <v>2</v>
      </c>
      <c r="FX127" s="354">
        <v>4</v>
      </c>
      <c r="FY127" s="358" t="s">
        <v>34</v>
      </c>
      <c r="FZ127" s="358" t="s">
        <v>93</v>
      </c>
      <c r="GA127" s="358">
        <v>0</v>
      </c>
      <c r="GB127" s="358" t="s">
        <v>85</v>
      </c>
      <c r="GC127" s="358"/>
      <c r="GD127" s="358">
        <v>1</v>
      </c>
      <c r="GE127" s="358">
        <v>10</v>
      </c>
      <c r="GF127" s="359">
        <v>2</v>
      </c>
      <c r="GG127" s="419">
        <f t="shared" si="708"/>
        <v>2</v>
      </c>
      <c r="GH127" s="359">
        <v>5</v>
      </c>
      <c r="GI127" s="359"/>
      <c r="GJ127" s="359"/>
      <c r="GK127" s="358" t="s">
        <v>100</v>
      </c>
      <c r="GL127" s="358" t="s">
        <v>85</v>
      </c>
      <c r="GM127" s="358"/>
      <c r="GN127" s="358">
        <v>2</v>
      </c>
      <c r="GO127" s="358">
        <v>10</v>
      </c>
      <c r="GP127" s="359">
        <v>4</v>
      </c>
      <c r="GQ127" s="419">
        <f t="shared" si="709"/>
        <v>1</v>
      </c>
      <c r="GR127" s="354">
        <v>7</v>
      </c>
      <c r="GS127" s="358" t="s">
        <v>34</v>
      </c>
      <c r="GT127" s="358" t="s">
        <v>93</v>
      </c>
      <c r="GU127" s="358" t="s">
        <v>226</v>
      </c>
      <c r="GV127" s="358" t="s">
        <v>94</v>
      </c>
      <c r="GW127" s="358"/>
      <c r="GX127" s="358">
        <v>3</v>
      </c>
      <c r="GY127" s="358">
        <v>2</v>
      </c>
      <c r="GZ127" s="359">
        <v>2</v>
      </c>
      <c r="HA127" s="421">
        <f t="shared" si="711"/>
        <v>5</v>
      </c>
      <c r="HB127" s="359" t="s">
        <v>403</v>
      </c>
      <c r="HC127" s="269" t="s">
        <v>404</v>
      </c>
      <c r="HD127" s="269"/>
      <c r="HE127" s="269"/>
      <c r="HF127" s="269"/>
      <c r="HG127" s="269"/>
      <c r="HH127" s="269"/>
      <c r="HI127" s="269"/>
      <c r="HJ127" s="269"/>
      <c r="HK127" s="295">
        <f t="shared" si="33"/>
        <v>10</v>
      </c>
      <c r="HL127" s="295">
        <f t="shared" si="688"/>
        <v>0</v>
      </c>
      <c r="HM127" s="295">
        <f t="shared" si="689"/>
        <v>0</v>
      </c>
      <c r="HN127" s="297">
        <f t="shared" si="690"/>
        <v>0</v>
      </c>
      <c r="HO127" s="295">
        <f t="shared" si="691"/>
        <v>0</v>
      </c>
      <c r="HP127" s="295">
        <f t="shared" si="692"/>
        <v>0</v>
      </c>
      <c r="HQ127" s="295">
        <f t="shared" si="693"/>
        <v>0</v>
      </c>
      <c r="HR127" s="269" t="s">
        <v>346</v>
      </c>
      <c r="HS127" s="269" t="s">
        <v>348</v>
      </c>
      <c r="HT127" s="269"/>
      <c r="HU127" s="269"/>
      <c r="HV127" s="269"/>
      <c r="HW127" s="269"/>
      <c r="HX127" s="269"/>
      <c r="HY127" s="269"/>
      <c r="HZ127" s="269"/>
      <c r="IA127" s="269"/>
      <c r="IB127" s="269"/>
      <c r="IC127" s="269"/>
      <c r="ID127" s="269"/>
      <c r="IE127" s="269"/>
      <c r="IT127" s="299"/>
    </row>
    <row r="128" spans="7:259" ht="15" customHeight="1">
      <c r="G128" s="175">
        <f t="shared" si="23"/>
        <v>10</v>
      </c>
      <c r="H128" s="175">
        <f t="shared" si="24"/>
        <v>12</v>
      </c>
      <c r="I128" s="128">
        <v>87</v>
      </c>
      <c r="J128" s="90">
        <f t="shared" si="681"/>
        <v>44061</v>
      </c>
      <c r="K128" s="126">
        <v>44061</v>
      </c>
      <c r="L128" s="324" t="s">
        <v>400</v>
      </c>
      <c r="M128" s="76">
        <v>1</v>
      </c>
      <c r="N128" s="42">
        <v>0</v>
      </c>
      <c r="O128" s="206">
        <f t="shared" si="682"/>
        <v>1</v>
      </c>
      <c r="P128" s="176">
        <f t="shared" si="683"/>
        <v>78</v>
      </c>
      <c r="Q128" s="177">
        <f t="shared" si="684"/>
        <v>39</v>
      </c>
      <c r="R128" s="178">
        <f t="shared" si="685"/>
        <v>39</v>
      </c>
      <c r="S128" s="518">
        <f t="shared" si="714"/>
        <v>3</v>
      </c>
      <c r="T128" s="43">
        <v>1</v>
      </c>
      <c r="U128" s="43">
        <v>0</v>
      </c>
      <c r="V128" s="43">
        <v>0</v>
      </c>
      <c r="W128" s="43">
        <v>0</v>
      </c>
      <c r="X128" s="186">
        <f t="shared" si="713"/>
        <v>1</v>
      </c>
      <c r="Y128" s="43">
        <v>2</v>
      </c>
      <c r="Z128" s="189">
        <f t="shared" si="687"/>
        <v>3</v>
      </c>
      <c r="AA128" s="44">
        <v>2</v>
      </c>
      <c r="AB128" s="142"/>
      <c r="AC128" s="354">
        <v>4</v>
      </c>
      <c r="AD128" s="358" t="s">
        <v>128</v>
      </c>
      <c r="AE128" s="358" t="s">
        <v>93</v>
      </c>
      <c r="AF128" s="358">
        <v>8</v>
      </c>
      <c r="AG128" s="358" t="s">
        <v>121</v>
      </c>
      <c r="AH128" s="358"/>
      <c r="AI128" s="358">
        <v>3</v>
      </c>
      <c r="AJ128" s="358">
        <v>3</v>
      </c>
      <c r="AK128" s="359">
        <v>1</v>
      </c>
      <c r="AL128" s="419">
        <f t="shared" si="694"/>
        <v>3</v>
      </c>
      <c r="AM128" s="359">
        <v>4</v>
      </c>
      <c r="AN128" s="358" t="s">
        <v>34</v>
      </c>
      <c r="AO128" s="358" t="s">
        <v>93</v>
      </c>
      <c r="AP128" s="358">
        <v>9</v>
      </c>
      <c r="AQ128" s="358" t="s">
        <v>85</v>
      </c>
      <c r="AR128" s="358"/>
      <c r="AS128" s="358">
        <v>4</v>
      </c>
      <c r="AT128" s="358">
        <v>13</v>
      </c>
      <c r="AU128" s="359">
        <v>2</v>
      </c>
      <c r="AV128" s="419">
        <f t="shared" si="695"/>
        <v>2</v>
      </c>
      <c r="AW128" s="359">
        <v>7</v>
      </c>
      <c r="AX128" s="358" t="s">
        <v>128</v>
      </c>
      <c r="AY128" s="358" t="s">
        <v>96</v>
      </c>
      <c r="AZ128" s="358">
        <v>4</v>
      </c>
      <c r="BA128" s="358" t="s">
        <v>85</v>
      </c>
      <c r="BB128" s="358"/>
      <c r="BC128" s="358">
        <v>3</v>
      </c>
      <c r="BD128" s="358">
        <v>10</v>
      </c>
      <c r="BE128" s="359">
        <v>3</v>
      </c>
      <c r="BF128" s="419">
        <f t="shared" si="696"/>
        <v>4</v>
      </c>
      <c r="BG128" s="354">
        <v>4</v>
      </c>
      <c r="BH128" s="359"/>
      <c r="BI128" s="359"/>
      <c r="BJ128" s="358" t="s">
        <v>271</v>
      </c>
      <c r="BK128" s="358" t="s">
        <v>85</v>
      </c>
      <c r="BL128" s="358"/>
      <c r="BM128" s="358">
        <v>4</v>
      </c>
      <c r="BN128" s="358">
        <v>20</v>
      </c>
      <c r="BO128" s="359">
        <v>3</v>
      </c>
      <c r="BP128" s="419">
        <f t="shared" si="697"/>
        <v>1</v>
      </c>
      <c r="BQ128" s="357">
        <v>5</v>
      </c>
      <c r="BR128" s="358" t="s">
        <v>34</v>
      </c>
      <c r="BS128" s="358" t="s">
        <v>92</v>
      </c>
      <c r="BT128" s="358">
        <v>4</v>
      </c>
      <c r="BU128" s="358" t="s">
        <v>92</v>
      </c>
      <c r="BV128" s="358"/>
      <c r="BW128" s="358">
        <v>4</v>
      </c>
      <c r="BX128" s="358">
        <v>3.5</v>
      </c>
      <c r="BY128" s="359">
        <v>2</v>
      </c>
      <c r="BZ128" s="419">
        <f t="shared" si="698"/>
        <v>3</v>
      </c>
      <c r="CA128" s="356">
        <v>4</v>
      </c>
      <c r="CB128" s="355" t="s">
        <v>36</v>
      </c>
      <c r="CC128" s="358" t="s">
        <v>63</v>
      </c>
      <c r="CD128" s="358">
        <v>9</v>
      </c>
      <c r="CE128" s="358" t="s">
        <v>85</v>
      </c>
      <c r="CF128" s="358"/>
      <c r="CG128" s="358">
        <v>2</v>
      </c>
      <c r="CH128" s="358">
        <v>3</v>
      </c>
      <c r="CI128" s="359">
        <v>1</v>
      </c>
      <c r="CJ128" s="419">
        <f t="shared" si="699"/>
        <v>3</v>
      </c>
      <c r="CK128" s="359">
        <v>3</v>
      </c>
      <c r="CL128" s="359"/>
      <c r="CM128" s="359"/>
      <c r="CN128" s="358" t="s">
        <v>226</v>
      </c>
      <c r="CO128" s="358" t="s">
        <v>63</v>
      </c>
      <c r="CP128" s="358"/>
      <c r="CQ128" s="358">
        <v>5</v>
      </c>
      <c r="CR128" s="358">
        <v>2</v>
      </c>
      <c r="CS128" s="359">
        <v>1</v>
      </c>
      <c r="CT128" s="419">
        <f t="shared" si="700"/>
        <v>2</v>
      </c>
      <c r="CU128" s="354">
        <v>5</v>
      </c>
      <c r="CV128" s="355" t="s">
        <v>34</v>
      </c>
      <c r="CW128" s="358" t="s">
        <v>93</v>
      </c>
      <c r="CX128" s="358">
        <v>0</v>
      </c>
      <c r="CY128" s="358" t="s">
        <v>85</v>
      </c>
      <c r="CZ128" s="358"/>
      <c r="DA128" s="358">
        <v>2</v>
      </c>
      <c r="DB128" s="358">
        <v>12</v>
      </c>
      <c r="DC128" s="359">
        <v>2</v>
      </c>
      <c r="DD128" s="419">
        <f t="shared" si="710"/>
        <v>3</v>
      </c>
      <c r="DE128" s="356">
        <v>3</v>
      </c>
      <c r="DF128" s="358" t="s">
        <v>34</v>
      </c>
      <c r="DG128" s="358" t="s">
        <v>93</v>
      </c>
      <c r="DH128" s="358">
        <v>7</v>
      </c>
      <c r="DI128" s="358" t="s">
        <v>85</v>
      </c>
      <c r="DJ128" s="358"/>
      <c r="DK128" s="358">
        <v>3</v>
      </c>
      <c r="DL128" s="358">
        <v>2.5</v>
      </c>
      <c r="DM128" s="359">
        <v>1</v>
      </c>
      <c r="DN128" s="419">
        <f t="shared" si="701"/>
        <v>2</v>
      </c>
      <c r="DO128" s="359"/>
      <c r="DP128" s="359">
        <v>4</v>
      </c>
      <c r="DQ128" s="359"/>
      <c r="DR128" s="359"/>
      <c r="DS128" s="358" t="s">
        <v>29</v>
      </c>
      <c r="DT128" s="358" t="s">
        <v>91</v>
      </c>
      <c r="DU128" s="358"/>
      <c r="DV128" s="358">
        <v>1</v>
      </c>
      <c r="DW128" s="358">
        <v>2</v>
      </c>
      <c r="DX128" s="359">
        <v>2</v>
      </c>
      <c r="DY128" s="419">
        <f t="shared" si="702"/>
        <v>2</v>
      </c>
      <c r="DZ128" s="354">
        <v>4</v>
      </c>
      <c r="EA128" s="358" t="s">
        <v>34</v>
      </c>
      <c r="EB128" s="358" t="s">
        <v>93</v>
      </c>
      <c r="EC128" s="358">
        <v>7</v>
      </c>
      <c r="ED128" s="358" t="s">
        <v>85</v>
      </c>
      <c r="EE128" s="358"/>
      <c r="EF128" s="358">
        <v>3</v>
      </c>
      <c r="EG128" s="358">
        <v>5</v>
      </c>
      <c r="EH128" s="359">
        <v>2</v>
      </c>
      <c r="EI128" s="419">
        <f t="shared" si="703"/>
        <v>2</v>
      </c>
      <c r="EJ128" s="359">
        <v>4</v>
      </c>
      <c r="EK128" s="358" t="s">
        <v>34</v>
      </c>
      <c r="EL128" s="358" t="s">
        <v>93</v>
      </c>
      <c r="EM128" s="358">
        <v>7</v>
      </c>
      <c r="EN128" s="358" t="s">
        <v>85</v>
      </c>
      <c r="EO128" s="358"/>
      <c r="EP128" s="358">
        <v>2</v>
      </c>
      <c r="EQ128" s="358">
        <v>10</v>
      </c>
      <c r="ER128" s="359">
        <v>2</v>
      </c>
      <c r="ES128" s="419">
        <f t="shared" si="704"/>
        <v>2</v>
      </c>
      <c r="ET128" s="359">
        <v>5</v>
      </c>
      <c r="EU128" s="358" t="s">
        <v>36</v>
      </c>
      <c r="EV128" s="358" t="s">
        <v>63</v>
      </c>
      <c r="EW128" s="358">
        <v>5</v>
      </c>
      <c r="EX128" s="358" t="s">
        <v>86</v>
      </c>
      <c r="EY128" s="358"/>
      <c r="EZ128" s="358">
        <v>3</v>
      </c>
      <c r="FA128" s="358">
        <v>0.5</v>
      </c>
      <c r="FB128" s="359">
        <v>1</v>
      </c>
      <c r="FC128" s="419">
        <f t="shared" si="705"/>
        <v>4</v>
      </c>
      <c r="FD128" s="354">
        <v>5</v>
      </c>
      <c r="FE128" s="358" t="s">
        <v>34</v>
      </c>
      <c r="FF128" s="358" t="s">
        <v>93</v>
      </c>
      <c r="FG128" s="358">
        <v>6</v>
      </c>
      <c r="FH128" s="358" t="s">
        <v>85</v>
      </c>
      <c r="FI128" s="358"/>
      <c r="FJ128" s="358">
        <v>2</v>
      </c>
      <c r="FK128" s="358">
        <v>11</v>
      </c>
      <c r="FL128" s="359">
        <v>2</v>
      </c>
      <c r="FM128" s="419">
        <f t="shared" si="706"/>
        <v>3</v>
      </c>
      <c r="FN128" s="354">
        <v>4</v>
      </c>
      <c r="FO128" s="358" t="s">
        <v>34</v>
      </c>
      <c r="FP128" s="358" t="s">
        <v>93</v>
      </c>
      <c r="FQ128" s="358">
        <v>8</v>
      </c>
      <c r="FR128" s="358" t="s">
        <v>86</v>
      </c>
      <c r="FS128" s="358"/>
      <c r="FT128" s="358">
        <v>3</v>
      </c>
      <c r="FU128" s="358">
        <v>1.5</v>
      </c>
      <c r="FV128" s="359">
        <v>1</v>
      </c>
      <c r="FW128" s="419">
        <f t="shared" si="707"/>
        <v>3</v>
      </c>
      <c r="FX128" s="360">
        <v>5</v>
      </c>
      <c r="FY128" s="358" t="s">
        <v>34</v>
      </c>
      <c r="FZ128" s="358" t="s">
        <v>93</v>
      </c>
      <c r="GA128" s="358">
        <v>0</v>
      </c>
      <c r="GB128" s="358" t="s">
        <v>85</v>
      </c>
      <c r="GC128" s="358"/>
      <c r="GD128" s="358">
        <v>2</v>
      </c>
      <c r="GE128" s="358">
        <v>5</v>
      </c>
      <c r="GF128" s="359">
        <v>3</v>
      </c>
      <c r="GG128" s="419">
        <f t="shared" si="708"/>
        <v>2</v>
      </c>
      <c r="GH128" s="359">
        <v>3</v>
      </c>
      <c r="GI128" s="359"/>
      <c r="GJ128" s="359"/>
      <c r="GK128" s="358" t="s">
        <v>100</v>
      </c>
      <c r="GL128" s="358" t="s">
        <v>85</v>
      </c>
      <c r="GM128" s="358"/>
      <c r="GN128" s="358">
        <v>1</v>
      </c>
      <c r="GO128" s="358">
        <v>14</v>
      </c>
      <c r="GP128" s="359">
        <v>2</v>
      </c>
      <c r="GQ128" s="419">
        <f t="shared" si="709"/>
        <v>1</v>
      </c>
      <c r="GR128" s="359">
        <v>5</v>
      </c>
      <c r="GS128" s="358" t="s">
        <v>34</v>
      </c>
      <c r="GT128" s="358" t="s">
        <v>93</v>
      </c>
      <c r="GU128" s="358">
        <v>8</v>
      </c>
      <c r="GV128" s="358" t="s">
        <v>85</v>
      </c>
      <c r="GW128" s="358"/>
      <c r="GX128" s="358">
        <v>3</v>
      </c>
      <c r="GY128" s="358">
        <v>5</v>
      </c>
      <c r="GZ128" s="359">
        <v>2</v>
      </c>
      <c r="HA128" s="421">
        <f t="shared" si="711"/>
        <v>3</v>
      </c>
      <c r="HB128" s="359" t="s">
        <v>401</v>
      </c>
      <c r="HC128" s="269" t="s">
        <v>402</v>
      </c>
      <c r="HD128" s="269"/>
      <c r="HE128" s="269"/>
      <c r="HF128" s="269"/>
      <c r="HG128" s="269"/>
      <c r="HH128" s="269"/>
      <c r="HI128" s="269"/>
      <c r="HJ128" s="269"/>
      <c r="HK128" s="295">
        <f t="shared" si="33"/>
        <v>10</v>
      </c>
      <c r="HL128" s="295">
        <f t="shared" si="688"/>
        <v>0</v>
      </c>
      <c r="HM128" s="295">
        <f t="shared" si="689"/>
        <v>0</v>
      </c>
      <c r="HN128" s="297">
        <f t="shared" si="690"/>
        <v>0</v>
      </c>
      <c r="HO128" s="295">
        <f t="shared" si="691"/>
        <v>0</v>
      </c>
      <c r="HP128" s="295">
        <f t="shared" si="692"/>
        <v>0</v>
      </c>
      <c r="HQ128" s="295">
        <f t="shared" si="693"/>
        <v>0</v>
      </c>
      <c r="HR128" s="269" t="s">
        <v>346</v>
      </c>
      <c r="HS128" s="269" t="s">
        <v>348</v>
      </c>
      <c r="HT128" s="269"/>
      <c r="HU128" s="269"/>
      <c r="HV128" s="269"/>
      <c r="HW128" s="269"/>
      <c r="HX128" s="269"/>
      <c r="HY128" s="269"/>
      <c r="HZ128" s="269"/>
      <c r="IA128" s="269"/>
      <c r="IB128" s="269"/>
      <c r="IC128" s="269"/>
      <c r="ID128" s="269"/>
      <c r="IE128" s="269"/>
      <c r="IT128" s="299"/>
    </row>
    <row r="129" spans="7:254" ht="15" customHeight="1">
      <c r="G129" s="175">
        <f t="shared" si="23"/>
        <v>7</v>
      </c>
      <c r="H129" s="175">
        <f t="shared" si="24"/>
        <v>12</v>
      </c>
      <c r="I129" s="128">
        <v>86</v>
      </c>
      <c r="J129" s="88">
        <f t="shared" si="681"/>
        <v>44059</v>
      </c>
      <c r="K129" s="85">
        <v>44059</v>
      </c>
      <c r="L129" s="5" t="s">
        <v>398</v>
      </c>
      <c r="M129" s="74">
        <v>1</v>
      </c>
      <c r="N129" s="28">
        <v>0</v>
      </c>
      <c r="O129" s="206">
        <f t="shared" si="682"/>
        <v>1</v>
      </c>
      <c r="P129" s="176">
        <f t="shared" si="683"/>
        <v>87</v>
      </c>
      <c r="Q129" s="185">
        <f t="shared" si="684"/>
        <v>42</v>
      </c>
      <c r="R129" s="178">
        <f t="shared" si="685"/>
        <v>45</v>
      </c>
      <c r="S129" s="518">
        <f t="shared" si="714"/>
        <v>10</v>
      </c>
      <c r="T129" s="27">
        <v>1</v>
      </c>
      <c r="U129" s="27">
        <v>0</v>
      </c>
      <c r="V129" s="27">
        <v>1</v>
      </c>
      <c r="W129" s="27">
        <v>0</v>
      </c>
      <c r="X129" s="186">
        <f>IF(ISNUMBER(T129),SUM(T129:W129),"")</f>
        <v>2</v>
      </c>
      <c r="Y129" s="27">
        <v>3</v>
      </c>
      <c r="Z129" s="189">
        <f t="shared" si="687"/>
        <v>5</v>
      </c>
      <c r="AA129" s="18">
        <v>0</v>
      </c>
      <c r="AB129" s="142"/>
      <c r="AC129" s="354">
        <v>5</v>
      </c>
      <c r="AD129" s="355" t="s">
        <v>128</v>
      </c>
      <c r="AE129" s="355" t="s">
        <v>93</v>
      </c>
      <c r="AF129" s="355">
        <v>8</v>
      </c>
      <c r="AG129" s="355" t="s">
        <v>85</v>
      </c>
      <c r="AH129" s="355"/>
      <c r="AI129" s="355">
        <v>3</v>
      </c>
      <c r="AJ129" s="355">
        <v>20</v>
      </c>
      <c r="AK129" s="354">
        <v>3</v>
      </c>
      <c r="AL129" s="419">
        <f t="shared" si="694"/>
        <v>2</v>
      </c>
      <c r="AM129" s="354">
        <v>4</v>
      </c>
      <c r="AN129" s="355" t="s">
        <v>34</v>
      </c>
      <c r="AO129" s="355" t="s">
        <v>63</v>
      </c>
      <c r="AP129" s="355">
        <v>8</v>
      </c>
      <c r="AQ129" s="355" t="s">
        <v>85</v>
      </c>
      <c r="AR129" s="355"/>
      <c r="AS129" s="355">
        <v>2</v>
      </c>
      <c r="AT129" s="355">
        <v>5</v>
      </c>
      <c r="AU129" s="354">
        <v>2</v>
      </c>
      <c r="AV129" s="419">
        <f t="shared" si="695"/>
        <v>2</v>
      </c>
      <c r="AW129" s="354">
        <v>4</v>
      </c>
      <c r="AX129" s="355" t="s">
        <v>128</v>
      </c>
      <c r="AY129" s="355" t="s">
        <v>93</v>
      </c>
      <c r="AZ129" s="355" t="s">
        <v>226</v>
      </c>
      <c r="BA129" s="355" t="s">
        <v>85</v>
      </c>
      <c r="BB129" s="355"/>
      <c r="BC129" s="355">
        <v>2</v>
      </c>
      <c r="BD129" s="355">
        <v>5</v>
      </c>
      <c r="BE129" s="354">
        <v>2</v>
      </c>
      <c r="BF129" s="419">
        <f t="shared" si="696"/>
        <v>2</v>
      </c>
      <c r="BG129" s="354">
        <v>3</v>
      </c>
      <c r="BH129" s="354"/>
      <c r="BI129" s="354"/>
      <c r="BJ129" s="355" t="s">
        <v>271</v>
      </c>
      <c r="BK129" s="355" t="s">
        <v>85</v>
      </c>
      <c r="BL129" s="355"/>
      <c r="BM129" s="355">
        <v>2</v>
      </c>
      <c r="BN129" s="355">
        <v>22</v>
      </c>
      <c r="BO129" s="354">
        <v>2</v>
      </c>
      <c r="BP129" s="419">
        <f t="shared" si="697"/>
        <v>1</v>
      </c>
      <c r="BQ129" s="357">
        <v>5</v>
      </c>
      <c r="BR129" s="355" t="s">
        <v>34</v>
      </c>
      <c r="BS129" s="355" t="s">
        <v>92</v>
      </c>
      <c r="BT129" s="355">
        <v>0</v>
      </c>
      <c r="BU129" s="355" t="s">
        <v>91</v>
      </c>
      <c r="BV129" s="355" t="s">
        <v>285</v>
      </c>
      <c r="BW129" s="355">
        <v>1</v>
      </c>
      <c r="BX129" s="355">
        <v>7</v>
      </c>
      <c r="BY129" s="354">
        <v>2</v>
      </c>
      <c r="BZ129" s="419">
        <f t="shared" si="698"/>
        <v>3</v>
      </c>
      <c r="CA129" s="354">
        <v>5</v>
      </c>
      <c r="CB129" s="355" t="s">
        <v>34</v>
      </c>
      <c r="CC129" s="355" t="s">
        <v>63</v>
      </c>
      <c r="CD129" s="355">
        <v>0</v>
      </c>
      <c r="CE129" s="355" t="s">
        <v>85</v>
      </c>
      <c r="CF129" s="355"/>
      <c r="CG129" s="355">
        <v>3</v>
      </c>
      <c r="CH129" s="355">
        <v>8</v>
      </c>
      <c r="CI129" s="354">
        <v>2</v>
      </c>
      <c r="CJ129" s="419">
        <f t="shared" si="699"/>
        <v>3</v>
      </c>
      <c r="CK129" s="354">
        <v>3</v>
      </c>
      <c r="CL129" s="354"/>
      <c r="CM129" s="354"/>
      <c r="CN129" s="355" t="s">
        <v>226</v>
      </c>
      <c r="CO129" s="355" t="s">
        <v>85</v>
      </c>
      <c r="CP129" s="355"/>
      <c r="CQ129" s="355">
        <v>5</v>
      </c>
      <c r="CR129" s="355">
        <v>24</v>
      </c>
      <c r="CS129" s="354">
        <v>2</v>
      </c>
      <c r="CT129" s="419">
        <f t="shared" si="700"/>
        <v>1</v>
      </c>
      <c r="CU129" s="354">
        <v>6</v>
      </c>
      <c r="CV129" s="355" t="s">
        <v>34</v>
      </c>
      <c r="CW129" s="355" t="s">
        <v>93</v>
      </c>
      <c r="CX129" s="355">
        <v>7</v>
      </c>
      <c r="CY129" s="355" t="s">
        <v>85</v>
      </c>
      <c r="CZ129" s="355"/>
      <c r="DA129" s="355">
        <v>3</v>
      </c>
      <c r="DB129" s="355">
        <v>30</v>
      </c>
      <c r="DC129" s="354">
        <v>3</v>
      </c>
      <c r="DD129" s="419">
        <f t="shared" si="710"/>
        <v>3</v>
      </c>
      <c r="DE129" s="354">
        <v>7</v>
      </c>
      <c r="DF129" s="355" t="s">
        <v>34</v>
      </c>
      <c r="DG129" s="355" t="s">
        <v>103</v>
      </c>
      <c r="DH129" s="355">
        <v>6</v>
      </c>
      <c r="DI129" s="355" t="s">
        <v>63</v>
      </c>
      <c r="DJ129" s="355" t="s">
        <v>285</v>
      </c>
      <c r="DK129" s="355">
        <v>2</v>
      </c>
      <c r="DL129" s="355">
        <v>3</v>
      </c>
      <c r="DM129" s="354">
        <v>2</v>
      </c>
      <c r="DN129" s="419">
        <f t="shared" si="701"/>
        <v>5</v>
      </c>
      <c r="DO129" s="354" t="s">
        <v>399</v>
      </c>
      <c r="DP129" s="354">
        <v>4</v>
      </c>
      <c r="DQ129" s="359"/>
      <c r="DR129" s="359"/>
      <c r="DS129" s="358" t="s">
        <v>29</v>
      </c>
      <c r="DT129" s="358" t="s">
        <v>63</v>
      </c>
      <c r="DU129" s="358"/>
      <c r="DV129" s="358">
        <v>1</v>
      </c>
      <c r="DW129" s="358">
        <v>5</v>
      </c>
      <c r="DX129" s="359">
        <v>2</v>
      </c>
      <c r="DY129" s="419">
        <f t="shared" si="702"/>
        <v>2</v>
      </c>
      <c r="DZ129" s="359">
        <v>4</v>
      </c>
      <c r="EA129" s="358" t="s">
        <v>34</v>
      </c>
      <c r="EB129" s="358" t="s">
        <v>93</v>
      </c>
      <c r="EC129" s="358">
        <v>7</v>
      </c>
      <c r="ED129" s="358" t="s">
        <v>85</v>
      </c>
      <c r="EE129" s="358"/>
      <c r="EF129" s="358">
        <v>2</v>
      </c>
      <c r="EG129" s="358">
        <v>5</v>
      </c>
      <c r="EH129" s="359">
        <v>2</v>
      </c>
      <c r="EI129" s="419">
        <f t="shared" si="703"/>
        <v>2</v>
      </c>
      <c r="EJ129" s="360">
        <v>5</v>
      </c>
      <c r="EK129" s="358" t="s">
        <v>34</v>
      </c>
      <c r="EL129" s="358" t="s">
        <v>121</v>
      </c>
      <c r="EM129" s="358">
        <v>0</v>
      </c>
      <c r="EN129" s="358" t="s">
        <v>95</v>
      </c>
      <c r="EO129" s="358"/>
      <c r="EP129" s="358">
        <v>4</v>
      </c>
      <c r="EQ129" s="355">
        <v>8</v>
      </c>
      <c r="ER129" s="354">
        <v>2</v>
      </c>
      <c r="ES129" s="419">
        <f t="shared" si="704"/>
        <v>3</v>
      </c>
      <c r="ET129" s="359">
        <v>5</v>
      </c>
      <c r="EU129" s="358" t="s">
        <v>36</v>
      </c>
      <c r="EV129" s="358" t="s">
        <v>63</v>
      </c>
      <c r="EW129" s="358" t="s">
        <v>111</v>
      </c>
      <c r="EX129" s="358" t="s">
        <v>91</v>
      </c>
      <c r="EY129" s="358"/>
      <c r="EZ129" s="358">
        <v>3</v>
      </c>
      <c r="FA129" s="358">
        <v>14</v>
      </c>
      <c r="FB129" s="359">
        <v>3</v>
      </c>
      <c r="FC129" s="419">
        <f t="shared" si="705"/>
        <v>2</v>
      </c>
      <c r="FD129" s="359">
        <v>8</v>
      </c>
      <c r="FE129" s="358" t="s">
        <v>34</v>
      </c>
      <c r="FF129" s="358" t="s">
        <v>93</v>
      </c>
      <c r="FG129" s="358">
        <v>6</v>
      </c>
      <c r="FH129" s="358" t="s">
        <v>103</v>
      </c>
      <c r="FI129" s="358"/>
      <c r="FJ129" s="358">
        <v>2</v>
      </c>
      <c r="FK129" s="358">
        <v>3</v>
      </c>
      <c r="FL129" s="359">
        <v>1</v>
      </c>
      <c r="FM129" s="419">
        <f t="shared" si="706"/>
        <v>7</v>
      </c>
      <c r="FN129" s="354">
        <v>5</v>
      </c>
      <c r="FO129" s="358" t="s">
        <v>34</v>
      </c>
      <c r="FP129" s="358" t="s">
        <v>93</v>
      </c>
      <c r="FQ129" s="358">
        <v>7</v>
      </c>
      <c r="FR129" s="358" t="s">
        <v>85</v>
      </c>
      <c r="FS129" s="358"/>
      <c r="FT129" s="358">
        <v>3</v>
      </c>
      <c r="FU129" s="358">
        <v>14</v>
      </c>
      <c r="FV129" s="359">
        <v>3</v>
      </c>
      <c r="FW129" s="419">
        <f t="shared" si="707"/>
        <v>2</v>
      </c>
      <c r="FX129" s="360">
        <v>5</v>
      </c>
      <c r="FY129" s="358" t="s">
        <v>34</v>
      </c>
      <c r="FZ129" s="358" t="s">
        <v>93</v>
      </c>
      <c r="GA129" s="358">
        <v>0</v>
      </c>
      <c r="GB129" s="358" t="s">
        <v>85</v>
      </c>
      <c r="GC129" s="358"/>
      <c r="GD129" s="358">
        <v>3</v>
      </c>
      <c r="GE129" s="358">
        <v>4</v>
      </c>
      <c r="GF129" s="359">
        <v>2</v>
      </c>
      <c r="GG129" s="419">
        <f t="shared" si="708"/>
        <v>3</v>
      </c>
      <c r="GH129" s="354">
        <v>4</v>
      </c>
      <c r="GI129" s="359"/>
      <c r="GJ129" s="359"/>
      <c r="GK129" s="358" t="s">
        <v>100</v>
      </c>
      <c r="GL129" s="358" t="s">
        <v>85</v>
      </c>
      <c r="GM129" s="358"/>
      <c r="GN129" s="358">
        <v>2</v>
      </c>
      <c r="GO129" s="358">
        <v>21</v>
      </c>
      <c r="GP129" s="359">
        <v>3</v>
      </c>
      <c r="GQ129" s="419">
        <f t="shared" si="709"/>
        <v>1</v>
      </c>
      <c r="GR129" s="359">
        <v>5</v>
      </c>
      <c r="GS129" s="358" t="s">
        <v>34</v>
      </c>
      <c r="GT129" s="358" t="s">
        <v>86</v>
      </c>
      <c r="GU129" s="358" t="s">
        <v>226</v>
      </c>
      <c r="GV129" s="358" t="s">
        <v>85</v>
      </c>
      <c r="GW129" s="358"/>
      <c r="GX129" s="358">
        <v>1</v>
      </c>
      <c r="GY129" s="358">
        <v>5</v>
      </c>
      <c r="GZ129" s="359">
        <v>2</v>
      </c>
      <c r="HA129" s="421">
        <f t="shared" si="711"/>
        <v>3</v>
      </c>
      <c r="HB129" s="359" t="s">
        <v>396</v>
      </c>
      <c r="HC129" s="269" t="s">
        <v>397</v>
      </c>
      <c r="HD129" s="269"/>
      <c r="HE129" s="269"/>
      <c r="HF129" s="269"/>
      <c r="HG129" s="269"/>
      <c r="HH129" s="269"/>
      <c r="HI129" s="269"/>
      <c r="HJ129" s="269"/>
      <c r="HK129" s="295">
        <f t="shared" si="33"/>
        <v>11</v>
      </c>
      <c r="HL129" s="295">
        <f t="shared" si="688"/>
        <v>0</v>
      </c>
      <c r="HM129" s="295">
        <f t="shared" si="689"/>
        <v>1</v>
      </c>
      <c r="HN129" s="297">
        <f t="shared" si="690"/>
        <v>0</v>
      </c>
      <c r="HO129" s="295">
        <f t="shared" si="691"/>
        <v>0</v>
      </c>
      <c r="HP129" s="295">
        <f t="shared" si="692"/>
        <v>0</v>
      </c>
      <c r="HQ129" s="295">
        <f t="shared" si="693"/>
        <v>1</v>
      </c>
      <c r="HR129" s="269" t="s">
        <v>379</v>
      </c>
      <c r="HS129" s="269" t="s">
        <v>380</v>
      </c>
      <c r="HT129" s="269"/>
      <c r="HU129" s="269"/>
      <c r="HV129" s="269"/>
      <c r="HW129" s="269"/>
      <c r="HX129" s="269"/>
      <c r="HY129" s="269"/>
      <c r="HZ129" s="269"/>
      <c r="IA129" s="269"/>
      <c r="IB129" s="269"/>
      <c r="IC129" s="269"/>
      <c r="ID129" s="269"/>
      <c r="IE129" s="269"/>
      <c r="IT129" s="299"/>
    </row>
    <row r="130" spans="7:254" ht="15" customHeight="1">
      <c r="G130" s="175">
        <f t="shared" si="23"/>
        <v>8</v>
      </c>
      <c r="H130" s="175">
        <f t="shared" si="24"/>
        <v>12</v>
      </c>
      <c r="I130" s="128">
        <v>85</v>
      </c>
      <c r="J130" s="90">
        <f t="shared" si="681"/>
        <v>44058</v>
      </c>
      <c r="K130" s="126">
        <v>44058</v>
      </c>
      <c r="L130" s="41" t="s">
        <v>394</v>
      </c>
      <c r="M130" s="76">
        <v>1</v>
      </c>
      <c r="N130" s="42">
        <v>0</v>
      </c>
      <c r="O130" s="206">
        <f t="shared" si="682"/>
        <v>1</v>
      </c>
      <c r="P130" s="176">
        <f t="shared" si="683"/>
        <v>83</v>
      </c>
      <c r="Q130" s="185">
        <f t="shared" si="684"/>
        <v>42</v>
      </c>
      <c r="R130" s="178">
        <f t="shared" si="685"/>
        <v>41</v>
      </c>
      <c r="S130" s="518">
        <f t="shared" si="714"/>
        <v>6</v>
      </c>
      <c r="T130" s="43">
        <v>1</v>
      </c>
      <c r="U130" s="43">
        <v>0</v>
      </c>
      <c r="V130" s="43">
        <v>0</v>
      </c>
      <c r="W130" s="43">
        <v>2</v>
      </c>
      <c r="X130" s="186">
        <f t="shared" ref="X130:X136" si="715">IF(ISNUMBER(T130),SUM(T130:W130),"")</f>
        <v>3</v>
      </c>
      <c r="Y130" s="43">
        <v>1</v>
      </c>
      <c r="Z130" s="189">
        <f t="shared" si="687"/>
        <v>4</v>
      </c>
      <c r="AA130" s="44">
        <v>3</v>
      </c>
      <c r="AB130" s="142"/>
      <c r="AC130" s="359">
        <v>4</v>
      </c>
      <c r="AD130" s="358" t="s">
        <v>128</v>
      </c>
      <c r="AE130" s="358" t="s">
        <v>93</v>
      </c>
      <c r="AF130" s="358">
        <v>8</v>
      </c>
      <c r="AG130" s="358" t="s">
        <v>85</v>
      </c>
      <c r="AH130" s="358"/>
      <c r="AI130" s="358">
        <v>1</v>
      </c>
      <c r="AJ130" s="358">
        <v>4</v>
      </c>
      <c r="AK130" s="359">
        <v>2</v>
      </c>
      <c r="AL130" s="419">
        <f t="shared" si="694"/>
        <v>2</v>
      </c>
      <c r="AM130" s="354">
        <v>5</v>
      </c>
      <c r="AN130" s="358" t="s">
        <v>34</v>
      </c>
      <c r="AO130" s="358" t="s">
        <v>93</v>
      </c>
      <c r="AP130" s="358">
        <v>8</v>
      </c>
      <c r="AQ130" s="358" t="s">
        <v>94</v>
      </c>
      <c r="AR130" s="358"/>
      <c r="AS130" s="358">
        <v>4</v>
      </c>
      <c r="AT130" s="358">
        <v>2</v>
      </c>
      <c r="AU130" s="359">
        <v>2</v>
      </c>
      <c r="AV130" s="419">
        <f t="shared" si="695"/>
        <v>3</v>
      </c>
      <c r="AW130" s="354">
        <v>5</v>
      </c>
      <c r="AX130" s="358" t="s">
        <v>128</v>
      </c>
      <c r="AY130" s="358" t="s">
        <v>86</v>
      </c>
      <c r="AZ130" s="358">
        <v>9</v>
      </c>
      <c r="BA130" s="358" t="s">
        <v>85</v>
      </c>
      <c r="BB130" s="358"/>
      <c r="BC130" s="358">
        <v>2</v>
      </c>
      <c r="BD130" s="358">
        <v>21</v>
      </c>
      <c r="BE130" s="359">
        <v>3</v>
      </c>
      <c r="BF130" s="419">
        <f t="shared" si="696"/>
        <v>2</v>
      </c>
      <c r="BG130" s="356">
        <v>2</v>
      </c>
      <c r="BH130" s="359"/>
      <c r="BI130" s="359" t="s">
        <v>105</v>
      </c>
      <c r="BJ130" s="358" t="s">
        <v>29</v>
      </c>
      <c r="BK130" s="358" t="s">
        <v>85</v>
      </c>
      <c r="BL130" s="358"/>
      <c r="BM130" s="358">
        <v>1</v>
      </c>
      <c r="BN130" s="358">
        <v>11</v>
      </c>
      <c r="BO130" s="359">
        <v>1</v>
      </c>
      <c r="BP130" s="419">
        <f t="shared" si="697"/>
        <v>1</v>
      </c>
      <c r="BQ130" s="359">
        <v>4</v>
      </c>
      <c r="BR130" s="358" t="s">
        <v>34</v>
      </c>
      <c r="BS130" s="358" t="s">
        <v>92</v>
      </c>
      <c r="BT130" s="358">
        <v>0</v>
      </c>
      <c r="BU130" s="358" t="s">
        <v>85</v>
      </c>
      <c r="BV130" s="358"/>
      <c r="BW130" s="358">
        <v>2</v>
      </c>
      <c r="BX130" s="358">
        <v>11</v>
      </c>
      <c r="BY130" s="359">
        <v>2</v>
      </c>
      <c r="BZ130" s="419">
        <f t="shared" si="698"/>
        <v>2</v>
      </c>
      <c r="CA130" s="359">
        <v>8</v>
      </c>
      <c r="CB130" s="386" t="s">
        <v>34</v>
      </c>
      <c r="CC130" s="386" t="s">
        <v>96</v>
      </c>
      <c r="CD130" s="358">
        <v>0</v>
      </c>
      <c r="CE130" s="358" t="s">
        <v>85</v>
      </c>
      <c r="CF130" s="358"/>
      <c r="CG130" s="358">
        <v>1</v>
      </c>
      <c r="CH130" s="358">
        <v>8</v>
      </c>
      <c r="CI130" s="359">
        <v>2</v>
      </c>
      <c r="CJ130" s="419">
        <f t="shared" si="699"/>
        <v>6</v>
      </c>
      <c r="CK130" s="360">
        <v>4</v>
      </c>
      <c r="CL130" s="359"/>
      <c r="CM130" s="359"/>
      <c r="CN130" s="358">
        <v>4</v>
      </c>
      <c r="CO130" s="358" t="s">
        <v>85</v>
      </c>
      <c r="CP130" s="358"/>
      <c r="CQ130" s="358">
        <v>2</v>
      </c>
      <c r="CR130" s="358">
        <v>5</v>
      </c>
      <c r="CS130" s="359">
        <v>3</v>
      </c>
      <c r="CT130" s="419">
        <f t="shared" si="700"/>
        <v>1</v>
      </c>
      <c r="CU130" s="359">
        <v>6</v>
      </c>
      <c r="CV130" s="358" t="s">
        <v>34</v>
      </c>
      <c r="CW130" s="358" t="s">
        <v>93</v>
      </c>
      <c r="CX130" s="358">
        <v>6</v>
      </c>
      <c r="CY130" s="358" t="s">
        <v>95</v>
      </c>
      <c r="CZ130" s="358"/>
      <c r="DA130" s="358">
        <v>2</v>
      </c>
      <c r="DB130" s="358">
        <v>3</v>
      </c>
      <c r="DC130" s="359">
        <v>2</v>
      </c>
      <c r="DD130" s="419">
        <f t="shared" si="710"/>
        <v>4</v>
      </c>
      <c r="DE130" s="359">
        <v>4</v>
      </c>
      <c r="DF130" s="358" t="s">
        <v>34</v>
      </c>
      <c r="DG130" s="358" t="s">
        <v>93</v>
      </c>
      <c r="DH130" s="358">
        <v>8</v>
      </c>
      <c r="DI130" s="358" t="s">
        <v>85</v>
      </c>
      <c r="DJ130" s="358"/>
      <c r="DK130" s="358">
        <v>3</v>
      </c>
      <c r="DL130" s="358">
        <v>8</v>
      </c>
      <c r="DM130" s="359">
        <v>2</v>
      </c>
      <c r="DN130" s="419">
        <f t="shared" si="701"/>
        <v>2</v>
      </c>
      <c r="DO130" s="359"/>
      <c r="DP130" s="359">
        <v>6</v>
      </c>
      <c r="DQ130" s="359"/>
      <c r="DR130" s="359"/>
      <c r="DS130" s="358" t="s">
        <v>111</v>
      </c>
      <c r="DT130" s="358" t="s">
        <v>95</v>
      </c>
      <c r="DU130" s="358"/>
      <c r="DV130" s="358">
        <v>3</v>
      </c>
      <c r="DW130" s="358">
        <v>3</v>
      </c>
      <c r="DX130" s="359">
        <v>2</v>
      </c>
      <c r="DY130" s="419">
        <f t="shared" si="702"/>
        <v>4</v>
      </c>
      <c r="DZ130" s="359">
        <v>5</v>
      </c>
      <c r="EA130" s="358" t="s">
        <v>34</v>
      </c>
      <c r="EB130" s="358" t="s">
        <v>93</v>
      </c>
      <c r="EC130" s="358" t="s">
        <v>226</v>
      </c>
      <c r="ED130" s="358" t="s">
        <v>98</v>
      </c>
      <c r="EE130" s="358"/>
      <c r="EF130" s="358">
        <v>2</v>
      </c>
      <c r="EG130" s="358">
        <v>5</v>
      </c>
      <c r="EH130" s="359">
        <v>2</v>
      </c>
      <c r="EI130" s="419">
        <f t="shared" si="703"/>
        <v>3</v>
      </c>
      <c r="EJ130" s="354">
        <v>4</v>
      </c>
      <c r="EK130" s="358" t="s">
        <v>34</v>
      </c>
      <c r="EL130" s="358" t="s">
        <v>121</v>
      </c>
      <c r="EM130" s="358">
        <v>0</v>
      </c>
      <c r="EN130" s="358" t="s">
        <v>85</v>
      </c>
      <c r="EO130" s="358"/>
      <c r="EP130" s="358">
        <v>1</v>
      </c>
      <c r="EQ130" s="358">
        <v>8</v>
      </c>
      <c r="ER130" s="359">
        <v>2</v>
      </c>
      <c r="ES130" s="419">
        <f t="shared" si="704"/>
        <v>2</v>
      </c>
      <c r="ET130" s="359">
        <v>6</v>
      </c>
      <c r="EU130" s="358" t="s">
        <v>36</v>
      </c>
      <c r="EV130" s="358" t="s">
        <v>63</v>
      </c>
      <c r="EW130" s="358" t="s">
        <v>111</v>
      </c>
      <c r="EX130" s="358" t="s">
        <v>98</v>
      </c>
      <c r="EY130" s="358"/>
      <c r="EZ130" s="358">
        <v>1</v>
      </c>
      <c r="FA130" s="358">
        <v>6</v>
      </c>
      <c r="FB130" s="359">
        <v>3</v>
      </c>
      <c r="FC130" s="419">
        <f t="shared" si="705"/>
        <v>3</v>
      </c>
      <c r="FD130" s="356">
        <v>4</v>
      </c>
      <c r="FE130" s="358" t="s">
        <v>34</v>
      </c>
      <c r="FF130" s="358" t="s">
        <v>93</v>
      </c>
      <c r="FG130" s="358">
        <v>7</v>
      </c>
      <c r="FH130" s="358" t="s">
        <v>85</v>
      </c>
      <c r="FI130" s="358"/>
      <c r="FJ130" s="358">
        <v>1</v>
      </c>
      <c r="FK130" s="358">
        <v>1.5</v>
      </c>
      <c r="FL130" s="359">
        <v>1</v>
      </c>
      <c r="FM130" s="419">
        <f t="shared" si="706"/>
        <v>3</v>
      </c>
      <c r="FN130" s="354">
        <v>4</v>
      </c>
      <c r="FO130" s="355" t="s">
        <v>34</v>
      </c>
      <c r="FP130" s="355" t="s">
        <v>93</v>
      </c>
      <c r="FQ130" s="355">
        <v>8</v>
      </c>
      <c r="FR130" s="355" t="s">
        <v>85</v>
      </c>
      <c r="FS130" s="355"/>
      <c r="FT130" s="355">
        <v>3</v>
      </c>
      <c r="FU130" s="355">
        <v>5</v>
      </c>
      <c r="FV130" s="354">
        <v>2</v>
      </c>
      <c r="FW130" s="419">
        <f t="shared" si="707"/>
        <v>2</v>
      </c>
      <c r="FX130" s="356">
        <v>3</v>
      </c>
      <c r="FY130" s="358" t="s">
        <v>34</v>
      </c>
      <c r="FZ130" s="358" t="s">
        <v>93</v>
      </c>
      <c r="GA130" s="358">
        <v>0</v>
      </c>
      <c r="GB130" s="358" t="s">
        <v>85</v>
      </c>
      <c r="GC130" s="358"/>
      <c r="GD130" s="358">
        <v>1</v>
      </c>
      <c r="GE130" s="358">
        <v>1.5</v>
      </c>
      <c r="GF130" s="359">
        <v>1</v>
      </c>
      <c r="GG130" s="419">
        <f t="shared" si="708"/>
        <v>2</v>
      </c>
      <c r="GH130" s="359">
        <v>3</v>
      </c>
      <c r="GI130" s="359"/>
      <c r="GJ130" s="359"/>
      <c r="GK130" s="358" t="s">
        <v>100</v>
      </c>
      <c r="GL130" s="358" t="s">
        <v>85</v>
      </c>
      <c r="GM130" s="358"/>
      <c r="GN130" s="358">
        <v>3</v>
      </c>
      <c r="GO130" s="358">
        <v>20</v>
      </c>
      <c r="GP130" s="359">
        <v>2</v>
      </c>
      <c r="GQ130" s="419">
        <f t="shared" si="709"/>
        <v>1</v>
      </c>
      <c r="GR130" s="354">
        <v>6</v>
      </c>
      <c r="GS130" s="358" t="s">
        <v>34</v>
      </c>
      <c r="GT130" s="358" t="s">
        <v>86</v>
      </c>
      <c r="GU130" s="358">
        <v>7</v>
      </c>
      <c r="GV130" s="358" t="s">
        <v>91</v>
      </c>
      <c r="GW130" s="358" t="s">
        <v>285</v>
      </c>
      <c r="GX130" s="358">
        <v>3</v>
      </c>
      <c r="GY130" s="358">
        <v>4</v>
      </c>
      <c r="GZ130" s="359">
        <v>2</v>
      </c>
      <c r="HA130" s="421">
        <f t="shared" si="711"/>
        <v>4</v>
      </c>
      <c r="HB130" s="359" t="s">
        <v>393</v>
      </c>
      <c r="HC130" s="269" t="s">
        <v>395</v>
      </c>
      <c r="HD130" s="269"/>
      <c r="HE130" s="269"/>
      <c r="HF130" s="269"/>
      <c r="HG130" s="269"/>
      <c r="HH130" s="269"/>
      <c r="HI130" s="269"/>
      <c r="HJ130" s="269"/>
      <c r="HK130" s="295">
        <f t="shared" si="33"/>
        <v>11</v>
      </c>
      <c r="HL130" s="295">
        <f t="shared" si="688"/>
        <v>0</v>
      </c>
      <c r="HM130" s="295">
        <f t="shared" si="689"/>
        <v>1</v>
      </c>
      <c r="HN130" s="297">
        <f t="shared" si="690"/>
        <v>0</v>
      </c>
      <c r="HO130" s="295">
        <f t="shared" si="691"/>
        <v>0</v>
      </c>
      <c r="HP130" s="295">
        <f t="shared" si="692"/>
        <v>0</v>
      </c>
      <c r="HQ130" s="295">
        <f t="shared" si="693"/>
        <v>1</v>
      </c>
      <c r="HR130" s="269" t="s">
        <v>346</v>
      </c>
      <c r="HS130" s="269" t="s">
        <v>348</v>
      </c>
      <c r="HT130" s="269"/>
      <c r="HU130" s="269"/>
      <c r="HV130" s="269"/>
      <c r="HW130" s="269"/>
      <c r="HX130" s="269"/>
      <c r="HY130" s="269"/>
      <c r="HZ130" s="269"/>
      <c r="IA130" s="269"/>
      <c r="IB130" s="269"/>
      <c r="IC130" s="269"/>
      <c r="ID130" s="269"/>
      <c r="IE130" s="269"/>
      <c r="IT130" s="299"/>
    </row>
    <row r="131" spans="7:254" ht="15" customHeight="1">
      <c r="G131" s="175">
        <f t="shared" si="23"/>
        <v>9</v>
      </c>
      <c r="H131" s="175">
        <f t="shared" si="24"/>
        <v>11</v>
      </c>
      <c r="I131" s="128">
        <v>84</v>
      </c>
      <c r="J131" s="90">
        <f t="shared" si="681"/>
        <v>44051</v>
      </c>
      <c r="K131" s="126">
        <v>44051</v>
      </c>
      <c r="L131" s="308" t="s">
        <v>391</v>
      </c>
      <c r="M131" s="76">
        <v>0</v>
      </c>
      <c r="N131" s="42">
        <v>0</v>
      </c>
      <c r="O131" s="206">
        <f t="shared" si="682"/>
        <v>0</v>
      </c>
      <c r="P131" s="176">
        <f t="shared" si="683"/>
        <v>82</v>
      </c>
      <c r="Q131" s="177">
        <f t="shared" si="684"/>
        <v>40</v>
      </c>
      <c r="R131" s="178">
        <f t="shared" si="685"/>
        <v>42</v>
      </c>
      <c r="S131" s="518">
        <f t="shared" si="714"/>
        <v>8</v>
      </c>
      <c r="T131" s="43">
        <v>0</v>
      </c>
      <c r="U131" s="43">
        <v>0</v>
      </c>
      <c r="V131" s="43">
        <v>0</v>
      </c>
      <c r="W131" s="43">
        <v>0</v>
      </c>
      <c r="X131" s="186">
        <f t="shared" si="715"/>
        <v>0</v>
      </c>
      <c r="Y131" s="43">
        <v>3</v>
      </c>
      <c r="Z131" s="189">
        <f t="shared" si="687"/>
        <v>3</v>
      </c>
      <c r="AA131" s="44">
        <v>0</v>
      </c>
      <c r="AB131" s="142"/>
      <c r="AC131" s="354">
        <v>5</v>
      </c>
      <c r="AD131" s="358" t="s">
        <v>128</v>
      </c>
      <c r="AE131" s="358" t="s">
        <v>93</v>
      </c>
      <c r="AF131" s="358">
        <v>8</v>
      </c>
      <c r="AG131" s="358" t="s">
        <v>85</v>
      </c>
      <c r="AH131" s="358"/>
      <c r="AI131" s="358">
        <v>2</v>
      </c>
      <c r="AJ131" s="358">
        <v>14</v>
      </c>
      <c r="AK131" s="359">
        <v>3</v>
      </c>
      <c r="AL131" s="419">
        <f t="shared" si="694"/>
        <v>2</v>
      </c>
      <c r="AM131" s="359">
        <v>4</v>
      </c>
      <c r="AN131" s="358" t="s">
        <v>34</v>
      </c>
      <c r="AO131" s="358" t="s">
        <v>63</v>
      </c>
      <c r="AP131" s="358">
        <v>9</v>
      </c>
      <c r="AQ131" s="358" t="s">
        <v>63</v>
      </c>
      <c r="AR131" s="358"/>
      <c r="AS131" s="358">
        <v>4</v>
      </c>
      <c r="AT131" s="358">
        <v>2</v>
      </c>
      <c r="AU131" s="359">
        <v>1</v>
      </c>
      <c r="AV131" s="419">
        <f t="shared" si="695"/>
        <v>3</v>
      </c>
      <c r="AW131" s="360">
        <v>5</v>
      </c>
      <c r="AX131" s="358" t="s">
        <v>128</v>
      </c>
      <c r="AY131" s="358" t="s">
        <v>63</v>
      </c>
      <c r="AZ131" s="358" t="s">
        <v>29</v>
      </c>
      <c r="BA131" s="358" t="s">
        <v>95</v>
      </c>
      <c r="BB131" s="358"/>
      <c r="BC131" s="358">
        <v>3</v>
      </c>
      <c r="BD131" s="358">
        <v>19</v>
      </c>
      <c r="BE131" s="359">
        <v>2</v>
      </c>
      <c r="BF131" s="419">
        <f t="shared" si="696"/>
        <v>3</v>
      </c>
      <c r="BG131" s="354">
        <v>3</v>
      </c>
      <c r="BH131" s="359"/>
      <c r="BI131" s="359" t="s">
        <v>105</v>
      </c>
      <c r="BJ131" s="358" t="s">
        <v>29</v>
      </c>
      <c r="BK131" s="358" t="s">
        <v>85</v>
      </c>
      <c r="BL131" s="358"/>
      <c r="BM131" s="358">
        <v>1</v>
      </c>
      <c r="BN131" s="358">
        <v>20</v>
      </c>
      <c r="BO131" s="359">
        <v>2</v>
      </c>
      <c r="BP131" s="419">
        <f t="shared" si="697"/>
        <v>1</v>
      </c>
      <c r="BQ131" s="354">
        <v>4</v>
      </c>
      <c r="BR131" s="358" t="s">
        <v>34</v>
      </c>
      <c r="BS131" s="358" t="s">
        <v>92</v>
      </c>
      <c r="BT131" s="358">
        <v>0</v>
      </c>
      <c r="BU131" s="358" t="s">
        <v>91</v>
      </c>
      <c r="BV131" s="358"/>
      <c r="BW131" s="358">
        <v>2</v>
      </c>
      <c r="BX131" s="358">
        <v>3</v>
      </c>
      <c r="BY131" s="359">
        <v>1</v>
      </c>
      <c r="BZ131" s="419">
        <f t="shared" si="698"/>
        <v>3</v>
      </c>
      <c r="CA131" s="359">
        <v>5</v>
      </c>
      <c r="CB131" s="358" t="s">
        <v>34</v>
      </c>
      <c r="CC131" s="358" t="s">
        <v>93</v>
      </c>
      <c r="CD131" s="358">
        <v>0</v>
      </c>
      <c r="CE131" s="358" t="s">
        <v>85</v>
      </c>
      <c r="CF131" s="358"/>
      <c r="CG131" s="358">
        <v>1</v>
      </c>
      <c r="CH131" s="358">
        <v>6</v>
      </c>
      <c r="CI131" s="359">
        <v>2</v>
      </c>
      <c r="CJ131" s="419">
        <f t="shared" si="699"/>
        <v>3</v>
      </c>
      <c r="CK131" s="359">
        <v>3</v>
      </c>
      <c r="CL131" s="359"/>
      <c r="CM131" s="359"/>
      <c r="CN131" s="358" t="s">
        <v>226</v>
      </c>
      <c r="CO131" s="358" t="s">
        <v>85</v>
      </c>
      <c r="CP131" s="358"/>
      <c r="CQ131" s="358">
        <v>5</v>
      </c>
      <c r="CR131" s="358">
        <v>11</v>
      </c>
      <c r="CS131" s="359">
        <v>2</v>
      </c>
      <c r="CT131" s="419">
        <f t="shared" si="700"/>
        <v>1</v>
      </c>
      <c r="CU131" s="357">
        <v>6</v>
      </c>
      <c r="CV131" s="355" t="s">
        <v>34</v>
      </c>
      <c r="CW131" s="358" t="s">
        <v>93</v>
      </c>
      <c r="CX131" s="358">
        <v>0</v>
      </c>
      <c r="CY131" s="358" t="s">
        <v>91</v>
      </c>
      <c r="CZ131" s="358"/>
      <c r="DA131" s="358">
        <v>2</v>
      </c>
      <c r="DB131" s="358">
        <v>4</v>
      </c>
      <c r="DC131" s="359">
        <v>2</v>
      </c>
      <c r="DD131" s="419">
        <f t="shared" si="710"/>
        <v>4</v>
      </c>
      <c r="DE131" s="359">
        <v>5</v>
      </c>
      <c r="DF131" s="358" t="s">
        <v>34</v>
      </c>
      <c r="DG131" s="358" t="s">
        <v>86</v>
      </c>
      <c r="DH131" s="358">
        <v>8</v>
      </c>
      <c r="DI131" s="358" t="s">
        <v>91</v>
      </c>
      <c r="DJ131" s="358" t="s">
        <v>285</v>
      </c>
      <c r="DK131" s="358">
        <v>1</v>
      </c>
      <c r="DL131" s="358">
        <v>5</v>
      </c>
      <c r="DM131" s="359">
        <v>2</v>
      </c>
      <c r="DN131" s="419">
        <f t="shared" si="701"/>
        <v>3</v>
      </c>
      <c r="DO131" s="359" t="s">
        <v>129</v>
      </c>
      <c r="DP131" s="359">
        <v>4</v>
      </c>
      <c r="DQ131" s="359"/>
      <c r="DR131" s="359"/>
      <c r="DS131" s="358" t="s">
        <v>111</v>
      </c>
      <c r="DT131" s="358" t="s">
        <v>95</v>
      </c>
      <c r="DU131" s="358"/>
      <c r="DV131" s="358">
        <v>2</v>
      </c>
      <c r="DW131" s="358">
        <v>9</v>
      </c>
      <c r="DX131" s="359">
        <v>2</v>
      </c>
      <c r="DY131" s="419">
        <f t="shared" si="702"/>
        <v>2</v>
      </c>
      <c r="DZ131" s="354">
        <v>5</v>
      </c>
      <c r="EA131" s="358" t="s">
        <v>34</v>
      </c>
      <c r="EB131" s="358" t="s">
        <v>98</v>
      </c>
      <c r="EC131" s="358" t="s">
        <v>226</v>
      </c>
      <c r="ED131" s="358" t="s">
        <v>85</v>
      </c>
      <c r="EE131" s="358"/>
      <c r="EF131" s="358">
        <v>2</v>
      </c>
      <c r="EG131" s="358">
        <v>10</v>
      </c>
      <c r="EH131" s="359">
        <v>2</v>
      </c>
      <c r="EI131" s="419">
        <f t="shared" si="703"/>
        <v>3</v>
      </c>
      <c r="EJ131" s="359">
        <v>5</v>
      </c>
      <c r="EK131" s="358" t="s">
        <v>34</v>
      </c>
      <c r="EL131" s="358" t="s">
        <v>93</v>
      </c>
      <c r="EM131" s="358">
        <v>9</v>
      </c>
      <c r="EN131" s="358" t="s">
        <v>85</v>
      </c>
      <c r="EO131" s="358"/>
      <c r="EP131" s="358">
        <v>4</v>
      </c>
      <c r="EQ131" s="358">
        <v>18</v>
      </c>
      <c r="ER131" s="359">
        <v>3</v>
      </c>
      <c r="ES131" s="419">
        <f t="shared" si="704"/>
        <v>2</v>
      </c>
      <c r="ET131" s="360">
        <v>5</v>
      </c>
      <c r="EU131" s="358" t="s">
        <v>36</v>
      </c>
      <c r="EV131" s="358" t="s">
        <v>93</v>
      </c>
      <c r="EW131" s="358">
        <v>9</v>
      </c>
      <c r="EX131" s="358" t="s">
        <v>95</v>
      </c>
      <c r="EY131" s="358"/>
      <c r="EZ131" s="358">
        <v>1</v>
      </c>
      <c r="FA131" s="358">
        <v>4</v>
      </c>
      <c r="FB131" s="359">
        <v>2</v>
      </c>
      <c r="FC131" s="419">
        <f t="shared" si="705"/>
        <v>3</v>
      </c>
      <c r="FD131" s="354">
        <v>6</v>
      </c>
      <c r="FE131" s="358" t="s">
        <v>34</v>
      </c>
      <c r="FF131" s="358" t="s">
        <v>93</v>
      </c>
      <c r="FG131" s="358">
        <v>5</v>
      </c>
      <c r="FH131" s="358" t="s">
        <v>85</v>
      </c>
      <c r="FI131" s="358"/>
      <c r="FJ131" s="358">
        <v>2</v>
      </c>
      <c r="FK131" s="358">
        <v>14</v>
      </c>
      <c r="FL131" s="359">
        <v>3</v>
      </c>
      <c r="FM131" s="419">
        <f t="shared" si="706"/>
        <v>3</v>
      </c>
      <c r="FN131" s="354">
        <v>4</v>
      </c>
      <c r="FO131" s="358" t="s">
        <v>34</v>
      </c>
      <c r="FP131" s="358" t="s">
        <v>93</v>
      </c>
      <c r="FQ131" s="358">
        <v>9</v>
      </c>
      <c r="FR131" s="358" t="s">
        <v>85</v>
      </c>
      <c r="FS131" s="358"/>
      <c r="FT131" s="358">
        <v>2</v>
      </c>
      <c r="FU131" s="358">
        <v>2.5</v>
      </c>
      <c r="FV131" s="359">
        <v>2</v>
      </c>
      <c r="FW131" s="419">
        <f t="shared" si="707"/>
        <v>2</v>
      </c>
      <c r="FX131" s="359">
        <v>4</v>
      </c>
      <c r="FY131" s="358" t="s">
        <v>34</v>
      </c>
      <c r="FZ131" s="358" t="s">
        <v>93</v>
      </c>
      <c r="GA131" s="358">
        <v>0</v>
      </c>
      <c r="GB131" s="358" t="s">
        <v>85</v>
      </c>
      <c r="GC131" s="358"/>
      <c r="GD131" s="358">
        <v>1</v>
      </c>
      <c r="GE131" s="358">
        <v>7</v>
      </c>
      <c r="GF131" s="359">
        <v>2</v>
      </c>
      <c r="GG131" s="419">
        <f t="shared" si="708"/>
        <v>2</v>
      </c>
      <c r="GH131" s="359">
        <v>4</v>
      </c>
      <c r="GI131" s="359"/>
      <c r="GJ131" s="359"/>
      <c r="GK131" s="358" t="s">
        <v>100</v>
      </c>
      <c r="GL131" s="358" t="s">
        <v>85</v>
      </c>
      <c r="GM131" s="358"/>
      <c r="GN131" s="358">
        <v>3</v>
      </c>
      <c r="GO131" s="358">
        <v>26</v>
      </c>
      <c r="GP131" s="359">
        <v>3</v>
      </c>
      <c r="GQ131" s="419">
        <f t="shared" si="709"/>
        <v>1</v>
      </c>
      <c r="GR131" s="359">
        <v>5</v>
      </c>
      <c r="GS131" s="358" t="s">
        <v>34</v>
      </c>
      <c r="GT131" s="358" t="s">
        <v>93</v>
      </c>
      <c r="GU131" s="358" t="s">
        <v>226</v>
      </c>
      <c r="GV131" s="358" t="s">
        <v>85</v>
      </c>
      <c r="GW131" s="358"/>
      <c r="GX131" s="358">
        <v>1</v>
      </c>
      <c r="GY131" s="358">
        <v>5</v>
      </c>
      <c r="GZ131" s="359">
        <v>2</v>
      </c>
      <c r="HA131" s="421">
        <f t="shared" si="711"/>
        <v>3</v>
      </c>
      <c r="HB131" s="359" t="s">
        <v>392</v>
      </c>
      <c r="HC131" s="269" t="s">
        <v>336</v>
      </c>
      <c r="HD131" s="269"/>
      <c r="HE131" s="269"/>
      <c r="HF131" s="269"/>
      <c r="HG131" s="269"/>
      <c r="HH131" s="269"/>
      <c r="HI131" s="269"/>
      <c r="HJ131" s="269"/>
      <c r="HK131" s="295">
        <f t="shared" si="33"/>
        <v>11</v>
      </c>
      <c r="HL131" s="295">
        <f t="shared" si="688"/>
        <v>0</v>
      </c>
      <c r="HM131" s="295">
        <f t="shared" si="689"/>
        <v>0</v>
      </c>
      <c r="HN131" s="297">
        <f t="shared" si="690"/>
        <v>0</v>
      </c>
      <c r="HO131" s="295">
        <f t="shared" si="691"/>
        <v>0</v>
      </c>
      <c r="HP131" s="295">
        <f t="shared" si="692"/>
        <v>0</v>
      </c>
      <c r="HQ131" s="295">
        <f t="shared" si="693"/>
        <v>0</v>
      </c>
      <c r="HR131" s="269" t="s">
        <v>346</v>
      </c>
      <c r="HS131" s="269" t="s">
        <v>348</v>
      </c>
      <c r="HT131" s="269"/>
      <c r="HU131" s="269"/>
      <c r="HV131" s="269"/>
      <c r="HW131" s="269"/>
      <c r="HX131" s="269"/>
      <c r="HY131" s="269"/>
      <c r="HZ131" s="269"/>
      <c r="IA131" s="269"/>
      <c r="IB131" s="269"/>
      <c r="IC131" s="269"/>
      <c r="ID131" s="269"/>
      <c r="IE131" s="269"/>
      <c r="IT131" s="299"/>
    </row>
    <row r="132" spans="7:254" ht="15" customHeight="1">
      <c r="G132" s="175">
        <f t="shared" si="23"/>
        <v>8</v>
      </c>
      <c r="H132" s="175">
        <f t="shared" si="24"/>
        <v>11</v>
      </c>
      <c r="I132" s="128">
        <v>83</v>
      </c>
      <c r="J132" s="88">
        <f t="shared" si="681"/>
        <v>44045</v>
      </c>
      <c r="K132" s="85">
        <v>44045</v>
      </c>
      <c r="L132" s="5" t="s">
        <v>376</v>
      </c>
      <c r="M132" s="74">
        <v>1</v>
      </c>
      <c r="N132" s="28">
        <v>0</v>
      </c>
      <c r="O132" s="206">
        <f t="shared" si="682"/>
        <v>1</v>
      </c>
      <c r="P132" s="176">
        <f t="shared" si="683"/>
        <v>88</v>
      </c>
      <c r="Q132" s="185">
        <f t="shared" si="684"/>
        <v>41</v>
      </c>
      <c r="R132" s="178">
        <f t="shared" si="685"/>
        <v>47</v>
      </c>
      <c r="S132" s="518">
        <f t="shared" si="714"/>
        <v>11</v>
      </c>
      <c r="T132" s="27">
        <v>0</v>
      </c>
      <c r="U132" s="27">
        <v>1</v>
      </c>
      <c r="V132" s="27">
        <v>1</v>
      </c>
      <c r="W132" s="27">
        <v>1</v>
      </c>
      <c r="X132" s="186">
        <f t="shared" si="715"/>
        <v>3</v>
      </c>
      <c r="Y132" s="27">
        <v>0</v>
      </c>
      <c r="Z132" s="189">
        <f t="shared" si="687"/>
        <v>3</v>
      </c>
      <c r="AA132" s="18">
        <v>0</v>
      </c>
      <c r="AB132" s="142"/>
      <c r="AC132" s="354">
        <v>5</v>
      </c>
      <c r="AD132" s="355" t="s">
        <v>128</v>
      </c>
      <c r="AE132" s="355" t="s">
        <v>93</v>
      </c>
      <c r="AF132" s="355">
        <v>8</v>
      </c>
      <c r="AG132" s="355" t="s">
        <v>85</v>
      </c>
      <c r="AH132" s="355"/>
      <c r="AI132" s="355">
        <v>2</v>
      </c>
      <c r="AJ132" s="355">
        <v>12</v>
      </c>
      <c r="AK132" s="354">
        <v>3</v>
      </c>
      <c r="AL132" s="419">
        <f t="shared" si="694"/>
        <v>2</v>
      </c>
      <c r="AM132" s="354">
        <v>4</v>
      </c>
      <c r="AN132" s="355" t="s">
        <v>34</v>
      </c>
      <c r="AO132" s="355" t="s">
        <v>93</v>
      </c>
      <c r="AP132" s="355">
        <v>9</v>
      </c>
      <c r="AQ132" s="355" t="s">
        <v>85</v>
      </c>
      <c r="AR132" s="355"/>
      <c r="AS132" s="355">
        <v>4</v>
      </c>
      <c r="AT132" s="355">
        <v>10</v>
      </c>
      <c r="AU132" s="354">
        <v>2</v>
      </c>
      <c r="AV132" s="419">
        <f t="shared" si="695"/>
        <v>2</v>
      </c>
      <c r="AW132" s="354">
        <v>4</v>
      </c>
      <c r="AX132" s="355" t="s">
        <v>128</v>
      </c>
      <c r="AY132" s="355" t="s">
        <v>93</v>
      </c>
      <c r="AZ132" s="355" t="s">
        <v>226</v>
      </c>
      <c r="BA132" s="355" t="s">
        <v>85</v>
      </c>
      <c r="BB132" s="355"/>
      <c r="BC132" s="355">
        <v>2</v>
      </c>
      <c r="BD132" s="355">
        <v>14</v>
      </c>
      <c r="BE132" s="354">
        <v>2</v>
      </c>
      <c r="BF132" s="419">
        <f t="shared" si="696"/>
        <v>2</v>
      </c>
      <c r="BG132" s="354">
        <v>4</v>
      </c>
      <c r="BH132" s="354"/>
      <c r="BI132" s="354"/>
      <c r="BJ132" s="355" t="s">
        <v>271</v>
      </c>
      <c r="BK132" s="355" t="s">
        <v>85</v>
      </c>
      <c r="BL132" s="355"/>
      <c r="BM132" s="355">
        <v>3</v>
      </c>
      <c r="BN132" s="355">
        <v>24</v>
      </c>
      <c r="BO132" s="354">
        <v>3</v>
      </c>
      <c r="BP132" s="419">
        <f t="shared" si="697"/>
        <v>1</v>
      </c>
      <c r="BQ132" s="354">
        <v>5</v>
      </c>
      <c r="BR132" s="355" t="s">
        <v>34</v>
      </c>
      <c r="BS132" s="355" t="s">
        <v>86</v>
      </c>
      <c r="BT132" s="355">
        <v>0</v>
      </c>
      <c r="BU132" s="355" t="s">
        <v>91</v>
      </c>
      <c r="BV132" s="355"/>
      <c r="BW132" s="355">
        <v>4</v>
      </c>
      <c r="BX132" s="355">
        <v>4</v>
      </c>
      <c r="BY132" s="354">
        <v>2</v>
      </c>
      <c r="BZ132" s="419">
        <f t="shared" si="698"/>
        <v>3</v>
      </c>
      <c r="CA132" s="354">
        <v>6</v>
      </c>
      <c r="CB132" s="355" t="s">
        <v>34</v>
      </c>
      <c r="CC132" s="355" t="s">
        <v>93</v>
      </c>
      <c r="CD132" s="355">
        <v>9</v>
      </c>
      <c r="CE132" s="355" t="s">
        <v>94</v>
      </c>
      <c r="CF132" s="355"/>
      <c r="CG132" s="355">
        <v>1</v>
      </c>
      <c r="CH132" s="355">
        <v>8</v>
      </c>
      <c r="CI132" s="354">
        <v>2</v>
      </c>
      <c r="CJ132" s="419">
        <f t="shared" si="699"/>
        <v>4</v>
      </c>
      <c r="CK132" s="354">
        <v>3</v>
      </c>
      <c r="CL132" s="354"/>
      <c r="CM132" s="354"/>
      <c r="CN132" s="355" t="s">
        <v>226</v>
      </c>
      <c r="CO132" s="355" t="s">
        <v>85</v>
      </c>
      <c r="CP132" s="355"/>
      <c r="CQ132" s="355">
        <v>5</v>
      </c>
      <c r="CR132" s="355">
        <v>18</v>
      </c>
      <c r="CS132" s="354">
        <v>2</v>
      </c>
      <c r="CT132" s="419">
        <f t="shared" si="700"/>
        <v>1</v>
      </c>
      <c r="CU132" s="354">
        <v>5</v>
      </c>
      <c r="CV132" s="355" t="s">
        <v>34</v>
      </c>
      <c r="CW132" s="355" t="s">
        <v>93</v>
      </c>
      <c r="CX132" s="355">
        <v>6</v>
      </c>
      <c r="CY132" s="355" t="s">
        <v>85</v>
      </c>
      <c r="CZ132" s="355"/>
      <c r="DA132" s="355">
        <v>3</v>
      </c>
      <c r="DB132" s="355">
        <v>19</v>
      </c>
      <c r="DC132" s="354">
        <v>2</v>
      </c>
      <c r="DD132" s="419">
        <f t="shared" si="710"/>
        <v>3</v>
      </c>
      <c r="DE132" s="354">
        <v>5</v>
      </c>
      <c r="DF132" s="355" t="s">
        <v>34</v>
      </c>
      <c r="DG132" s="355" t="s">
        <v>63</v>
      </c>
      <c r="DH132" s="355">
        <v>6</v>
      </c>
      <c r="DI132" s="355" t="s">
        <v>85</v>
      </c>
      <c r="DJ132" s="355"/>
      <c r="DK132" s="355">
        <v>2</v>
      </c>
      <c r="DL132" s="355">
        <v>19</v>
      </c>
      <c r="DM132" s="354">
        <v>3</v>
      </c>
      <c r="DN132" s="419">
        <f t="shared" si="701"/>
        <v>2</v>
      </c>
      <c r="DO132" s="354"/>
      <c r="DP132" s="354">
        <v>4</v>
      </c>
      <c r="DQ132" s="359"/>
      <c r="DR132" s="359"/>
      <c r="DS132" s="358" t="s">
        <v>111</v>
      </c>
      <c r="DT132" s="358" t="s">
        <v>85</v>
      </c>
      <c r="DU132" s="358"/>
      <c r="DV132" s="358">
        <v>3</v>
      </c>
      <c r="DW132" s="358">
        <v>7</v>
      </c>
      <c r="DX132" s="359">
        <v>3</v>
      </c>
      <c r="DY132" s="419">
        <f t="shared" si="702"/>
        <v>1</v>
      </c>
      <c r="DZ132" s="359">
        <v>5</v>
      </c>
      <c r="EA132" s="358" t="s">
        <v>34</v>
      </c>
      <c r="EB132" s="358" t="s">
        <v>93</v>
      </c>
      <c r="EC132" s="358">
        <v>7</v>
      </c>
      <c r="ED132" s="358" t="s">
        <v>86</v>
      </c>
      <c r="EE132" s="358"/>
      <c r="EF132" s="358">
        <v>3</v>
      </c>
      <c r="EG132" s="358">
        <v>2</v>
      </c>
      <c r="EH132" s="359">
        <v>2</v>
      </c>
      <c r="EI132" s="419">
        <f t="shared" si="703"/>
        <v>3</v>
      </c>
      <c r="EJ132" s="359">
        <v>5</v>
      </c>
      <c r="EK132" s="358" t="s">
        <v>34</v>
      </c>
      <c r="EL132" s="358" t="s">
        <v>63</v>
      </c>
      <c r="EM132" s="358">
        <v>8</v>
      </c>
      <c r="EN132" s="358" t="s">
        <v>86</v>
      </c>
      <c r="EO132" s="358"/>
      <c r="EP132" s="358">
        <v>2</v>
      </c>
      <c r="EQ132" s="355">
        <v>6</v>
      </c>
      <c r="ER132" s="354">
        <v>2</v>
      </c>
      <c r="ES132" s="419">
        <f t="shared" si="704"/>
        <v>3</v>
      </c>
      <c r="ET132" s="359">
        <v>6</v>
      </c>
      <c r="EU132" s="358" t="s">
        <v>36</v>
      </c>
      <c r="EV132" s="358" t="s">
        <v>63</v>
      </c>
      <c r="EW132" s="358">
        <v>4</v>
      </c>
      <c r="EX132" s="358" t="s">
        <v>85</v>
      </c>
      <c r="EY132" s="358"/>
      <c r="EZ132" s="358">
        <v>3</v>
      </c>
      <c r="FA132" s="358">
        <v>18</v>
      </c>
      <c r="FB132" s="359">
        <v>3</v>
      </c>
      <c r="FC132" s="419">
        <f t="shared" si="705"/>
        <v>3</v>
      </c>
      <c r="FD132" s="359">
        <v>8</v>
      </c>
      <c r="FE132" s="358" t="s">
        <v>34</v>
      </c>
      <c r="FF132" s="358" t="s">
        <v>86</v>
      </c>
      <c r="FG132" s="358">
        <v>4</v>
      </c>
      <c r="FH132" s="358" t="s">
        <v>85</v>
      </c>
      <c r="FI132" s="358" t="s">
        <v>375</v>
      </c>
      <c r="FJ132" s="358">
        <v>3</v>
      </c>
      <c r="FK132" s="358">
        <v>6</v>
      </c>
      <c r="FL132" s="359">
        <v>2</v>
      </c>
      <c r="FM132" s="419">
        <f t="shared" si="706"/>
        <v>6</v>
      </c>
      <c r="FN132" s="354">
        <v>4</v>
      </c>
      <c r="FO132" s="358" t="s">
        <v>34</v>
      </c>
      <c r="FP132" s="358" t="s">
        <v>93</v>
      </c>
      <c r="FQ132" s="358">
        <v>8</v>
      </c>
      <c r="FR132" s="358" t="s">
        <v>91</v>
      </c>
      <c r="FS132" s="358"/>
      <c r="FT132" s="358">
        <v>3</v>
      </c>
      <c r="FU132" s="358">
        <v>3</v>
      </c>
      <c r="FV132" s="359">
        <v>1</v>
      </c>
      <c r="FW132" s="419">
        <f t="shared" si="707"/>
        <v>3</v>
      </c>
      <c r="FX132" s="359">
        <v>5</v>
      </c>
      <c r="FY132" s="358" t="s">
        <v>34</v>
      </c>
      <c r="FZ132" s="358" t="s">
        <v>93</v>
      </c>
      <c r="GA132" s="358">
        <v>0</v>
      </c>
      <c r="GB132" s="358" t="s">
        <v>63</v>
      </c>
      <c r="GC132" s="358"/>
      <c r="GD132" s="358">
        <v>3</v>
      </c>
      <c r="GE132" s="358">
        <v>6</v>
      </c>
      <c r="GF132" s="359">
        <v>3</v>
      </c>
      <c r="GG132" s="419">
        <f t="shared" si="708"/>
        <v>2</v>
      </c>
      <c r="GH132" s="354">
        <v>3</v>
      </c>
      <c r="GI132" s="359"/>
      <c r="GJ132" s="359"/>
      <c r="GK132" s="358" t="s">
        <v>100</v>
      </c>
      <c r="GL132" s="358" t="s">
        <v>85</v>
      </c>
      <c r="GM132" s="358"/>
      <c r="GN132" s="358">
        <v>3</v>
      </c>
      <c r="GO132" s="358">
        <v>17</v>
      </c>
      <c r="GP132" s="359">
        <v>2</v>
      </c>
      <c r="GQ132" s="419">
        <f t="shared" si="709"/>
        <v>1</v>
      </c>
      <c r="GR132" s="359">
        <v>7</v>
      </c>
      <c r="GS132" s="358" t="s">
        <v>34</v>
      </c>
      <c r="GT132" s="358" t="s">
        <v>91</v>
      </c>
      <c r="GU132" s="358">
        <v>4</v>
      </c>
      <c r="GV132" s="358" t="s">
        <v>91</v>
      </c>
      <c r="GW132" s="358" t="s">
        <v>285</v>
      </c>
      <c r="GX132" s="358">
        <v>2</v>
      </c>
      <c r="GY132" s="358">
        <v>2</v>
      </c>
      <c r="GZ132" s="359">
        <v>2</v>
      </c>
      <c r="HA132" s="421">
        <f t="shared" si="711"/>
        <v>5</v>
      </c>
      <c r="HB132" s="359" t="s">
        <v>377</v>
      </c>
      <c r="HC132" s="269" t="s">
        <v>378</v>
      </c>
      <c r="HD132" s="269"/>
      <c r="HE132" s="269"/>
      <c r="HF132" s="269"/>
      <c r="HG132" s="269"/>
      <c r="HH132" s="269"/>
      <c r="HI132" s="269"/>
      <c r="HJ132" s="269"/>
      <c r="HK132" s="295">
        <f t="shared" si="33"/>
        <v>11</v>
      </c>
      <c r="HL132" s="295">
        <f t="shared" si="688"/>
        <v>0</v>
      </c>
      <c r="HM132" s="295">
        <f t="shared" si="689"/>
        <v>0</v>
      </c>
      <c r="HN132" s="297">
        <f t="shared" si="690"/>
        <v>0</v>
      </c>
      <c r="HO132" s="295">
        <f t="shared" si="691"/>
        <v>0</v>
      </c>
      <c r="HP132" s="295">
        <f t="shared" si="692"/>
        <v>0</v>
      </c>
      <c r="HQ132" s="295">
        <f t="shared" si="693"/>
        <v>0</v>
      </c>
      <c r="HR132" s="269" t="s">
        <v>379</v>
      </c>
      <c r="HS132" s="269" t="s">
        <v>380</v>
      </c>
      <c r="HT132" s="269"/>
      <c r="HU132" s="269"/>
      <c r="HV132" s="269"/>
      <c r="HW132" s="269"/>
      <c r="HX132" s="269"/>
      <c r="HY132" s="269"/>
      <c r="HZ132" s="269"/>
      <c r="IA132" s="269"/>
      <c r="IB132" s="269"/>
      <c r="IC132" s="269"/>
      <c r="ID132" s="269"/>
      <c r="IE132" s="269"/>
      <c r="IT132" s="299"/>
    </row>
    <row r="133" spans="7:254" ht="15" customHeight="1">
      <c r="G133" s="175">
        <f t="shared" si="23"/>
        <v>11</v>
      </c>
      <c r="H133" s="175">
        <f t="shared" si="24"/>
        <v>13</v>
      </c>
      <c r="I133" s="128">
        <v>82</v>
      </c>
      <c r="J133" s="90">
        <f t="shared" ref="J133:J145" si="716">K133</f>
        <v>44044</v>
      </c>
      <c r="K133" s="126">
        <v>44044</v>
      </c>
      <c r="L133" s="41" t="s">
        <v>371</v>
      </c>
      <c r="M133" s="76">
        <v>0</v>
      </c>
      <c r="N133" s="42">
        <v>0</v>
      </c>
      <c r="O133" s="206">
        <f t="shared" ref="O133:O145" si="717">IF(ISNUMBER(M133),M133+N133,"")</f>
        <v>0</v>
      </c>
      <c r="P133" s="176">
        <f t="shared" ref="P133:P145" si="718">IF(ISNUMBER(Q133),Q133+R133,"")</f>
        <v>80</v>
      </c>
      <c r="Q133" s="185">
        <f t="shared" ref="Q133:Q145" si="719">ROUND(SUM(AC133,AM133,AW133,BG133,BQ133,CA133,CK133,CU133,DE133),0)</f>
        <v>42</v>
      </c>
      <c r="R133" s="178">
        <f t="shared" ref="R133:R145" si="720">ROUND(SUM(DP133,DZ133,EJ133,ET133,FD133,FN133,FX133,GH133,GR133),0)</f>
        <v>38</v>
      </c>
      <c r="S133" s="518">
        <f t="shared" si="714"/>
        <v>7</v>
      </c>
      <c r="T133" s="43">
        <v>0</v>
      </c>
      <c r="U133" s="43">
        <v>0</v>
      </c>
      <c r="V133" s="43">
        <v>3</v>
      </c>
      <c r="W133" s="43">
        <v>0</v>
      </c>
      <c r="X133" s="186">
        <f t="shared" si="715"/>
        <v>3</v>
      </c>
      <c r="Y133" s="43">
        <v>2</v>
      </c>
      <c r="Z133" s="189">
        <f t="shared" ref="Z133:Z145" si="721">IF(ISNUMBER(T133),SUM(X133:Y133),"")</f>
        <v>5</v>
      </c>
      <c r="AA133" s="44">
        <v>2</v>
      </c>
      <c r="AB133" s="142"/>
      <c r="AC133" s="359">
        <v>6</v>
      </c>
      <c r="AD133" s="358" t="s">
        <v>128</v>
      </c>
      <c r="AE133" s="358" t="s">
        <v>63</v>
      </c>
      <c r="AF133" s="358">
        <v>8</v>
      </c>
      <c r="AG133" s="358" t="s">
        <v>91</v>
      </c>
      <c r="AH133" s="358"/>
      <c r="AI133" s="358">
        <v>2</v>
      </c>
      <c r="AJ133" s="358">
        <v>10</v>
      </c>
      <c r="AK133" s="359">
        <v>2</v>
      </c>
      <c r="AL133" s="419">
        <f t="shared" si="694"/>
        <v>4</v>
      </c>
      <c r="AM133" s="354">
        <v>6</v>
      </c>
      <c r="AN133" s="358" t="s">
        <v>34</v>
      </c>
      <c r="AO133" s="358" t="s">
        <v>93</v>
      </c>
      <c r="AP133" s="358">
        <v>0</v>
      </c>
      <c r="AQ133" s="358" t="s">
        <v>94</v>
      </c>
      <c r="AR133" s="358"/>
      <c r="AS133" s="358">
        <v>3</v>
      </c>
      <c r="AT133" s="358">
        <v>12</v>
      </c>
      <c r="AU133" s="359">
        <v>3</v>
      </c>
      <c r="AV133" s="419">
        <f t="shared" si="695"/>
        <v>3</v>
      </c>
      <c r="AW133" s="357">
        <v>5</v>
      </c>
      <c r="AX133" s="358" t="s">
        <v>128</v>
      </c>
      <c r="AY133" s="358" t="s">
        <v>63</v>
      </c>
      <c r="AZ133" s="358">
        <v>0</v>
      </c>
      <c r="BA133" s="358" t="s">
        <v>91</v>
      </c>
      <c r="BB133" s="358"/>
      <c r="BC133" s="358">
        <v>1</v>
      </c>
      <c r="BD133" s="358">
        <v>6</v>
      </c>
      <c r="BE133" s="359">
        <v>2</v>
      </c>
      <c r="BF133" s="419">
        <f t="shared" si="696"/>
        <v>3</v>
      </c>
      <c r="BG133" s="354">
        <v>3</v>
      </c>
      <c r="BH133" s="359"/>
      <c r="BI133" s="359"/>
      <c r="BJ133" s="358" t="s">
        <v>29</v>
      </c>
      <c r="BK133" s="358" t="s">
        <v>85</v>
      </c>
      <c r="BL133" s="358"/>
      <c r="BM133" s="358">
        <v>2</v>
      </c>
      <c r="BN133" s="358">
        <v>11</v>
      </c>
      <c r="BO133" s="359">
        <v>2</v>
      </c>
      <c r="BP133" s="419">
        <f t="shared" si="697"/>
        <v>1</v>
      </c>
      <c r="BQ133" s="359">
        <v>4</v>
      </c>
      <c r="BR133" s="358" t="s">
        <v>34</v>
      </c>
      <c r="BS133" s="358" t="s">
        <v>92</v>
      </c>
      <c r="BT133" s="358">
        <v>0</v>
      </c>
      <c r="BU133" s="358" t="s">
        <v>85</v>
      </c>
      <c r="BV133" s="358"/>
      <c r="BW133" s="358">
        <v>1</v>
      </c>
      <c r="BX133" s="358">
        <v>3</v>
      </c>
      <c r="BY133" s="359">
        <v>2</v>
      </c>
      <c r="BZ133" s="419">
        <f t="shared" si="698"/>
        <v>2</v>
      </c>
      <c r="CA133" s="360">
        <v>6</v>
      </c>
      <c r="CB133" s="358" t="s">
        <v>34</v>
      </c>
      <c r="CC133" s="358" t="s">
        <v>93</v>
      </c>
      <c r="CD133" s="358">
        <v>0</v>
      </c>
      <c r="CE133" s="358" t="s">
        <v>85</v>
      </c>
      <c r="CF133" s="358"/>
      <c r="CG133" s="358">
        <v>3</v>
      </c>
      <c r="CH133" s="358">
        <v>7</v>
      </c>
      <c r="CI133" s="359">
        <v>3</v>
      </c>
      <c r="CJ133" s="419">
        <f t="shared" si="699"/>
        <v>3</v>
      </c>
      <c r="CK133" s="359">
        <v>3</v>
      </c>
      <c r="CL133" s="359"/>
      <c r="CM133" s="359"/>
      <c r="CN133" s="358">
        <v>0</v>
      </c>
      <c r="CO133" s="358" t="s">
        <v>85</v>
      </c>
      <c r="CP133" s="358"/>
      <c r="CQ133" s="358">
        <v>2</v>
      </c>
      <c r="CR133" s="358">
        <v>11</v>
      </c>
      <c r="CS133" s="359">
        <v>2</v>
      </c>
      <c r="CT133" s="419">
        <f t="shared" si="700"/>
        <v>1</v>
      </c>
      <c r="CU133" s="359">
        <v>5</v>
      </c>
      <c r="CV133" s="358" t="s">
        <v>34</v>
      </c>
      <c r="CW133" s="358" t="s">
        <v>93</v>
      </c>
      <c r="CX133" s="358" t="s">
        <v>226</v>
      </c>
      <c r="CY133" s="358" t="s">
        <v>85</v>
      </c>
      <c r="CZ133" s="358"/>
      <c r="DA133" s="358">
        <v>1</v>
      </c>
      <c r="DB133" s="358">
        <v>7</v>
      </c>
      <c r="DC133" s="359">
        <v>2</v>
      </c>
      <c r="DD133" s="419">
        <f t="shared" si="710"/>
        <v>3</v>
      </c>
      <c r="DE133" s="359">
        <v>4</v>
      </c>
      <c r="DF133" s="358" t="s">
        <v>34</v>
      </c>
      <c r="DG133" s="358" t="s">
        <v>93</v>
      </c>
      <c r="DH133" s="358">
        <v>8</v>
      </c>
      <c r="DI133" s="358" t="s">
        <v>85</v>
      </c>
      <c r="DJ133" s="358"/>
      <c r="DK133" s="358">
        <v>3</v>
      </c>
      <c r="DL133" s="358">
        <v>10</v>
      </c>
      <c r="DM133" s="359">
        <v>2</v>
      </c>
      <c r="DN133" s="419">
        <f t="shared" si="701"/>
        <v>2</v>
      </c>
      <c r="DO133" s="359" t="s">
        <v>374</v>
      </c>
      <c r="DP133" s="359">
        <v>4</v>
      </c>
      <c r="DQ133" s="359"/>
      <c r="DR133" s="359"/>
      <c r="DS133" s="358" t="s">
        <v>29</v>
      </c>
      <c r="DT133" s="358" t="s">
        <v>91</v>
      </c>
      <c r="DU133" s="358"/>
      <c r="DV133" s="358">
        <v>1</v>
      </c>
      <c r="DW133" s="358">
        <v>2.1</v>
      </c>
      <c r="DX133" s="359">
        <v>2</v>
      </c>
      <c r="DY133" s="419">
        <f t="shared" si="702"/>
        <v>2</v>
      </c>
      <c r="DZ133" s="359">
        <v>5</v>
      </c>
      <c r="EA133" s="358" t="s">
        <v>34</v>
      </c>
      <c r="EB133" s="358" t="s">
        <v>93</v>
      </c>
      <c r="EC133" s="358">
        <v>9</v>
      </c>
      <c r="ED133" s="358" t="s">
        <v>85</v>
      </c>
      <c r="EE133" s="358"/>
      <c r="EF133" s="358">
        <v>2</v>
      </c>
      <c r="EG133" s="358">
        <v>15</v>
      </c>
      <c r="EH133" s="359">
        <v>3</v>
      </c>
      <c r="EI133" s="419">
        <f t="shared" si="703"/>
        <v>2</v>
      </c>
      <c r="EJ133" s="364">
        <v>3</v>
      </c>
      <c r="EK133" s="358" t="s">
        <v>34</v>
      </c>
      <c r="EL133" s="358" t="s">
        <v>93</v>
      </c>
      <c r="EM133" s="358" t="s">
        <v>226</v>
      </c>
      <c r="EN133" s="358" t="s">
        <v>85</v>
      </c>
      <c r="EO133" s="358"/>
      <c r="EP133" s="358">
        <v>1</v>
      </c>
      <c r="EQ133" s="358">
        <v>3</v>
      </c>
      <c r="ER133" s="359">
        <v>1</v>
      </c>
      <c r="ES133" s="419">
        <f t="shared" si="704"/>
        <v>2</v>
      </c>
      <c r="ET133" s="359">
        <v>4</v>
      </c>
      <c r="EU133" s="358" t="s">
        <v>36</v>
      </c>
      <c r="EV133" s="358" t="s">
        <v>93</v>
      </c>
      <c r="EW133" s="358">
        <v>7</v>
      </c>
      <c r="EX133" s="358" t="s">
        <v>85</v>
      </c>
      <c r="EY133" s="358"/>
      <c r="EZ133" s="358">
        <v>1</v>
      </c>
      <c r="FA133" s="358">
        <v>3</v>
      </c>
      <c r="FB133" s="359">
        <v>2</v>
      </c>
      <c r="FC133" s="419">
        <f t="shared" si="705"/>
        <v>2</v>
      </c>
      <c r="FD133" s="359">
        <v>7</v>
      </c>
      <c r="FE133" s="358" t="s">
        <v>34</v>
      </c>
      <c r="FF133" s="358" t="s">
        <v>93</v>
      </c>
      <c r="FG133" s="358" t="s">
        <v>271</v>
      </c>
      <c r="FH133" s="358" t="s">
        <v>121</v>
      </c>
      <c r="FI133" s="358"/>
      <c r="FJ133" s="358">
        <v>3</v>
      </c>
      <c r="FK133" s="358">
        <v>2</v>
      </c>
      <c r="FL133" s="359">
        <v>2</v>
      </c>
      <c r="FM133" s="419">
        <f t="shared" si="706"/>
        <v>5</v>
      </c>
      <c r="FN133" s="354">
        <v>4</v>
      </c>
      <c r="FO133" s="355" t="s">
        <v>34</v>
      </c>
      <c r="FP133" s="355" t="s">
        <v>93</v>
      </c>
      <c r="FQ133" s="355">
        <v>8</v>
      </c>
      <c r="FR133" s="355" t="s">
        <v>85</v>
      </c>
      <c r="FS133" s="355"/>
      <c r="FT133" s="355">
        <v>3</v>
      </c>
      <c r="FU133" s="355">
        <v>3.5</v>
      </c>
      <c r="FV133" s="354">
        <v>2</v>
      </c>
      <c r="FW133" s="419">
        <f t="shared" si="707"/>
        <v>2</v>
      </c>
      <c r="FX133" s="354">
        <v>4</v>
      </c>
      <c r="FY133" s="358" t="s">
        <v>34</v>
      </c>
      <c r="FZ133" s="358" t="s">
        <v>93</v>
      </c>
      <c r="GA133" s="358">
        <v>0</v>
      </c>
      <c r="GB133" s="358" t="s">
        <v>85</v>
      </c>
      <c r="GC133" s="358"/>
      <c r="GD133" s="358">
        <v>1</v>
      </c>
      <c r="GE133" s="358">
        <v>7</v>
      </c>
      <c r="GF133" s="359">
        <v>2</v>
      </c>
      <c r="GG133" s="419">
        <f t="shared" si="708"/>
        <v>2</v>
      </c>
      <c r="GH133" s="359">
        <v>3</v>
      </c>
      <c r="GI133" s="359"/>
      <c r="GJ133" s="359"/>
      <c r="GK133" s="358" t="s">
        <v>100</v>
      </c>
      <c r="GL133" s="358" t="s">
        <v>85</v>
      </c>
      <c r="GM133" s="358"/>
      <c r="GN133" s="358">
        <v>2</v>
      </c>
      <c r="GO133" s="358">
        <v>10</v>
      </c>
      <c r="GP133" s="359">
        <v>2</v>
      </c>
      <c r="GQ133" s="419">
        <f t="shared" si="709"/>
        <v>1</v>
      </c>
      <c r="GR133" s="364">
        <v>4</v>
      </c>
      <c r="GS133" s="358" t="s">
        <v>34</v>
      </c>
      <c r="GT133" s="358" t="s">
        <v>93</v>
      </c>
      <c r="GU133" s="358">
        <v>7</v>
      </c>
      <c r="GV133" s="358" t="s">
        <v>85</v>
      </c>
      <c r="GW133" s="358"/>
      <c r="GX133" s="358">
        <v>1</v>
      </c>
      <c r="GY133" s="358">
        <v>2</v>
      </c>
      <c r="GZ133" s="359">
        <v>1</v>
      </c>
      <c r="HA133" s="421">
        <f t="shared" si="711"/>
        <v>3</v>
      </c>
      <c r="HB133" s="359" t="s">
        <v>372</v>
      </c>
      <c r="HC133" s="269" t="s">
        <v>373</v>
      </c>
      <c r="HD133" s="269"/>
      <c r="HE133" s="269"/>
      <c r="HF133" s="269"/>
      <c r="HG133" s="269"/>
      <c r="HH133" s="269"/>
      <c r="HI133" s="269"/>
      <c r="HJ133" s="269"/>
      <c r="HK133" s="295">
        <f t="shared" si="33"/>
        <v>11</v>
      </c>
      <c r="HL133" s="295">
        <f t="shared" ref="HL133:HL143" si="722">COUNTIFS(AD133,"1W",AE133,"*OB")+COUNTIFS(AN133,"1W",AO133,"*OB")+COUNTIFS(BR133,"1W",BS133,"*OB")</f>
        <v>0</v>
      </c>
      <c r="HM133" s="295">
        <f t="shared" ref="HM133:HM143" si="723">COUNTIFS(CB133,"1W",CC133,"*OB")+COUNTIFS(CV133,"1W",CW133,"*OB")+COUNTIFS(DF133,"1W",DG133,"*OB")</f>
        <v>0</v>
      </c>
      <c r="HN133" s="297">
        <f t="shared" ref="HN133:HN143" si="724">COUNTIFS(EA133,"1W",EB133,"*OB")+COUNTIFS(EK133,"1W",EL133,"*OB")+COUNTIFS(EU133,"1W",EV133,"*OB")</f>
        <v>0</v>
      </c>
      <c r="HO133" s="295">
        <f t="shared" ref="HO133:HO143" si="725">COUNTIFS(FE133,"1W",FF133,"*OB")</f>
        <v>0</v>
      </c>
      <c r="HP133" s="295">
        <f t="shared" ref="HP133:HP143" si="726">COUNTIFS(FO133,"1W",FP133,"*OB")+COUNTIFS(FY133,"1W",FZ133,"*OB")+COUNTIFS(GS133,"1W",GT133,"*OB")</f>
        <v>0</v>
      </c>
      <c r="HQ133" s="295">
        <f t="shared" ref="HQ133:HQ143" si="727">SUM(HL133:HP133)</f>
        <v>0</v>
      </c>
      <c r="HR133" s="269" t="s">
        <v>346</v>
      </c>
      <c r="HS133" s="269" t="s">
        <v>348</v>
      </c>
      <c r="HT133" s="269"/>
      <c r="HU133" s="269"/>
      <c r="HV133" s="269"/>
      <c r="HW133" s="269"/>
      <c r="HX133" s="269"/>
      <c r="HY133" s="269"/>
      <c r="HZ133" s="269"/>
      <c r="IA133" s="269"/>
      <c r="IB133" s="269"/>
      <c r="IC133" s="269"/>
      <c r="ID133" s="269"/>
      <c r="IE133" s="269"/>
      <c r="IT133" s="299"/>
    </row>
    <row r="134" spans="7:254" ht="15" customHeight="1">
      <c r="G134" s="175">
        <f t="shared" si="23"/>
        <v>6</v>
      </c>
      <c r="H134" s="175">
        <f t="shared" si="24"/>
        <v>11</v>
      </c>
      <c r="I134" s="128">
        <v>81</v>
      </c>
      <c r="J134" s="90">
        <f t="shared" si="716"/>
        <v>44036</v>
      </c>
      <c r="K134" s="126">
        <v>44036</v>
      </c>
      <c r="L134" s="308" t="s">
        <v>370</v>
      </c>
      <c r="M134" s="76">
        <v>2</v>
      </c>
      <c r="N134" s="42">
        <v>0</v>
      </c>
      <c r="O134" s="206">
        <f t="shared" si="717"/>
        <v>2</v>
      </c>
      <c r="P134" s="176">
        <f t="shared" si="718"/>
        <v>88</v>
      </c>
      <c r="Q134" s="177">
        <f t="shared" si="719"/>
        <v>41</v>
      </c>
      <c r="R134" s="178">
        <f t="shared" si="720"/>
        <v>47</v>
      </c>
      <c r="S134" s="518">
        <f t="shared" si="714"/>
        <v>9</v>
      </c>
      <c r="T134" s="43">
        <v>2</v>
      </c>
      <c r="U134" s="43">
        <v>0</v>
      </c>
      <c r="V134" s="43">
        <v>1</v>
      </c>
      <c r="W134" s="43">
        <v>1</v>
      </c>
      <c r="X134" s="186">
        <f t="shared" si="715"/>
        <v>4</v>
      </c>
      <c r="Y134" s="43">
        <v>2</v>
      </c>
      <c r="Z134" s="189">
        <f t="shared" si="721"/>
        <v>6</v>
      </c>
      <c r="AA134" s="44">
        <v>0</v>
      </c>
      <c r="AB134" s="142"/>
      <c r="AC134" s="354">
        <v>5</v>
      </c>
      <c r="AD134" s="358" t="s">
        <v>128</v>
      </c>
      <c r="AE134" s="358" t="s">
        <v>63</v>
      </c>
      <c r="AF134" s="358">
        <v>7</v>
      </c>
      <c r="AG134" s="358" t="s">
        <v>91</v>
      </c>
      <c r="AH134" s="358"/>
      <c r="AI134" s="358">
        <v>3</v>
      </c>
      <c r="AJ134" s="358">
        <v>7</v>
      </c>
      <c r="AK134" s="359">
        <v>2</v>
      </c>
      <c r="AL134" s="419">
        <f t="shared" si="694"/>
        <v>3</v>
      </c>
      <c r="AM134" s="360">
        <v>5</v>
      </c>
      <c r="AN134" s="358" t="s">
        <v>34</v>
      </c>
      <c r="AO134" s="358" t="s">
        <v>63</v>
      </c>
      <c r="AP134" s="358">
        <v>9</v>
      </c>
      <c r="AQ134" s="358" t="s">
        <v>86</v>
      </c>
      <c r="AR134" s="358"/>
      <c r="AS134" s="358">
        <v>3</v>
      </c>
      <c r="AT134" s="358">
        <v>1.5</v>
      </c>
      <c r="AU134" s="359">
        <v>2</v>
      </c>
      <c r="AV134" s="419">
        <f t="shared" si="695"/>
        <v>3</v>
      </c>
      <c r="AW134" s="359">
        <v>4</v>
      </c>
      <c r="AX134" s="358" t="s">
        <v>128</v>
      </c>
      <c r="AY134" s="358" t="s">
        <v>93</v>
      </c>
      <c r="AZ134" s="358" t="s">
        <v>226</v>
      </c>
      <c r="BA134" s="358" t="s">
        <v>85</v>
      </c>
      <c r="BB134" s="358"/>
      <c r="BC134" s="358">
        <v>3</v>
      </c>
      <c r="BD134" s="358">
        <v>10</v>
      </c>
      <c r="BE134" s="359">
        <v>2</v>
      </c>
      <c r="BF134" s="419">
        <f t="shared" si="696"/>
        <v>2</v>
      </c>
      <c r="BG134" s="354">
        <v>3</v>
      </c>
      <c r="BH134" s="359"/>
      <c r="BI134" s="359"/>
      <c r="BJ134" s="358" t="s">
        <v>100</v>
      </c>
      <c r="BK134" s="358" t="s">
        <v>85</v>
      </c>
      <c r="BL134" s="358"/>
      <c r="BM134" s="358">
        <v>1</v>
      </c>
      <c r="BN134" s="358">
        <v>7</v>
      </c>
      <c r="BO134" s="359">
        <v>2</v>
      </c>
      <c r="BP134" s="419">
        <f t="shared" si="697"/>
        <v>1</v>
      </c>
      <c r="BQ134" s="357">
        <v>5</v>
      </c>
      <c r="BR134" s="358" t="s">
        <v>34</v>
      </c>
      <c r="BS134" s="358" t="s">
        <v>92</v>
      </c>
      <c r="BT134" s="358">
        <v>4</v>
      </c>
      <c r="BU134" s="358" t="s">
        <v>85</v>
      </c>
      <c r="BV134" s="358"/>
      <c r="BW134" s="358">
        <v>2</v>
      </c>
      <c r="BX134" s="358">
        <v>22</v>
      </c>
      <c r="BY134" s="359">
        <v>3</v>
      </c>
      <c r="BZ134" s="419">
        <f t="shared" si="698"/>
        <v>2</v>
      </c>
      <c r="CA134" s="359">
        <v>5</v>
      </c>
      <c r="CB134" s="358" t="s">
        <v>34</v>
      </c>
      <c r="CC134" s="358" t="s">
        <v>93</v>
      </c>
      <c r="CD134" s="358">
        <v>4</v>
      </c>
      <c r="CE134" s="358" t="s">
        <v>85</v>
      </c>
      <c r="CF134" s="358"/>
      <c r="CG134" s="358">
        <v>1</v>
      </c>
      <c r="CH134" s="358">
        <v>6</v>
      </c>
      <c r="CI134" s="359">
        <v>2</v>
      </c>
      <c r="CJ134" s="419">
        <f t="shared" si="699"/>
        <v>3</v>
      </c>
      <c r="CK134" s="359">
        <v>3</v>
      </c>
      <c r="CL134" s="359"/>
      <c r="CM134" s="359"/>
      <c r="CN134" s="358">
        <v>0</v>
      </c>
      <c r="CO134" s="358" t="s">
        <v>85</v>
      </c>
      <c r="CP134" s="358"/>
      <c r="CQ134" s="358">
        <v>2</v>
      </c>
      <c r="CR134" s="358">
        <v>7</v>
      </c>
      <c r="CS134" s="359">
        <v>2</v>
      </c>
      <c r="CT134" s="419">
        <f t="shared" si="700"/>
        <v>1</v>
      </c>
      <c r="CU134" s="354">
        <v>7</v>
      </c>
      <c r="CV134" s="355" t="s">
        <v>34</v>
      </c>
      <c r="CW134" s="358" t="s">
        <v>96</v>
      </c>
      <c r="CX134" s="358" t="s">
        <v>272</v>
      </c>
      <c r="CY134" s="358" t="s">
        <v>85</v>
      </c>
      <c r="CZ134" s="358"/>
      <c r="DA134" s="358">
        <v>3</v>
      </c>
      <c r="DB134" s="358">
        <v>6</v>
      </c>
      <c r="DC134" s="359">
        <v>2</v>
      </c>
      <c r="DD134" s="419">
        <f t="shared" si="710"/>
        <v>5</v>
      </c>
      <c r="DE134" s="359">
        <v>4</v>
      </c>
      <c r="DF134" s="358" t="s">
        <v>34</v>
      </c>
      <c r="DG134" s="358" t="s">
        <v>86</v>
      </c>
      <c r="DH134" s="358">
        <v>8</v>
      </c>
      <c r="DI134" s="358" t="s">
        <v>85</v>
      </c>
      <c r="DJ134" s="358"/>
      <c r="DK134" s="358">
        <v>2</v>
      </c>
      <c r="DL134" s="358">
        <v>4.5</v>
      </c>
      <c r="DM134" s="359">
        <v>2</v>
      </c>
      <c r="DN134" s="419">
        <f t="shared" si="701"/>
        <v>2</v>
      </c>
      <c r="DO134" s="359" t="s">
        <v>129</v>
      </c>
      <c r="DP134" s="359">
        <v>4</v>
      </c>
      <c r="DQ134" s="359"/>
      <c r="DR134" s="359"/>
      <c r="DS134" s="358" t="s">
        <v>29</v>
      </c>
      <c r="DT134" s="358" t="s">
        <v>98</v>
      </c>
      <c r="DU134" s="358"/>
      <c r="DV134" s="358">
        <v>1</v>
      </c>
      <c r="DW134" s="358">
        <v>3.5</v>
      </c>
      <c r="DX134" s="359">
        <v>2</v>
      </c>
      <c r="DY134" s="419">
        <f t="shared" si="702"/>
        <v>2</v>
      </c>
      <c r="DZ134" s="354">
        <v>4</v>
      </c>
      <c r="EA134" s="358" t="s">
        <v>34</v>
      </c>
      <c r="EB134" s="358" t="s">
        <v>93</v>
      </c>
      <c r="EC134" s="358">
        <v>9</v>
      </c>
      <c r="ED134" s="358" t="s">
        <v>85</v>
      </c>
      <c r="EE134" s="358"/>
      <c r="EF134" s="358">
        <v>1</v>
      </c>
      <c r="EG134" s="358">
        <v>5</v>
      </c>
      <c r="EH134" s="359">
        <v>2</v>
      </c>
      <c r="EI134" s="419">
        <f t="shared" si="703"/>
        <v>2</v>
      </c>
      <c r="EJ134" s="359">
        <v>7</v>
      </c>
      <c r="EK134" s="358" t="s">
        <v>34</v>
      </c>
      <c r="EL134" s="358" t="s">
        <v>96</v>
      </c>
      <c r="EM134" s="358" t="s">
        <v>100</v>
      </c>
      <c r="EN134" s="358" t="s">
        <v>85</v>
      </c>
      <c r="EO134" s="358"/>
      <c r="EP134" s="358">
        <v>4</v>
      </c>
      <c r="EQ134" s="358">
        <v>16</v>
      </c>
      <c r="ER134" s="359">
        <v>3</v>
      </c>
      <c r="ES134" s="419">
        <f t="shared" si="704"/>
        <v>4</v>
      </c>
      <c r="ET134" s="359">
        <v>7</v>
      </c>
      <c r="EU134" s="358" t="s">
        <v>36</v>
      </c>
      <c r="EV134" s="358" t="s">
        <v>95</v>
      </c>
      <c r="EW134" s="358" t="s">
        <v>29</v>
      </c>
      <c r="EX134" s="358" t="s">
        <v>98</v>
      </c>
      <c r="EY134" s="358" t="s">
        <v>285</v>
      </c>
      <c r="EZ134" s="358">
        <v>3</v>
      </c>
      <c r="FA134" s="358">
        <v>16</v>
      </c>
      <c r="FB134" s="359">
        <v>4</v>
      </c>
      <c r="FC134" s="419">
        <f t="shared" si="705"/>
        <v>3</v>
      </c>
      <c r="FD134" s="354">
        <v>6</v>
      </c>
      <c r="FE134" s="358" t="s">
        <v>34</v>
      </c>
      <c r="FF134" s="358" t="s">
        <v>93</v>
      </c>
      <c r="FG134" s="358" t="s">
        <v>111</v>
      </c>
      <c r="FH134" s="358" t="s">
        <v>98</v>
      </c>
      <c r="FI134" s="358" t="s">
        <v>285</v>
      </c>
      <c r="FJ134" s="358">
        <v>3</v>
      </c>
      <c r="FK134" s="358">
        <v>3</v>
      </c>
      <c r="FL134" s="359">
        <v>2</v>
      </c>
      <c r="FM134" s="419">
        <f t="shared" si="706"/>
        <v>4</v>
      </c>
      <c r="FN134" s="354">
        <v>6</v>
      </c>
      <c r="FO134" s="358" t="s">
        <v>34</v>
      </c>
      <c r="FP134" s="358" t="s">
        <v>86</v>
      </c>
      <c r="FQ134" s="358">
        <v>4</v>
      </c>
      <c r="FR134" s="358" t="s">
        <v>91</v>
      </c>
      <c r="FS134" s="358"/>
      <c r="FT134" s="358">
        <v>1</v>
      </c>
      <c r="FU134" s="358">
        <v>1.5</v>
      </c>
      <c r="FV134" s="359">
        <v>1</v>
      </c>
      <c r="FW134" s="419">
        <f t="shared" si="707"/>
        <v>5</v>
      </c>
      <c r="FX134" s="359">
        <v>4</v>
      </c>
      <c r="FY134" s="358" t="s">
        <v>34</v>
      </c>
      <c r="FZ134" s="358" t="s">
        <v>93</v>
      </c>
      <c r="GA134" s="358">
        <v>0</v>
      </c>
      <c r="GB134" s="358" t="s">
        <v>85</v>
      </c>
      <c r="GC134" s="358"/>
      <c r="GD134" s="358">
        <v>2</v>
      </c>
      <c r="GE134" s="358">
        <v>11</v>
      </c>
      <c r="GF134" s="359">
        <v>2</v>
      </c>
      <c r="GG134" s="419">
        <f t="shared" si="708"/>
        <v>2</v>
      </c>
      <c r="GH134" s="359">
        <v>4</v>
      </c>
      <c r="GI134" s="359"/>
      <c r="GJ134" s="359"/>
      <c r="GK134" s="358" t="s">
        <v>100</v>
      </c>
      <c r="GL134" s="358" t="s">
        <v>95</v>
      </c>
      <c r="GM134" s="358"/>
      <c r="GN134" s="358">
        <v>2</v>
      </c>
      <c r="GO134" s="358">
        <v>6</v>
      </c>
      <c r="GP134" s="359">
        <v>2</v>
      </c>
      <c r="GQ134" s="419">
        <f t="shared" si="709"/>
        <v>2</v>
      </c>
      <c r="GR134" s="359">
        <v>5</v>
      </c>
      <c r="GS134" s="358" t="s">
        <v>34</v>
      </c>
      <c r="GT134" s="358" t="s">
        <v>93</v>
      </c>
      <c r="GU134" s="358">
        <v>9</v>
      </c>
      <c r="GV134" s="358" t="s">
        <v>85</v>
      </c>
      <c r="GW134" s="358"/>
      <c r="GX134" s="358">
        <v>2</v>
      </c>
      <c r="GY134" s="358">
        <v>11</v>
      </c>
      <c r="GZ134" s="359">
        <v>2</v>
      </c>
      <c r="HA134" s="421">
        <f t="shared" si="711"/>
        <v>3</v>
      </c>
      <c r="HB134" s="359" t="s">
        <v>368</v>
      </c>
      <c r="HC134" s="269" t="s">
        <v>369</v>
      </c>
      <c r="HD134" s="269"/>
      <c r="HE134" s="269"/>
      <c r="HF134" s="269"/>
      <c r="HG134" s="269"/>
      <c r="HH134" s="269"/>
      <c r="HI134" s="269"/>
      <c r="HJ134" s="269"/>
      <c r="HK134" s="295">
        <f t="shared" si="33"/>
        <v>11</v>
      </c>
      <c r="HL134" s="295">
        <f t="shared" si="722"/>
        <v>0</v>
      </c>
      <c r="HM134" s="295">
        <f t="shared" si="723"/>
        <v>1</v>
      </c>
      <c r="HN134" s="297">
        <f t="shared" si="724"/>
        <v>1</v>
      </c>
      <c r="HO134" s="295">
        <f t="shared" si="725"/>
        <v>0</v>
      </c>
      <c r="HP134" s="295">
        <f t="shared" si="726"/>
        <v>0</v>
      </c>
      <c r="HQ134" s="295">
        <f t="shared" si="727"/>
        <v>2</v>
      </c>
      <c r="HR134" s="269" t="s">
        <v>346</v>
      </c>
      <c r="HS134" s="269" t="s">
        <v>348</v>
      </c>
      <c r="HT134" s="269"/>
      <c r="HU134" s="269"/>
      <c r="HV134" s="269"/>
      <c r="HW134" s="269"/>
      <c r="HX134" s="269"/>
      <c r="HY134" s="269"/>
      <c r="HZ134" s="269"/>
      <c r="IA134" s="269"/>
      <c r="IB134" s="269"/>
      <c r="IC134" s="269"/>
      <c r="ID134" s="269"/>
      <c r="IE134" s="269"/>
      <c r="IT134" s="299"/>
    </row>
    <row r="135" spans="7:254" ht="15" customHeight="1">
      <c r="G135" s="175">
        <f t="shared" si="23"/>
        <v>7</v>
      </c>
      <c r="H135" s="175">
        <f t="shared" si="24"/>
        <v>10</v>
      </c>
      <c r="I135" s="128">
        <v>80</v>
      </c>
      <c r="J135" s="88">
        <f t="shared" si="716"/>
        <v>44024</v>
      </c>
      <c r="K135" s="85">
        <v>44024</v>
      </c>
      <c r="L135" s="5" t="s">
        <v>365</v>
      </c>
      <c r="M135" s="74">
        <v>2</v>
      </c>
      <c r="N135" s="28">
        <v>1</v>
      </c>
      <c r="O135" s="206">
        <f t="shared" si="717"/>
        <v>3</v>
      </c>
      <c r="P135" s="179">
        <f t="shared" si="718"/>
        <v>86</v>
      </c>
      <c r="Q135" s="180">
        <f t="shared" si="719"/>
        <v>41</v>
      </c>
      <c r="R135" s="181">
        <f t="shared" si="720"/>
        <v>45</v>
      </c>
      <c r="S135" s="518">
        <f t="shared" si="714"/>
        <v>4</v>
      </c>
      <c r="T135" s="27">
        <v>3</v>
      </c>
      <c r="U135" s="27">
        <v>0</v>
      </c>
      <c r="V135" s="27">
        <v>0</v>
      </c>
      <c r="W135" s="27">
        <v>1</v>
      </c>
      <c r="X135" s="186">
        <f t="shared" si="715"/>
        <v>4</v>
      </c>
      <c r="Y135" s="27">
        <v>2</v>
      </c>
      <c r="Z135" s="190">
        <f t="shared" si="721"/>
        <v>6</v>
      </c>
      <c r="AA135" s="18">
        <v>2</v>
      </c>
      <c r="AB135" s="142"/>
      <c r="AC135" s="354">
        <v>5</v>
      </c>
      <c r="AD135" s="355" t="s">
        <v>128</v>
      </c>
      <c r="AE135" s="355" t="s">
        <v>93</v>
      </c>
      <c r="AF135" s="355">
        <v>7</v>
      </c>
      <c r="AG135" s="355" t="s">
        <v>91</v>
      </c>
      <c r="AH135" s="355"/>
      <c r="AI135" s="355">
        <v>1</v>
      </c>
      <c r="AJ135" s="355">
        <v>5</v>
      </c>
      <c r="AK135" s="354">
        <v>2</v>
      </c>
      <c r="AL135" s="419">
        <f t="shared" si="694"/>
        <v>3</v>
      </c>
      <c r="AM135" s="357">
        <v>5</v>
      </c>
      <c r="AN135" s="355" t="s">
        <v>34</v>
      </c>
      <c r="AO135" s="355" t="s">
        <v>93</v>
      </c>
      <c r="AP135" s="355">
        <v>0</v>
      </c>
      <c r="AQ135" s="355" t="s">
        <v>94</v>
      </c>
      <c r="AR135" s="355"/>
      <c r="AS135" s="355">
        <v>2</v>
      </c>
      <c r="AT135" s="355">
        <v>4</v>
      </c>
      <c r="AU135" s="354">
        <v>2</v>
      </c>
      <c r="AV135" s="419">
        <f t="shared" si="695"/>
        <v>3</v>
      </c>
      <c r="AW135" s="354">
        <v>5</v>
      </c>
      <c r="AX135" s="355" t="s">
        <v>128</v>
      </c>
      <c r="AY135" s="355" t="s">
        <v>93</v>
      </c>
      <c r="AZ135" s="355">
        <v>0</v>
      </c>
      <c r="BA135" s="355" t="s">
        <v>85</v>
      </c>
      <c r="BB135" s="355"/>
      <c r="BC135" s="355">
        <v>3</v>
      </c>
      <c r="BD135" s="355">
        <v>24</v>
      </c>
      <c r="BE135" s="354">
        <v>3</v>
      </c>
      <c r="BF135" s="419">
        <f t="shared" si="696"/>
        <v>2</v>
      </c>
      <c r="BG135" s="354">
        <v>3</v>
      </c>
      <c r="BH135" s="354"/>
      <c r="BI135" s="354"/>
      <c r="BJ135" s="355" t="s">
        <v>29</v>
      </c>
      <c r="BK135" s="355" t="s">
        <v>121</v>
      </c>
      <c r="BL135" s="355"/>
      <c r="BM135" s="355">
        <v>2</v>
      </c>
      <c r="BN135" s="355">
        <v>2</v>
      </c>
      <c r="BO135" s="354">
        <v>1</v>
      </c>
      <c r="BP135" s="419">
        <f t="shared" si="697"/>
        <v>2</v>
      </c>
      <c r="BQ135" s="354">
        <v>5</v>
      </c>
      <c r="BR135" s="355" t="s">
        <v>34</v>
      </c>
      <c r="BS135" s="355" t="s">
        <v>93</v>
      </c>
      <c r="BT135" s="355">
        <v>6</v>
      </c>
      <c r="BU135" s="355" t="s">
        <v>98</v>
      </c>
      <c r="BV135" s="355"/>
      <c r="BW135" s="355">
        <v>4</v>
      </c>
      <c r="BX135" s="355">
        <v>3</v>
      </c>
      <c r="BY135" s="354">
        <v>2</v>
      </c>
      <c r="BZ135" s="419">
        <f t="shared" si="698"/>
        <v>3</v>
      </c>
      <c r="CA135" s="354">
        <v>5</v>
      </c>
      <c r="CB135" s="355" t="s">
        <v>34</v>
      </c>
      <c r="CC135" s="355" t="s">
        <v>94</v>
      </c>
      <c r="CD135" s="355" t="s">
        <v>226</v>
      </c>
      <c r="CE135" s="355" t="s">
        <v>85</v>
      </c>
      <c r="CF135" s="355"/>
      <c r="CG135" s="355">
        <v>1</v>
      </c>
      <c r="CH135" s="355">
        <v>13</v>
      </c>
      <c r="CI135" s="354">
        <v>2</v>
      </c>
      <c r="CJ135" s="419">
        <f t="shared" si="699"/>
        <v>3</v>
      </c>
      <c r="CK135" s="357">
        <v>4</v>
      </c>
      <c r="CL135" s="354"/>
      <c r="CM135" s="354"/>
      <c r="CN135" s="355">
        <v>0</v>
      </c>
      <c r="CO135" s="355" t="s">
        <v>85</v>
      </c>
      <c r="CP135" s="355"/>
      <c r="CQ135" s="355">
        <v>3</v>
      </c>
      <c r="CR135" s="355">
        <v>8</v>
      </c>
      <c r="CS135" s="354">
        <v>3</v>
      </c>
      <c r="CT135" s="419">
        <f t="shared" si="700"/>
        <v>1</v>
      </c>
      <c r="CU135" s="354">
        <v>6</v>
      </c>
      <c r="CV135" s="355" t="s">
        <v>34</v>
      </c>
      <c r="CW135" s="355" t="s">
        <v>95</v>
      </c>
      <c r="CX135" s="355" t="s">
        <v>272</v>
      </c>
      <c r="CY135" s="355" t="s">
        <v>85</v>
      </c>
      <c r="CZ135" s="355"/>
      <c r="DA135" s="355">
        <v>3</v>
      </c>
      <c r="DB135" s="355">
        <v>26</v>
      </c>
      <c r="DC135" s="354">
        <v>3</v>
      </c>
      <c r="DD135" s="419">
        <f t="shared" si="710"/>
        <v>3</v>
      </c>
      <c r="DE135" s="356">
        <v>3</v>
      </c>
      <c r="DF135" s="355" t="s">
        <v>34</v>
      </c>
      <c r="DG135" s="355" t="s">
        <v>63</v>
      </c>
      <c r="DH135" s="355">
        <v>8</v>
      </c>
      <c r="DI135" s="355" t="s">
        <v>85</v>
      </c>
      <c r="DJ135" s="355" t="s">
        <v>285</v>
      </c>
      <c r="DK135" s="355">
        <v>1</v>
      </c>
      <c r="DL135" s="355">
        <v>3</v>
      </c>
      <c r="DM135" s="354">
        <v>1</v>
      </c>
      <c r="DN135" s="419">
        <f t="shared" si="701"/>
        <v>2</v>
      </c>
      <c r="DO135" s="354"/>
      <c r="DP135" s="354">
        <v>5</v>
      </c>
      <c r="DQ135" s="359"/>
      <c r="DR135" s="359"/>
      <c r="DS135" s="358" t="s">
        <v>29</v>
      </c>
      <c r="DT135" s="358" t="s">
        <v>98</v>
      </c>
      <c r="DU135" s="358"/>
      <c r="DV135" s="358">
        <v>1</v>
      </c>
      <c r="DW135" s="358">
        <v>6</v>
      </c>
      <c r="DX135" s="359">
        <v>2</v>
      </c>
      <c r="DY135" s="419">
        <f t="shared" si="702"/>
        <v>3</v>
      </c>
      <c r="DZ135" s="359">
        <v>4</v>
      </c>
      <c r="EA135" s="358" t="s">
        <v>34</v>
      </c>
      <c r="EB135" s="358" t="s">
        <v>93</v>
      </c>
      <c r="EC135" s="358" t="s">
        <v>40</v>
      </c>
      <c r="ED135" s="358" t="s">
        <v>85</v>
      </c>
      <c r="EE135" s="358"/>
      <c r="EF135" s="358">
        <v>2</v>
      </c>
      <c r="EG135" s="358">
        <v>16</v>
      </c>
      <c r="EH135" s="359">
        <v>2</v>
      </c>
      <c r="EI135" s="419">
        <f t="shared" si="703"/>
        <v>2</v>
      </c>
      <c r="EJ135" s="359">
        <v>6</v>
      </c>
      <c r="EK135" s="387" t="s">
        <v>34</v>
      </c>
      <c r="EL135" s="387" t="s">
        <v>63</v>
      </c>
      <c r="EM135" s="358" t="s">
        <v>339</v>
      </c>
      <c r="EN135" s="358" t="s">
        <v>85</v>
      </c>
      <c r="EO135" s="358" t="s">
        <v>356</v>
      </c>
      <c r="EP135" s="358">
        <v>4</v>
      </c>
      <c r="EQ135" s="355">
        <v>13</v>
      </c>
      <c r="ER135" s="354">
        <v>2</v>
      </c>
      <c r="ES135" s="419">
        <f t="shared" si="704"/>
        <v>4</v>
      </c>
      <c r="ET135" s="359">
        <v>5</v>
      </c>
      <c r="EU135" s="358" t="s">
        <v>36</v>
      </c>
      <c r="EV135" s="358" t="s">
        <v>93</v>
      </c>
      <c r="EW135" s="358" t="s">
        <v>100</v>
      </c>
      <c r="EX135" s="358" t="s">
        <v>86</v>
      </c>
      <c r="EY135" s="358"/>
      <c r="EZ135" s="358">
        <v>1</v>
      </c>
      <c r="FA135" s="358">
        <v>1</v>
      </c>
      <c r="FB135" s="359">
        <v>1</v>
      </c>
      <c r="FC135" s="419">
        <f t="shared" si="705"/>
        <v>4</v>
      </c>
      <c r="FD135" s="359">
        <v>8</v>
      </c>
      <c r="FE135" s="386" t="s">
        <v>34</v>
      </c>
      <c r="FF135" s="386" t="s">
        <v>96</v>
      </c>
      <c r="FG135" s="358" t="s">
        <v>272</v>
      </c>
      <c r="FH135" s="358" t="s">
        <v>98</v>
      </c>
      <c r="FI135" s="358"/>
      <c r="FJ135" s="358">
        <v>3</v>
      </c>
      <c r="FK135" s="358">
        <v>15</v>
      </c>
      <c r="FL135" s="359">
        <v>2</v>
      </c>
      <c r="FM135" s="419">
        <f t="shared" si="706"/>
        <v>6</v>
      </c>
      <c r="FN135" s="356">
        <v>3</v>
      </c>
      <c r="FO135" s="358" t="s">
        <v>34</v>
      </c>
      <c r="FP135" s="358" t="s">
        <v>63</v>
      </c>
      <c r="FQ135" s="358" t="s">
        <v>29</v>
      </c>
      <c r="FR135" s="358" t="s">
        <v>85</v>
      </c>
      <c r="FS135" s="358"/>
      <c r="FT135" s="358">
        <v>3</v>
      </c>
      <c r="FU135" s="358">
        <v>6</v>
      </c>
      <c r="FV135" s="359">
        <v>1</v>
      </c>
      <c r="FW135" s="419">
        <f t="shared" si="707"/>
        <v>2</v>
      </c>
      <c r="FX135" s="359">
        <v>4</v>
      </c>
      <c r="FY135" s="358" t="s">
        <v>34</v>
      </c>
      <c r="FZ135" s="358" t="s">
        <v>93</v>
      </c>
      <c r="GA135" s="358">
        <v>4</v>
      </c>
      <c r="GB135" s="358" t="s">
        <v>85</v>
      </c>
      <c r="GC135" s="358"/>
      <c r="GD135" s="358">
        <v>3</v>
      </c>
      <c r="GE135" s="358">
        <v>13</v>
      </c>
      <c r="GF135" s="359">
        <v>2</v>
      </c>
      <c r="GG135" s="419">
        <f t="shared" si="708"/>
        <v>2</v>
      </c>
      <c r="GH135" s="354">
        <v>3</v>
      </c>
      <c r="GI135" s="359"/>
      <c r="GJ135" s="359"/>
      <c r="GK135" s="358" t="s">
        <v>100</v>
      </c>
      <c r="GL135" s="358" t="s">
        <v>63</v>
      </c>
      <c r="GM135" s="358"/>
      <c r="GN135" s="358">
        <v>1</v>
      </c>
      <c r="GO135" s="358">
        <v>4</v>
      </c>
      <c r="GP135" s="359">
        <v>1</v>
      </c>
      <c r="GQ135" s="419">
        <f t="shared" si="709"/>
        <v>2</v>
      </c>
      <c r="GR135" s="359">
        <v>7</v>
      </c>
      <c r="GS135" s="388" t="s">
        <v>34</v>
      </c>
      <c r="GT135" s="388" t="s">
        <v>103</v>
      </c>
      <c r="GU135" s="358">
        <v>8</v>
      </c>
      <c r="GV135" s="358" t="s">
        <v>85</v>
      </c>
      <c r="GW135" s="358"/>
      <c r="GX135" s="358">
        <v>2</v>
      </c>
      <c r="GY135" s="358">
        <v>9</v>
      </c>
      <c r="GZ135" s="359">
        <v>2</v>
      </c>
      <c r="HA135" s="421">
        <f t="shared" si="711"/>
        <v>5</v>
      </c>
      <c r="HB135" s="359" t="s">
        <v>366</v>
      </c>
      <c r="HC135" s="269" t="s">
        <v>367</v>
      </c>
      <c r="HD135" s="269"/>
      <c r="HE135" s="269"/>
      <c r="HF135" s="269"/>
      <c r="HG135" s="269"/>
      <c r="HH135" s="269"/>
      <c r="HI135" s="269"/>
      <c r="HJ135" s="269"/>
      <c r="HK135" s="295">
        <f t="shared" si="33"/>
        <v>11</v>
      </c>
      <c r="HL135" s="295">
        <f t="shared" si="722"/>
        <v>0</v>
      </c>
      <c r="HM135" s="295">
        <f t="shared" si="723"/>
        <v>0</v>
      </c>
      <c r="HN135" s="297">
        <f t="shared" si="724"/>
        <v>0</v>
      </c>
      <c r="HO135" s="295">
        <f t="shared" si="725"/>
        <v>1</v>
      </c>
      <c r="HP135" s="295">
        <f t="shared" si="726"/>
        <v>1</v>
      </c>
      <c r="HQ135" s="295">
        <f t="shared" si="727"/>
        <v>2</v>
      </c>
      <c r="HR135" s="269" t="s">
        <v>346</v>
      </c>
      <c r="HS135" s="269" t="s">
        <v>348</v>
      </c>
      <c r="HT135" s="269"/>
      <c r="HU135" s="269"/>
      <c r="HV135" s="269"/>
      <c r="HW135" s="269"/>
      <c r="HX135" s="269"/>
      <c r="HY135" s="269"/>
      <c r="HZ135" s="269"/>
      <c r="IA135" s="269"/>
      <c r="IB135" s="269"/>
      <c r="IC135" s="269"/>
      <c r="ID135" s="269"/>
      <c r="IE135" s="269"/>
      <c r="IT135" s="299"/>
    </row>
    <row r="136" spans="7:254" ht="15" customHeight="1">
      <c r="G136" s="175">
        <f t="shared" si="23"/>
        <v>8</v>
      </c>
      <c r="H136" s="175">
        <f t="shared" si="24"/>
        <v>11</v>
      </c>
      <c r="I136" s="128">
        <v>79</v>
      </c>
      <c r="J136" s="90">
        <f t="shared" si="716"/>
        <v>44017</v>
      </c>
      <c r="K136" s="126">
        <v>44017</v>
      </c>
      <c r="L136" s="41" t="s">
        <v>364</v>
      </c>
      <c r="M136" s="76">
        <v>1</v>
      </c>
      <c r="N136" s="42">
        <v>0</v>
      </c>
      <c r="O136" s="206">
        <f t="shared" si="717"/>
        <v>1</v>
      </c>
      <c r="P136" s="176">
        <f t="shared" si="718"/>
        <v>91</v>
      </c>
      <c r="Q136" s="185">
        <f t="shared" si="719"/>
        <v>44</v>
      </c>
      <c r="R136" s="178">
        <f t="shared" si="720"/>
        <v>47</v>
      </c>
      <c r="S136" s="518">
        <f t="shared" si="714"/>
        <v>11</v>
      </c>
      <c r="T136" s="43">
        <v>1</v>
      </c>
      <c r="U136" s="43">
        <v>1</v>
      </c>
      <c r="V136" s="43">
        <v>1</v>
      </c>
      <c r="W136" s="43">
        <v>1</v>
      </c>
      <c r="X136" s="186">
        <f t="shared" si="715"/>
        <v>4</v>
      </c>
      <c r="Y136" s="43">
        <v>2</v>
      </c>
      <c r="Z136" s="189">
        <f t="shared" si="721"/>
        <v>6</v>
      </c>
      <c r="AA136" s="44">
        <v>0</v>
      </c>
      <c r="AB136" s="142"/>
      <c r="AC136" s="359">
        <v>7</v>
      </c>
      <c r="AD136" s="358" t="s">
        <v>128</v>
      </c>
      <c r="AE136" s="358" t="s">
        <v>86</v>
      </c>
      <c r="AF136" s="358">
        <v>8</v>
      </c>
      <c r="AG136" s="358" t="s">
        <v>91</v>
      </c>
      <c r="AH136" s="358"/>
      <c r="AI136" s="358">
        <v>2</v>
      </c>
      <c r="AJ136" s="358">
        <v>7</v>
      </c>
      <c r="AK136" s="359">
        <v>3</v>
      </c>
      <c r="AL136" s="419">
        <f t="shared" si="694"/>
        <v>4</v>
      </c>
      <c r="AM136" s="357">
        <v>5</v>
      </c>
      <c r="AN136" s="358" t="s">
        <v>34</v>
      </c>
      <c r="AO136" s="358" t="s">
        <v>93</v>
      </c>
      <c r="AP136" s="358">
        <v>0</v>
      </c>
      <c r="AQ136" s="358" t="s">
        <v>85</v>
      </c>
      <c r="AR136" s="358"/>
      <c r="AS136" s="358">
        <v>4</v>
      </c>
      <c r="AT136" s="358">
        <v>21</v>
      </c>
      <c r="AU136" s="359">
        <v>3</v>
      </c>
      <c r="AV136" s="419">
        <f t="shared" si="695"/>
        <v>2</v>
      </c>
      <c r="AW136" s="354">
        <v>4</v>
      </c>
      <c r="AX136" s="358" t="s">
        <v>128</v>
      </c>
      <c r="AY136" s="358" t="s">
        <v>93</v>
      </c>
      <c r="AZ136" s="358">
        <v>0</v>
      </c>
      <c r="BA136" s="358" t="s">
        <v>85</v>
      </c>
      <c r="BB136" s="358"/>
      <c r="BC136" s="358">
        <v>2</v>
      </c>
      <c r="BD136" s="358">
        <v>11</v>
      </c>
      <c r="BE136" s="359">
        <v>2</v>
      </c>
      <c r="BF136" s="419">
        <f t="shared" si="696"/>
        <v>2</v>
      </c>
      <c r="BG136" s="354">
        <v>3</v>
      </c>
      <c r="BH136" s="359"/>
      <c r="BI136" s="359"/>
      <c r="BJ136" s="358" t="s">
        <v>128</v>
      </c>
      <c r="BK136" s="358" t="s">
        <v>85</v>
      </c>
      <c r="BL136" s="358"/>
      <c r="BM136" s="358">
        <v>3</v>
      </c>
      <c r="BN136" s="358">
        <v>20</v>
      </c>
      <c r="BO136" s="359">
        <v>2</v>
      </c>
      <c r="BP136" s="419">
        <f t="shared" si="697"/>
        <v>1</v>
      </c>
      <c r="BQ136" s="359">
        <v>6</v>
      </c>
      <c r="BR136" s="358" t="s">
        <v>34</v>
      </c>
      <c r="BS136" s="358" t="s">
        <v>63</v>
      </c>
      <c r="BT136" s="358">
        <v>60</v>
      </c>
      <c r="BU136" s="358" t="s">
        <v>121</v>
      </c>
      <c r="BV136" s="358" t="s">
        <v>285</v>
      </c>
      <c r="BW136" s="358">
        <v>1</v>
      </c>
      <c r="BX136" s="358">
        <v>4</v>
      </c>
      <c r="BY136" s="359">
        <v>2</v>
      </c>
      <c r="BZ136" s="419">
        <f t="shared" si="698"/>
        <v>4</v>
      </c>
      <c r="CA136" s="360">
        <v>6</v>
      </c>
      <c r="CB136" s="358" t="s">
        <v>34</v>
      </c>
      <c r="CC136" s="358" t="s">
        <v>93</v>
      </c>
      <c r="CD136" s="358">
        <v>4</v>
      </c>
      <c r="CE136" s="358" t="s">
        <v>91</v>
      </c>
      <c r="CF136" s="358"/>
      <c r="CG136" s="358">
        <v>2</v>
      </c>
      <c r="CH136" s="358">
        <v>5</v>
      </c>
      <c r="CI136" s="359">
        <v>2</v>
      </c>
      <c r="CJ136" s="419">
        <f t="shared" si="699"/>
        <v>4</v>
      </c>
      <c r="CK136" s="359">
        <v>3</v>
      </c>
      <c r="CL136" s="359"/>
      <c r="CM136" s="359"/>
      <c r="CN136" s="358">
        <v>0</v>
      </c>
      <c r="CO136" s="358" t="s">
        <v>85</v>
      </c>
      <c r="CP136" s="358"/>
      <c r="CQ136" s="358">
        <v>3</v>
      </c>
      <c r="CR136" s="358">
        <v>7</v>
      </c>
      <c r="CS136" s="359">
        <v>2</v>
      </c>
      <c r="CT136" s="419">
        <f t="shared" si="700"/>
        <v>1</v>
      </c>
      <c r="CU136" s="359">
        <v>6</v>
      </c>
      <c r="CV136" s="358" t="s">
        <v>34</v>
      </c>
      <c r="CW136" s="358" t="s">
        <v>63</v>
      </c>
      <c r="CX136" s="358" t="s">
        <v>272</v>
      </c>
      <c r="CY136" s="358" t="s">
        <v>63</v>
      </c>
      <c r="CZ136" s="358" t="s">
        <v>285</v>
      </c>
      <c r="DA136" s="358">
        <v>2</v>
      </c>
      <c r="DB136" s="358">
        <v>1.5</v>
      </c>
      <c r="DC136" s="359">
        <v>1</v>
      </c>
      <c r="DD136" s="419">
        <f t="shared" si="710"/>
        <v>5</v>
      </c>
      <c r="DE136" s="359">
        <v>4</v>
      </c>
      <c r="DF136" s="358" t="s">
        <v>34</v>
      </c>
      <c r="DG136" s="358" t="s">
        <v>63</v>
      </c>
      <c r="DH136" s="358">
        <v>7</v>
      </c>
      <c r="DI136" s="358" t="s">
        <v>85</v>
      </c>
      <c r="DJ136" s="358"/>
      <c r="DK136" s="358">
        <v>3</v>
      </c>
      <c r="DL136" s="358">
        <v>13</v>
      </c>
      <c r="DM136" s="359">
        <v>2</v>
      </c>
      <c r="DN136" s="419">
        <f t="shared" si="701"/>
        <v>2</v>
      </c>
      <c r="DO136" s="359"/>
      <c r="DP136" s="359">
        <v>4</v>
      </c>
      <c r="DQ136" s="359"/>
      <c r="DR136" s="359"/>
      <c r="DS136" s="358" t="s">
        <v>111</v>
      </c>
      <c r="DT136" s="358" t="s">
        <v>85</v>
      </c>
      <c r="DU136" s="358"/>
      <c r="DV136" s="358">
        <v>3</v>
      </c>
      <c r="DW136" s="358">
        <v>9</v>
      </c>
      <c r="DX136" s="359">
        <v>3</v>
      </c>
      <c r="DY136" s="419">
        <f t="shared" si="702"/>
        <v>1</v>
      </c>
      <c r="DZ136" s="359">
        <v>5</v>
      </c>
      <c r="EA136" s="358" t="s">
        <v>34</v>
      </c>
      <c r="EB136" s="358" t="s">
        <v>93</v>
      </c>
      <c r="EC136" s="358">
        <v>8</v>
      </c>
      <c r="ED136" s="358" t="s">
        <v>85</v>
      </c>
      <c r="EE136" s="358"/>
      <c r="EF136" s="358">
        <v>1</v>
      </c>
      <c r="EG136" s="358">
        <v>13</v>
      </c>
      <c r="EH136" s="359">
        <v>3</v>
      </c>
      <c r="EI136" s="419">
        <f t="shared" si="703"/>
        <v>2</v>
      </c>
      <c r="EJ136" s="354">
        <v>4</v>
      </c>
      <c r="EK136" s="358" t="s">
        <v>34</v>
      </c>
      <c r="EL136" s="358" t="s">
        <v>93</v>
      </c>
      <c r="EM136" s="358" t="s">
        <v>226</v>
      </c>
      <c r="EN136" s="358" t="s">
        <v>86</v>
      </c>
      <c r="EO136" s="358"/>
      <c r="EP136" s="358">
        <v>3</v>
      </c>
      <c r="EQ136" s="358">
        <v>6</v>
      </c>
      <c r="ER136" s="359">
        <v>1</v>
      </c>
      <c r="ES136" s="419">
        <f t="shared" si="704"/>
        <v>3</v>
      </c>
      <c r="ET136" s="359">
        <v>5</v>
      </c>
      <c r="EU136" s="358" t="s">
        <v>36</v>
      </c>
      <c r="EV136" s="358" t="s">
        <v>98</v>
      </c>
      <c r="EW136" s="358">
        <v>0</v>
      </c>
      <c r="EX136" s="358" t="s">
        <v>92</v>
      </c>
      <c r="EY136" s="358"/>
      <c r="EZ136" s="358">
        <v>3</v>
      </c>
      <c r="FA136" s="358">
        <v>0.4</v>
      </c>
      <c r="FB136" s="359">
        <v>1</v>
      </c>
      <c r="FC136" s="419">
        <f t="shared" si="705"/>
        <v>4</v>
      </c>
      <c r="FD136" s="359">
        <v>8</v>
      </c>
      <c r="FE136" s="358" t="s">
        <v>34</v>
      </c>
      <c r="FF136" s="358" t="s">
        <v>93</v>
      </c>
      <c r="FG136" s="358" t="s">
        <v>272</v>
      </c>
      <c r="FH136" s="358" t="s">
        <v>91</v>
      </c>
      <c r="FI136" s="358" t="s">
        <v>355</v>
      </c>
      <c r="FJ136" s="358">
        <v>2</v>
      </c>
      <c r="FK136" s="386">
        <v>12</v>
      </c>
      <c r="FL136" s="389">
        <v>3</v>
      </c>
      <c r="FM136" s="419">
        <f t="shared" si="706"/>
        <v>5</v>
      </c>
      <c r="FN136" s="354">
        <v>5</v>
      </c>
      <c r="FO136" s="355" t="s">
        <v>34</v>
      </c>
      <c r="FP136" s="355" t="s">
        <v>93</v>
      </c>
      <c r="FQ136" s="355">
        <v>9</v>
      </c>
      <c r="FR136" s="355" t="s">
        <v>85</v>
      </c>
      <c r="FS136" s="355"/>
      <c r="FT136" s="355">
        <v>3</v>
      </c>
      <c r="FU136" s="355">
        <v>12</v>
      </c>
      <c r="FV136" s="354">
        <v>3</v>
      </c>
      <c r="FW136" s="419">
        <f t="shared" si="707"/>
        <v>2</v>
      </c>
      <c r="FX136" s="354">
        <v>6</v>
      </c>
      <c r="FY136" s="358" t="s">
        <v>34</v>
      </c>
      <c r="FZ136" s="358" t="s">
        <v>103</v>
      </c>
      <c r="GA136" s="358">
        <v>4</v>
      </c>
      <c r="GB136" s="358" t="s">
        <v>85</v>
      </c>
      <c r="GC136" s="358"/>
      <c r="GD136" s="358">
        <v>2</v>
      </c>
      <c r="GE136" s="358">
        <v>7</v>
      </c>
      <c r="GF136" s="359">
        <v>2</v>
      </c>
      <c r="GG136" s="419">
        <f t="shared" si="708"/>
        <v>4</v>
      </c>
      <c r="GH136" s="359">
        <v>4</v>
      </c>
      <c r="GI136" s="359"/>
      <c r="GJ136" s="359"/>
      <c r="GK136" s="358" t="s">
        <v>100</v>
      </c>
      <c r="GL136" s="358" t="s">
        <v>85</v>
      </c>
      <c r="GM136" s="358"/>
      <c r="GN136" s="358">
        <v>2</v>
      </c>
      <c r="GO136" s="358">
        <v>17</v>
      </c>
      <c r="GP136" s="359">
        <v>3</v>
      </c>
      <c r="GQ136" s="419">
        <f t="shared" si="709"/>
        <v>1</v>
      </c>
      <c r="GR136" s="359">
        <v>6</v>
      </c>
      <c r="GS136" s="358" t="s">
        <v>34</v>
      </c>
      <c r="GT136" s="358" t="s">
        <v>93</v>
      </c>
      <c r="GU136" s="358">
        <v>8</v>
      </c>
      <c r="GV136" s="358" t="s">
        <v>85</v>
      </c>
      <c r="GW136" s="358"/>
      <c r="GX136" s="358">
        <v>2</v>
      </c>
      <c r="GY136" s="358">
        <v>13</v>
      </c>
      <c r="GZ136" s="359">
        <v>3</v>
      </c>
      <c r="HA136" s="421">
        <f t="shared" si="711"/>
        <v>3</v>
      </c>
      <c r="HB136" s="359" t="s">
        <v>353</v>
      </c>
      <c r="HC136" s="269" t="s">
        <v>354</v>
      </c>
      <c r="HD136" s="269"/>
      <c r="HE136" s="269"/>
      <c r="HF136" s="269"/>
      <c r="HG136" s="269"/>
      <c r="HH136" s="269"/>
      <c r="HI136" s="269"/>
      <c r="HJ136" s="269"/>
      <c r="HK136" s="295">
        <f t="shared" si="33"/>
        <v>11</v>
      </c>
      <c r="HL136" s="295">
        <f t="shared" si="722"/>
        <v>0</v>
      </c>
      <c r="HM136" s="295">
        <f t="shared" si="723"/>
        <v>0</v>
      </c>
      <c r="HN136" s="297">
        <f t="shared" si="724"/>
        <v>0</v>
      </c>
      <c r="HO136" s="295">
        <f t="shared" si="725"/>
        <v>0</v>
      </c>
      <c r="HP136" s="295">
        <f t="shared" si="726"/>
        <v>1</v>
      </c>
      <c r="HQ136" s="295">
        <f t="shared" si="727"/>
        <v>1</v>
      </c>
      <c r="HR136" s="269" t="s">
        <v>346</v>
      </c>
      <c r="HS136" s="269" t="s">
        <v>348</v>
      </c>
      <c r="HT136" s="269"/>
      <c r="HU136" s="269"/>
      <c r="HV136" s="269"/>
      <c r="HW136" s="269"/>
      <c r="HX136" s="269"/>
      <c r="HY136" s="269"/>
      <c r="HZ136" s="269"/>
      <c r="IA136" s="269"/>
      <c r="IB136" s="269"/>
      <c r="IC136" s="269"/>
      <c r="ID136" s="269"/>
      <c r="IE136" s="269"/>
      <c r="IT136" s="299"/>
    </row>
    <row r="137" spans="7:254" ht="15" customHeight="1">
      <c r="G137" s="175">
        <f t="shared" si="23"/>
        <v>3</v>
      </c>
      <c r="H137" s="175">
        <f t="shared" si="24"/>
        <v>9</v>
      </c>
      <c r="I137" s="128">
        <v>78</v>
      </c>
      <c r="J137" s="90">
        <f t="shared" si="716"/>
        <v>43991</v>
      </c>
      <c r="K137" s="126">
        <v>43991</v>
      </c>
      <c r="L137" s="308" t="s">
        <v>349</v>
      </c>
      <c r="M137" s="76">
        <v>3</v>
      </c>
      <c r="N137" s="42">
        <v>2</v>
      </c>
      <c r="O137" s="206">
        <f t="shared" si="717"/>
        <v>5</v>
      </c>
      <c r="P137" s="176">
        <f t="shared" si="718"/>
        <v>94</v>
      </c>
      <c r="Q137" s="177">
        <f t="shared" si="719"/>
        <v>48</v>
      </c>
      <c r="R137" s="178">
        <f t="shared" si="720"/>
        <v>46</v>
      </c>
      <c r="S137" s="518">
        <f t="shared" si="714"/>
        <v>7</v>
      </c>
      <c r="T137" s="43">
        <v>3</v>
      </c>
      <c r="U137" s="43">
        <v>0</v>
      </c>
      <c r="V137" s="43">
        <v>3</v>
      </c>
      <c r="W137" s="43">
        <v>0</v>
      </c>
      <c r="X137" s="186">
        <f t="shared" ref="X137:X145" si="728">IF(ISNUMBER(T137),SUM(T137:W137),"")</f>
        <v>6</v>
      </c>
      <c r="Y137" s="43">
        <v>4</v>
      </c>
      <c r="Z137" s="189">
        <f t="shared" si="721"/>
        <v>10</v>
      </c>
      <c r="AA137" s="44">
        <v>0</v>
      </c>
      <c r="AB137" s="142"/>
      <c r="AC137" s="354">
        <v>5</v>
      </c>
      <c r="AD137" s="358" t="s">
        <v>128</v>
      </c>
      <c r="AE137" s="358" t="s">
        <v>95</v>
      </c>
      <c r="AF137" s="358">
        <v>4</v>
      </c>
      <c r="AG137" s="358" t="s">
        <v>85</v>
      </c>
      <c r="AH137" s="358"/>
      <c r="AI137" s="358">
        <v>2</v>
      </c>
      <c r="AJ137" s="358">
        <v>13</v>
      </c>
      <c r="AK137" s="359">
        <v>2</v>
      </c>
      <c r="AL137" s="419">
        <f t="shared" si="694"/>
        <v>3</v>
      </c>
      <c r="AM137" s="360">
        <v>5</v>
      </c>
      <c r="AN137" s="358" t="s">
        <v>34</v>
      </c>
      <c r="AO137" s="358" t="s">
        <v>93</v>
      </c>
      <c r="AP137" s="358">
        <v>4</v>
      </c>
      <c r="AQ137" s="358" t="s">
        <v>86</v>
      </c>
      <c r="AR137" s="358"/>
      <c r="AS137" s="358">
        <v>3</v>
      </c>
      <c r="AT137" s="358">
        <v>5</v>
      </c>
      <c r="AU137" s="359">
        <v>2</v>
      </c>
      <c r="AV137" s="419">
        <f t="shared" si="695"/>
        <v>3</v>
      </c>
      <c r="AW137" s="359">
        <v>6</v>
      </c>
      <c r="AX137" s="358" t="s">
        <v>350</v>
      </c>
      <c r="AY137" s="358" t="s">
        <v>96</v>
      </c>
      <c r="AZ137" s="358">
        <v>4</v>
      </c>
      <c r="BA137" s="358" t="s">
        <v>98</v>
      </c>
      <c r="BB137" s="358"/>
      <c r="BC137" s="358">
        <v>2</v>
      </c>
      <c r="BD137" s="358">
        <v>3</v>
      </c>
      <c r="BE137" s="359">
        <v>1</v>
      </c>
      <c r="BF137" s="419">
        <f t="shared" si="696"/>
        <v>5</v>
      </c>
      <c r="BG137" s="354">
        <v>4</v>
      </c>
      <c r="BH137" s="359"/>
      <c r="BI137" s="359" t="s">
        <v>105</v>
      </c>
      <c r="BJ137" s="358" t="s">
        <v>29</v>
      </c>
      <c r="BK137" s="358" t="s">
        <v>85</v>
      </c>
      <c r="BL137" s="358"/>
      <c r="BM137" s="358">
        <v>2</v>
      </c>
      <c r="BN137" s="358">
        <v>23</v>
      </c>
      <c r="BO137" s="359">
        <v>3</v>
      </c>
      <c r="BP137" s="419">
        <f t="shared" si="697"/>
        <v>1</v>
      </c>
      <c r="BQ137" s="357">
        <v>5</v>
      </c>
      <c r="BR137" s="358" t="s">
        <v>34</v>
      </c>
      <c r="BS137" s="358" t="s">
        <v>92</v>
      </c>
      <c r="BT137" s="358">
        <v>4</v>
      </c>
      <c r="BU137" s="358" t="s">
        <v>91</v>
      </c>
      <c r="BV137" s="358" t="s">
        <v>285</v>
      </c>
      <c r="BW137" s="358">
        <v>2</v>
      </c>
      <c r="BX137" s="358">
        <v>10</v>
      </c>
      <c r="BY137" s="359">
        <v>2</v>
      </c>
      <c r="BZ137" s="419">
        <f t="shared" si="698"/>
        <v>3</v>
      </c>
      <c r="CA137" s="359">
        <v>8</v>
      </c>
      <c r="CB137" s="386" t="s">
        <v>34</v>
      </c>
      <c r="CC137" s="386" t="s">
        <v>103</v>
      </c>
      <c r="CD137" s="358" t="s">
        <v>226</v>
      </c>
      <c r="CE137" s="358" t="s">
        <v>85</v>
      </c>
      <c r="CF137" s="358"/>
      <c r="CG137" s="358">
        <v>1</v>
      </c>
      <c r="CH137" s="358">
        <v>14</v>
      </c>
      <c r="CI137" s="359">
        <v>3</v>
      </c>
      <c r="CJ137" s="419">
        <f t="shared" si="699"/>
        <v>5</v>
      </c>
      <c r="CK137" s="359">
        <v>5</v>
      </c>
      <c r="CL137" s="359"/>
      <c r="CM137" s="359"/>
      <c r="CN137" s="358">
        <v>4</v>
      </c>
      <c r="CO137" s="358" t="s">
        <v>91</v>
      </c>
      <c r="CP137" s="358" t="s">
        <v>486</v>
      </c>
      <c r="CQ137" s="358">
        <v>1</v>
      </c>
      <c r="CR137" s="358">
        <v>14</v>
      </c>
      <c r="CS137" s="359">
        <v>2</v>
      </c>
      <c r="CT137" s="419">
        <f t="shared" si="700"/>
        <v>3</v>
      </c>
      <c r="CU137" s="354">
        <v>6</v>
      </c>
      <c r="CV137" s="355" t="s">
        <v>34</v>
      </c>
      <c r="CW137" s="358" t="s">
        <v>94</v>
      </c>
      <c r="CX137" s="358" t="s">
        <v>270</v>
      </c>
      <c r="CY137" s="358" t="s">
        <v>92</v>
      </c>
      <c r="CZ137" s="358"/>
      <c r="DA137" s="358">
        <v>3</v>
      </c>
      <c r="DB137" s="358">
        <v>21</v>
      </c>
      <c r="DC137" s="359">
        <v>2</v>
      </c>
      <c r="DD137" s="419">
        <f t="shared" si="710"/>
        <v>4</v>
      </c>
      <c r="DE137" s="359">
        <v>4</v>
      </c>
      <c r="DF137" s="358" t="s">
        <v>34</v>
      </c>
      <c r="DG137" s="358" t="s">
        <v>93</v>
      </c>
      <c r="DH137" s="358">
        <v>4</v>
      </c>
      <c r="DI137" s="358" t="s">
        <v>85</v>
      </c>
      <c r="DJ137" s="358"/>
      <c r="DK137" s="358">
        <v>1</v>
      </c>
      <c r="DL137" s="358">
        <v>2</v>
      </c>
      <c r="DM137" s="359">
        <v>2</v>
      </c>
      <c r="DN137" s="419">
        <f t="shared" si="701"/>
        <v>2</v>
      </c>
      <c r="DO137" s="359" t="s">
        <v>129</v>
      </c>
      <c r="DP137" s="359">
        <v>3</v>
      </c>
      <c r="DQ137" s="359"/>
      <c r="DR137" s="359"/>
      <c r="DS137" s="358" t="s">
        <v>29</v>
      </c>
      <c r="DT137" s="358" t="s">
        <v>85</v>
      </c>
      <c r="DU137" s="358"/>
      <c r="DV137" s="358">
        <v>3</v>
      </c>
      <c r="DW137" s="358">
        <v>4</v>
      </c>
      <c r="DX137" s="359">
        <v>2</v>
      </c>
      <c r="DY137" s="419">
        <f t="shared" si="702"/>
        <v>1</v>
      </c>
      <c r="DZ137" s="357">
        <v>5</v>
      </c>
      <c r="EA137" s="358" t="s">
        <v>34</v>
      </c>
      <c r="EB137" s="358" t="s">
        <v>121</v>
      </c>
      <c r="EC137" s="358">
        <v>4</v>
      </c>
      <c r="ED137" s="358" t="s">
        <v>98</v>
      </c>
      <c r="EE137" s="358"/>
      <c r="EF137" s="358">
        <v>3</v>
      </c>
      <c r="EG137" s="358">
        <v>4</v>
      </c>
      <c r="EH137" s="359">
        <v>2</v>
      </c>
      <c r="EI137" s="419">
        <f t="shared" si="703"/>
        <v>3</v>
      </c>
      <c r="EJ137" s="359">
        <v>6</v>
      </c>
      <c r="EK137" s="358" t="s">
        <v>34</v>
      </c>
      <c r="EL137" s="358" t="s">
        <v>92</v>
      </c>
      <c r="EM137" s="387">
        <v>4</v>
      </c>
      <c r="EN137" s="387" t="s">
        <v>91</v>
      </c>
      <c r="EO137" s="387" t="s">
        <v>486</v>
      </c>
      <c r="EP137" s="358">
        <v>3</v>
      </c>
      <c r="EQ137" s="358">
        <v>3</v>
      </c>
      <c r="ER137" s="359">
        <v>2</v>
      </c>
      <c r="ES137" s="419">
        <f t="shared" si="704"/>
        <v>4</v>
      </c>
      <c r="ET137" s="359">
        <v>6</v>
      </c>
      <c r="EU137" s="358" t="s">
        <v>36</v>
      </c>
      <c r="EV137" s="358" t="s">
        <v>96</v>
      </c>
      <c r="EW137" s="358" t="s">
        <v>226</v>
      </c>
      <c r="EX137" s="358" t="s">
        <v>85</v>
      </c>
      <c r="EY137" s="358"/>
      <c r="EZ137" s="358">
        <v>1</v>
      </c>
      <c r="FA137" s="358">
        <v>5</v>
      </c>
      <c r="FB137" s="359">
        <v>2</v>
      </c>
      <c r="FC137" s="419">
        <f t="shared" si="705"/>
        <v>4</v>
      </c>
      <c r="FD137" s="354">
        <v>6</v>
      </c>
      <c r="FE137" s="358" t="s">
        <v>34</v>
      </c>
      <c r="FF137" s="358" t="s">
        <v>92</v>
      </c>
      <c r="FG137" s="358">
        <v>8</v>
      </c>
      <c r="FH137" s="358" t="s">
        <v>85</v>
      </c>
      <c r="FI137" s="358"/>
      <c r="FJ137" s="358">
        <v>3</v>
      </c>
      <c r="FK137" s="358">
        <v>10</v>
      </c>
      <c r="FL137" s="359">
        <v>3</v>
      </c>
      <c r="FM137" s="419">
        <f t="shared" si="706"/>
        <v>3</v>
      </c>
      <c r="FN137" s="354">
        <v>7</v>
      </c>
      <c r="FO137" s="358" t="s">
        <v>34</v>
      </c>
      <c r="FP137" s="358" t="s">
        <v>121</v>
      </c>
      <c r="FQ137" s="358">
        <v>9</v>
      </c>
      <c r="FR137" s="358" t="s">
        <v>94</v>
      </c>
      <c r="FS137" s="358" t="s">
        <v>96</v>
      </c>
      <c r="FT137" s="358">
        <v>4</v>
      </c>
      <c r="FU137" s="358">
        <v>2</v>
      </c>
      <c r="FV137" s="359">
        <v>2</v>
      </c>
      <c r="FW137" s="419">
        <f t="shared" si="707"/>
        <v>5</v>
      </c>
      <c r="FX137" s="360">
        <v>5</v>
      </c>
      <c r="FY137" s="358" t="s">
        <v>34</v>
      </c>
      <c r="FZ137" s="358" t="s">
        <v>93</v>
      </c>
      <c r="GA137" s="358">
        <v>4</v>
      </c>
      <c r="GB137" s="358" t="s">
        <v>91</v>
      </c>
      <c r="GC137" s="358"/>
      <c r="GD137" s="358">
        <v>1</v>
      </c>
      <c r="GE137" s="358">
        <v>2</v>
      </c>
      <c r="GF137" s="359">
        <v>1</v>
      </c>
      <c r="GG137" s="419">
        <f t="shared" si="708"/>
        <v>4</v>
      </c>
      <c r="GH137" s="359">
        <v>3</v>
      </c>
      <c r="GI137" s="359"/>
      <c r="GJ137" s="359"/>
      <c r="GK137" s="358" t="s">
        <v>100</v>
      </c>
      <c r="GL137" s="358" t="s">
        <v>85</v>
      </c>
      <c r="GM137" s="358"/>
      <c r="GN137" s="358">
        <v>2</v>
      </c>
      <c r="GO137" s="358">
        <v>14</v>
      </c>
      <c r="GP137" s="359">
        <v>2</v>
      </c>
      <c r="GQ137" s="419">
        <f t="shared" si="709"/>
        <v>1</v>
      </c>
      <c r="GR137" s="359">
        <v>5</v>
      </c>
      <c r="GS137" s="358" t="s">
        <v>34</v>
      </c>
      <c r="GT137" s="358" t="s">
        <v>94</v>
      </c>
      <c r="GU137" s="358" t="s">
        <v>226</v>
      </c>
      <c r="GV137" s="358" t="s">
        <v>85</v>
      </c>
      <c r="GW137" s="358"/>
      <c r="GX137" s="358">
        <v>2</v>
      </c>
      <c r="GY137" s="358">
        <v>9</v>
      </c>
      <c r="GZ137" s="359">
        <v>2</v>
      </c>
      <c r="HA137" s="421">
        <f t="shared" si="711"/>
        <v>3</v>
      </c>
      <c r="HB137" s="359" t="s">
        <v>351</v>
      </c>
      <c r="HC137" s="269" t="s">
        <v>336</v>
      </c>
      <c r="HD137" s="269"/>
      <c r="HE137" s="269"/>
      <c r="HF137" s="269"/>
      <c r="HG137" s="269"/>
      <c r="HH137" s="269"/>
      <c r="HI137" s="269"/>
      <c r="HJ137" s="269"/>
      <c r="HK137" s="295">
        <f t="shared" si="33"/>
        <v>11</v>
      </c>
      <c r="HL137" s="295">
        <f t="shared" si="722"/>
        <v>0</v>
      </c>
      <c r="HM137" s="295">
        <f t="shared" si="723"/>
        <v>1</v>
      </c>
      <c r="HN137" s="297">
        <f t="shared" si="724"/>
        <v>0</v>
      </c>
      <c r="HO137" s="295">
        <f t="shared" si="725"/>
        <v>0</v>
      </c>
      <c r="HP137" s="295">
        <f t="shared" si="726"/>
        <v>0</v>
      </c>
      <c r="HQ137" s="295">
        <f t="shared" si="727"/>
        <v>1</v>
      </c>
      <c r="HR137" s="269" t="s">
        <v>352</v>
      </c>
      <c r="HS137" s="269" t="s">
        <v>348</v>
      </c>
      <c r="HT137" s="269"/>
      <c r="HU137" s="269"/>
      <c r="HV137" s="269"/>
      <c r="HW137" s="269"/>
      <c r="HX137" s="269"/>
      <c r="HY137" s="269"/>
      <c r="HZ137" s="269"/>
      <c r="IA137" s="269"/>
      <c r="IB137" s="269"/>
      <c r="IC137" s="269"/>
      <c r="ID137" s="269"/>
      <c r="IE137" s="269"/>
      <c r="IT137" s="299"/>
    </row>
    <row r="138" spans="7:254" ht="15" customHeight="1">
      <c r="G138" s="175">
        <f t="shared" si="23"/>
        <v>4</v>
      </c>
      <c r="H138" s="175">
        <f t="shared" si="24"/>
        <v>6</v>
      </c>
      <c r="I138" s="128">
        <v>77</v>
      </c>
      <c r="J138" s="88">
        <f t="shared" si="716"/>
        <v>43925</v>
      </c>
      <c r="K138" s="85">
        <v>43925</v>
      </c>
      <c r="L138" s="5" t="s">
        <v>345</v>
      </c>
      <c r="M138" s="74">
        <v>2</v>
      </c>
      <c r="N138" s="28">
        <v>0</v>
      </c>
      <c r="O138" s="206">
        <f t="shared" si="717"/>
        <v>2</v>
      </c>
      <c r="P138" s="179">
        <f t="shared" si="718"/>
        <v>89</v>
      </c>
      <c r="Q138" s="180">
        <f t="shared" si="719"/>
        <v>44</v>
      </c>
      <c r="R138" s="181">
        <f t="shared" si="720"/>
        <v>45</v>
      </c>
      <c r="S138" s="518">
        <f t="shared" si="714"/>
        <v>5</v>
      </c>
      <c r="T138" s="27">
        <v>2</v>
      </c>
      <c r="U138" s="27">
        <v>0</v>
      </c>
      <c r="V138" s="27">
        <v>1</v>
      </c>
      <c r="W138" s="27">
        <v>0</v>
      </c>
      <c r="X138" s="187">
        <f t="shared" si="728"/>
        <v>3</v>
      </c>
      <c r="Y138" s="27">
        <v>1</v>
      </c>
      <c r="Z138" s="190">
        <f t="shared" si="721"/>
        <v>4</v>
      </c>
      <c r="AA138" s="18">
        <v>0</v>
      </c>
      <c r="AB138" s="142"/>
      <c r="AC138" s="354">
        <v>7</v>
      </c>
      <c r="AD138" s="355" t="s">
        <v>128</v>
      </c>
      <c r="AE138" s="355" t="s">
        <v>103</v>
      </c>
      <c r="AF138" s="355" t="s">
        <v>40</v>
      </c>
      <c r="AG138" s="355" t="s">
        <v>95</v>
      </c>
      <c r="AH138" s="355"/>
      <c r="AI138" s="355">
        <v>2</v>
      </c>
      <c r="AJ138" s="355">
        <v>5</v>
      </c>
      <c r="AK138" s="354">
        <v>2</v>
      </c>
      <c r="AL138" s="419">
        <f t="shared" si="694"/>
        <v>5</v>
      </c>
      <c r="AM138" s="354">
        <v>6</v>
      </c>
      <c r="AN138" s="355" t="s">
        <v>34</v>
      </c>
      <c r="AO138" s="355" t="s">
        <v>95</v>
      </c>
      <c r="AP138" s="355" t="s">
        <v>29</v>
      </c>
      <c r="AQ138" s="355" t="s">
        <v>86</v>
      </c>
      <c r="AR138" s="355" t="s">
        <v>96</v>
      </c>
      <c r="AS138" s="355">
        <v>2</v>
      </c>
      <c r="AT138" s="355">
        <v>30</v>
      </c>
      <c r="AU138" s="354">
        <v>2</v>
      </c>
      <c r="AV138" s="419">
        <f t="shared" si="695"/>
        <v>4</v>
      </c>
      <c r="AW138" s="354">
        <v>5</v>
      </c>
      <c r="AX138" s="355" t="s">
        <v>128</v>
      </c>
      <c r="AY138" s="355" t="s">
        <v>86</v>
      </c>
      <c r="AZ138" s="355">
        <v>0</v>
      </c>
      <c r="BA138" s="355" t="s">
        <v>98</v>
      </c>
      <c r="BB138" s="355"/>
      <c r="BC138" s="355">
        <v>1</v>
      </c>
      <c r="BD138" s="355">
        <v>6</v>
      </c>
      <c r="BE138" s="354">
        <v>2</v>
      </c>
      <c r="BF138" s="419">
        <f t="shared" si="696"/>
        <v>3</v>
      </c>
      <c r="BG138" s="354">
        <v>4</v>
      </c>
      <c r="BH138" s="354"/>
      <c r="BI138" s="354" t="s">
        <v>105</v>
      </c>
      <c r="BJ138" s="355" t="s">
        <v>29</v>
      </c>
      <c r="BK138" s="355" t="s">
        <v>85</v>
      </c>
      <c r="BL138" s="355"/>
      <c r="BM138" s="355">
        <v>1</v>
      </c>
      <c r="BN138" s="355">
        <v>15</v>
      </c>
      <c r="BO138" s="354">
        <v>3</v>
      </c>
      <c r="BP138" s="419">
        <f t="shared" si="697"/>
        <v>1</v>
      </c>
      <c r="BQ138" s="354">
        <v>4</v>
      </c>
      <c r="BR138" s="355" t="s">
        <v>34</v>
      </c>
      <c r="BS138" s="355" t="s">
        <v>92</v>
      </c>
      <c r="BT138" s="355">
        <v>4</v>
      </c>
      <c r="BU138" s="355" t="s">
        <v>98</v>
      </c>
      <c r="BV138" s="355" t="s">
        <v>285</v>
      </c>
      <c r="BW138" s="355">
        <v>1</v>
      </c>
      <c r="BX138" s="355">
        <v>1</v>
      </c>
      <c r="BY138" s="354">
        <v>1</v>
      </c>
      <c r="BZ138" s="419">
        <f t="shared" si="698"/>
        <v>3</v>
      </c>
      <c r="CA138" s="354">
        <v>5</v>
      </c>
      <c r="CB138" s="355" t="s">
        <v>34</v>
      </c>
      <c r="CC138" s="355" t="s">
        <v>94</v>
      </c>
      <c r="CD138" s="355" t="s">
        <v>29</v>
      </c>
      <c r="CE138" s="355" t="s">
        <v>85</v>
      </c>
      <c r="CF138" s="355"/>
      <c r="CG138" s="355">
        <v>1</v>
      </c>
      <c r="CH138" s="355">
        <v>11</v>
      </c>
      <c r="CI138" s="354">
        <v>2</v>
      </c>
      <c r="CJ138" s="419">
        <f t="shared" si="699"/>
        <v>3</v>
      </c>
      <c r="CK138" s="354">
        <v>3</v>
      </c>
      <c r="CL138" s="354"/>
      <c r="CM138" s="354"/>
      <c r="CN138" s="355">
        <v>0</v>
      </c>
      <c r="CO138" s="355" t="s">
        <v>85</v>
      </c>
      <c r="CP138" s="355"/>
      <c r="CQ138" s="355">
        <v>1</v>
      </c>
      <c r="CR138" s="355">
        <v>7</v>
      </c>
      <c r="CS138" s="354">
        <v>2</v>
      </c>
      <c r="CT138" s="419">
        <f t="shared" si="700"/>
        <v>1</v>
      </c>
      <c r="CU138" s="354">
        <v>5</v>
      </c>
      <c r="CV138" s="355" t="s">
        <v>34</v>
      </c>
      <c r="CW138" s="355" t="s">
        <v>121</v>
      </c>
      <c r="CX138" s="355">
        <v>4</v>
      </c>
      <c r="CY138" s="355" t="s">
        <v>85</v>
      </c>
      <c r="CZ138" s="355"/>
      <c r="DA138" s="355">
        <v>2</v>
      </c>
      <c r="DB138" s="355">
        <v>3</v>
      </c>
      <c r="DC138" s="354">
        <v>2</v>
      </c>
      <c r="DD138" s="419">
        <f t="shared" si="710"/>
        <v>3</v>
      </c>
      <c r="DE138" s="354">
        <v>5</v>
      </c>
      <c r="DF138" s="355" t="s">
        <v>34</v>
      </c>
      <c r="DG138" s="355" t="s">
        <v>121</v>
      </c>
      <c r="DH138" s="355" t="s">
        <v>226</v>
      </c>
      <c r="DI138" s="355" t="s">
        <v>94</v>
      </c>
      <c r="DJ138" s="355"/>
      <c r="DK138" s="355">
        <v>2</v>
      </c>
      <c r="DL138" s="355">
        <v>2</v>
      </c>
      <c r="DM138" s="354">
        <v>2</v>
      </c>
      <c r="DN138" s="419">
        <f t="shared" si="701"/>
        <v>3</v>
      </c>
      <c r="DO138" s="354"/>
      <c r="DP138" s="354">
        <v>4</v>
      </c>
      <c r="DQ138" s="359"/>
      <c r="DR138" s="359"/>
      <c r="DS138" s="358" t="s">
        <v>29</v>
      </c>
      <c r="DT138" s="358" t="s">
        <v>85</v>
      </c>
      <c r="DU138" s="358"/>
      <c r="DV138" s="358">
        <v>1</v>
      </c>
      <c r="DW138" s="358">
        <v>20</v>
      </c>
      <c r="DX138" s="359">
        <v>3</v>
      </c>
      <c r="DY138" s="419">
        <f t="shared" si="702"/>
        <v>1</v>
      </c>
      <c r="DZ138" s="359">
        <v>5</v>
      </c>
      <c r="EA138" s="358" t="s">
        <v>34</v>
      </c>
      <c r="EB138" s="358" t="s">
        <v>93</v>
      </c>
      <c r="EC138" s="358" t="s">
        <v>226</v>
      </c>
      <c r="ED138" s="358" t="s">
        <v>121</v>
      </c>
      <c r="EE138" s="358"/>
      <c r="EF138" s="358">
        <v>3</v>
      </c>
      <c r="EG138" s="358">
        <v>7</v>
      </c>
      <c r="EH138" s="359">
        <v>2</v>
      </c>
      <c r="EI138" s="419">
        <f t="shared" si="703"/>
        <v>3</v>
      </c>
      <c r="EJ138" s="359">
        <v>7</v>
      </c>
      <c r="EK138" s="386" t="s">
        <v>34</v>
      </c>
      <c r="EL138" s="386" t="s">
        <v>96</v>
      </c>
      <c r="EM138" s="358">
        <v>0</v>
      </c>
      <c r="EN138" s="358" t="s">
        <v>91</v>
      </c>
      <c r="EO138" s="358"/>
      <c r="EP138" s="358">
        <v>1</v>
      </c>
      <c r="EQ138" s="355">
        <v>3</v>
      </c>
      <c r="ER138" s="354">
        <v>2</v>
      </c>
      <c r="ES138" s="419">
        <f t="shared" si="704"/>
        <v>5</v>
      </c>
      <c r="ET138" s="359">
        <v>5</v>
      </c>
      <c r="EU138" s="358" t="s">
        <v>36</v>
      </c>
      <c r="EV138" s="358" t="s">
        <v>93</v>
      </c>
      <c r="EW138" s="358" t="s">
        <v>226</v>
      </c>
      <c r="EX138" s="358" t="s">
        <v>121</v>
      </c>
      <c r="EY138" s="358"/>
      <c r="EZ138" s="358">
        <v>1</v>
      </c>
      <c r="FA138" s="358">
        <v>5</v>
      </c>
      <c r="FB138" s="359">
        <v>2</v>
      </c>
      <c r="FC138" s="419">
        <f t="shared" si="705"/>
        <v>3</v>
      </c>
      <c r="FD138" s="359">
        <v>5</v>
      </c>
      <c r="FE138" s="358" t="s">
        <v>34</v>
      </c>
      <c r="FF138" s="358" t="s">
        <v>94</v>
      </c>
      <c r="FG138" s="358">
        <v>4</v>
      </c>
      <c r="FH138" s="358" t="s">
        <v>85</v>
      </c>
      <c r="FI138" s="358"/>
      <c r="FJ138" s="358">
        <v>2</v>
      </c>
      <c r="FK138" s="358">
        <v>2</v>
      </c>
      <c r="FL138" s="359">
        <v>1</v>
      </c>
      <c r="FM138" s="419">
        <f t="shared" si="706"/>
        <v>4</v>
      </c>
      <c r="FN138" s="360">
        <v>5</v>
      </c>
      <c r="FO138" s="358" t="s">
        <v>34</v>
      </c>
      <c r="FP138" s="358" t="s">
        <v>93</v>
      </c>
      <c r="FQ138" s="358">
        <v>0</v>
      </c>
      <c r="FR138" s="358" t="s">
        <v>91</v>
      </c>
      <c r="FS138" s="358"/>
      <c r="FT138" s="358">
        <v>3</v>
      </c>
      <c r="FU138" s="358">
        <v>5</v>
      </c>
      <c r="FV138" s="359">
        <v>2</v>
      </c>
      <c r="FW138" s="419">
        <f t="shared" si="707"/>
        <v>3</v>
      </c>
      <c r="FX138" s="359">
        <v>4</v>
      </c>
      <c r="FY138" s="358" t="s">
        <v>34</v>
      </c>
      <c r="FZ138" s="358" t="s">
        <v>93</v>
      </c>
      <c r="GA138" s="358" t="s">
        <v>226</v>
      </c>
      <c r="GB138" s="358" t="s">
        <v>94</v>
      </c>
      <c r="GC138" s="358"/>
      <c r="GD138" s="358">
        <v>2</v>
      </c>
      <c r="GE138" s="358">
        <v>3</v>
      </c>
      <c r="GF138" s="359">
        <v>1</v>
      </c>
      <c r="GG138" s="419">
        <f t="shared" si="708"/>
        <v>3</v>
      </c>
      <c r="GH138" s="354">
        <v>4</v>
      </c>
      <c r="GI138" s="359"/>
      <c r="GJ138" s="359"/>
      <c r="GK138" s="358" t="s">
        <v>100</v>
      </c>
      <c r="GL138" s="358" t="s">
        <v>91</v>
      </c>
      <c r="GM138" s="358"/>
      <c r="GN138" s="358">
        <v>2</v>
      </c>
      <c r="GO138" s="358">
        <v>5</v>
      </c>
      <c r="GP138" s="359">
        <v>2</v>
      </c>
      <c r="GQ138" s="419">
        <f t="shared" si="709"/>
        <v>2</v>
      </c>
      <c r="GR138" s="359">
        <v>6</v>
      </c>
      <c r="GS138" s="358" t="s">
        <v>34</v>
      </c>
      <c r="GT138" s="358" t="s">
        <v>94</v>
      </c>
      <c r="GU138" s="358" t="s">
        <v>271</v>
      </c>
      <c r="GV138" s="358" t="s">
        <v>92</v>
      </c>
      <c r="GW138" s="358"/>
      <c r="GX138" s="358">
        <v>3</v>
      </c>
      <c r="GY138" s="358">
        <v>2.5</v>
      </c>
      <c r="GZ138" s="359">
        <v>2</v>
      </c>
      <c r="HA138" s="421">
        <f t="shared" si="711"/>
        <v>4</v>
      </c>
      <c r="HB138" s="359" t="s">
        <v>343</v>
      </c>
      <c r="HC138" s="269" t="s">
        <v>344</v>
      </c>
      <c r="HD138" s="269"/>
      <c r="HE138" s="269"/>
      <c r="HF138" s="269"/>
      <c r="HG138" s="269"/>
      <c r="HH138" s="269"/>
      <c r="HI138" s="269"/>
      <c r="HJ138" s="269"/>
      <c r="HK138" s="295">
        <f t="shared" si="33"/>
        <v>11</v>
      </c>
      <c r="HL138" s="295">
        <f t="shared" si="722"/>
        <v>0</v>
      </c>
      <c r="HM138" s="295">
        <f t="shared" si="723"/>
        <v>0</v>
      </c>
      <c r="HN138" s="297">
        <f t="shared" si="724"/>
        <v>1</v>
      </c>
      <c r="HO138" s="295">
        <f t="shared" si="725"/>
        <v>0</v>
      </c>
      <c r="HP138" s="295">
        <f t="shared" si="726"/>
        <v>0</v>
      </c>
      <c r="HQ138" s="295">
        <f t="shared" si="727"/>
        <v>1</v>
      </c>
      <c r="HR138" s="269" t="s">
        <v>346</v>
      </c>
      <c r="HS138" s="269" t="s">
        <v>348</v>
      </c>
      <c r="HT138" s="269"/>
      <c r="HU138" s="269"/>
      <c r="HV138" s="269"/>
      <c r="HW138" s="269"/>
      <c r="HX138" s="269"/>
      <c r="HY138" s="269"/>
      <c r="HZ138" s="269"/>
      <c r="IA138" s="269"/>
      <c r="IB138" s="269"/>
      <c r="IC138" s="269"/>
      <c r="ID138" s="269"/>
      <c r="IE138" s="269"/>
      <c r="IT138" s="299"/>
    </row>
    <row r="139" spans="7:254" ht="15" customHeight="1">
      <c r="G139" s="175">
        <f t="shared" si="23"/>
        <v>8</v>
      </c>
      <c r="H139" s="175">
        <f t="shared" si="24"/>
        <v>10</v>
      </c>
      <c r="I139" s="128">
        <v>76</v>
      </c>
      <c r="J139" s="90">
        <f t="shared" si="716"/>
        <v>43914</v>
      </c>
      <c r="K139" s="126">
        <v>43914</v>
      </c>
      <c r="L139" s="284" t="s">
        <v>338</v>
      </c>
      <c r="M139" s="76">
        <v>3</v>
      </c>
      <c r="N139" s="42">
        <v>0</v>
      </c>
      <c r="O139" s="206">
        <f t="shared" si="717"/>
        <v>3</v>
      </c>
      <c r="P139" s="176">
        <f t="shared" si="718"/>
        <v>89</v>
      </c>
      <c r="Q139" s="185">
        <f t="shared" si="719"/>
        <v>44</v>
      </c>
      <c r="R139" s="178">
        <f t="shared" si="720"/>
        <v>45</v>
      </c>
      <c r="S139" s="518">
        <f t="shared" si="714"/>
        <v>4</v>
      </c>
      <c r="T139" s="43">
        <v>3</v>
      </c>
      <c r="U139" s="43">
        <v>0</v>
      </c>
      <c r="V139" s="43">
        <v>0</v>
      </c>
      <c r="W139" s="43">
        <v>1</v>
      </c>
      <c r="X139" s="186">
        <f t="shared" si="728"/>
        <v>4</v>
      </c>
      <c r="Y139" s="43">
        <v>0</v>
      </c>
      <c r="Z139" s="189">
        <f t="shared" si="721"/>
        <v>4</v>
      </c>
      <c r="AA139" s="44">
        <v>1</v>
      </c>
      <c r="AB139" s="142"/>
      <c r="AC139" s="359">
        <v>5</v>
      </c>
      <c r="AD139" s="358" t="s">
        <v>128</v>
      </c>
      <c r="AE139" s="358" t="s">
        <v>86</v>
      </c>
      <c r="AF139" s="358">
        <v>9</v>
      </c>
      <c r="AG139" s="358" t="s">
        <v>85</v>
      </c>
      <c r="AH139" s="358"/>
      <c r="AI139" s="358">
        <v>2</v>
      </c>
      <c r="AJ139" s="358">
        <v>8</v>
      </c>
      <c r="AK139" s="359">
        <v>3</v>
      </c>
      <c r="AL139" s="419">
        <f t="shared" si="694"/>
        <v>2</v>
      </c>
      <c r="AM139" s="354">
        <v>7</v>
      </c>
      <c r="AN139" s="358" t="s">
        <v>34</v>
      </c>
      <c r="AO139" s="358" t="s">
        <v>96</v>
      </c>
      <c r="AP139" s="358" t="s">
        <v>226</v>
      </c>
      <c r="AQ139" s="358" t="s">
        <v>85</v>
      </c>
      <c r="AR139" s="358"/>
      <c r="AS139" s="358">
        <v>4</v>
      </c>
      <c r="AT139" s="358">
        <v>18</v>
      </c>
      <c r="AU139" s="359">
        <v>3</v>
      </c>
      <c r="AV139" s="419">
        <f t="shared" si="695"/>
        <v>4</v>
      </c>
      <c r="AW139" s="354">
        <v>8</v>
      </c>
      <c r="AX139" s="358" t="s">
        <v>128</v>
      </c>
      <c r="AY139" s="358" t="s">
        <v>96</v>
      </c>
      <c r="AZ139" s="358">
        <v>0</v>
      </c>
      <c r="BA139" s="358" t="s">
        <v>94</v>
      </c>
      <c r="BB139" s="358"/>
      <c r="BC139" s="358">
        <v>2</v>
      </c>
      <c r="BD139" s="358">
        <v>2</v>
      </c>
      <c r="BE139" s="359">
        <v>2</v>
      </c>
      <c r="BF139" s="419">
        <f t="shared" si="696"/>
        <v>6</v>
      </c>
      <c r="BG139" s="356">
        <v>2</v>
      </c>
      <c r="BH139" s="359"/>
      <c r="BI139" s="359"/>
      <c r="BJ139" s="358" t="s">
        <v>271</v>
      </c>
      <c r="BK139" s="358" t="s">
        <v>85</v>
      </c>
      <c r="BL139" s="358"/>
      <c r="BM139" s="358">
        <v>2</v>
      </c>
      <c r="BN139" s="358">
        <v>11</v>
      </c>
      <c r="BO139" s="359">
        <v>1</v>
      </c>
      <c r="BP139" s="419">
        <f t="shared" si="697"/>
        <v>1</v>
      </c>
      <c r="BQ139" s="359">
        <v>4</v>
      </c>
      <c r="BR139" s="358" t="s">
        <v>34</v>
      </c>
      <c r="BS139" s="358" t="s">
        <v>93</v>
      </c>
      <c r="BT139" s="358">
        <v>7</v>
      </c>
      <c r="BU139" s="358" t="s">
        <v>92</v>
      </c>
      <c r="BV139" s="358"/>
      <c r="BW139" s="358">
        <v>1</v>
      </c>
      <c r="BX139" s="358">
        <v>3</v>
      </c>
      <c r="BY139" s="359">
        <v>1</v>
      </c>
      <c r="BZ139" s="419">
        <f t="shared" si="698"/>
        <v>3</v>
      </c>
      <c r="CA139" s="359">
        <v>5</v>
      </c>
      <c r="CB139" s="358" t="s">
        <v>34</v>
      </c>
      <c r="CC139" s="358" t="s">
        <v>94</v>
      </c>
      <c r="CD139" s="358">
        <v>4</v>
      </c>
      <c r="CE139" s="358" t="s">
        <v>85</v>
      </c>
      <c r="CF139" s="358"/>
      <c r="CG139" s="358">
        <v>2</v>
      </c>
      <c r="CH139" s="358">
        <v>6</v>
      </c>
      <c r="CI139" s="359">
        <v>2</v>
      </c>
      <c r="CJ139" s="419">
        <f t="shared" si="699"/>
        <v>3</v>
      </c>
      <c r="CK139" s="359">
        <v>3</v>
      </c>
      <c r="CL139" s="359"/>
      <c r="CM139" s="359"/>
      <c r="CN139" s="358">
        <v>0</v>
      </c>
      <c r="CO139" s="358" t="s">
        <v>85</v>
      </c>
      <c r="CP139" s="358"/>
      <c r="CQ139" s="358">
        <v>1</v>
      </c>
      <c r="CR139" s="358">
        <v>6</v>
      </c>
      <c r="CS139" s="359">
        <v>2</v>
      </c>
      <c r="CT139" s="419">
        <f t="shared" si="700"/>
        <v>1</v>
      </c>
      <c r="CU139" s="359">
        <v>5</v>
      </c>
      <c r="CV139" s="358" t="s">
        <v>34</v>
      </c>
      <c r="CW139" s="358" t="s">
        <v>93</v>
      </c>
      <c r="CX139" s="358">
        <v>0</v>
      </c>
      <c r="CY139" s="358" t="s">
        <v>85</v>
      </c>
      <c r="CZ139" s="358"/>
      <c r="DA139" s="358">
        <v>2</v>
      </c>
      <c r="DB139" s="358">
        <v>21</v>
      </c>
      <c r="DC139" s="359">
        <v>2</v>
      </c>
      <c r="DD139" s="419">
        <f t="shared" si="710"/>
        <v>3</v>
      </c>
      <c r="DE139" s="359">
        <v>5</v>
      </c>
      <c r="DF139" s="358" t="s">
        <v>34</v>
      </c>
      <c r="DG139" s="358" t="s">
        <v>93</v>
      </c>
      <c r="DH139" s="358">
        <v>6</v>
      </c>
      <c r="DI139" s="358" t="s">
        <v>121</v>
      </c>
      <c r="DJ139" s="358" t="s">
        <v>285</v>
      </c>
      <c r="DK139" s="358">
        <v>2</v>
      </c>
      <c r="DL139" s="358">
        <v>2</v>
      </c>
      <c r="DM139" s="359">
        <v>1</v>
      </c>
      <c r="DN139" s="419">
        <f t="shared" si="701"/>
        <v>4</v>
      </c>
      <c r="DO139" s="359"/>
      <c r="DP139" s="359">
        <v>4</v>
      </c>
      <c r="DQ139" s="359"/>
      <c r="DR139" s="359"/>
      <c r="DS139" s="358" t="s">
        <v>29</v>
      </c>
      <c r="DT139" s="358" t="s">
        <v>85</v>
      </c>
      <c r="DU139" s="358" t="s">
        <v>285</v>
      </c>
      <c r="DV139" s="358">
        <v>1</v>
      </c>
      <c r="DW139" s="358">
        <v>23</v>
      </c>
      <c r="DX139" s="359">
        <v>3</v>
      </c>
      <c r="DY139" s="419">
        <f t="shared" si="702"/>
        <v>1</v>
      </c>
      <c r="DZ139" s="359">
        <v>4</v>
      </c>
      <c r="EA139" s="358" t="s">
        <v>34</v>
      </c>
      <c r="EB139" s="358" t="s">
        <v>93</v>
      </c>
      <c r="EC139" s="358" t="s">
        <v>339</v>
      </c>
      <c r="ED139" s="358" t="s">
        <v>85</v>
      </c>
      <c r="EE139" s="358"/>
      <c r="EF139" s="358">
        <v>2</v>
      </c>
      <c r="EG139" s="358">
        <v>18</v>
      </c>
      <c r="EH139" s="359">
        <v>2</v>
      </c>
      <c r="EI139" s="419">
        <f t="shared" si="703"/>
        <v>2</v>
      </c>
      <c r="EJ139" s="354">
        <v>4</v>
      </c>
      <c r="EK139" s="358" t="s">
        <v>34</v>
      </c>
      <c r="EL139" s="358" t="s">
        <v>93</v>
      </c>
      <c r="EM139" s="358" t="s">
        <v>226</v>
      </c>
      <c r="EN139" s="358" t="s">
        <v>85</v>
      </c>
      <c r="EO139" s="358"/>
      <c r="EP139" s="358">
        <v>1</v>
      </c>
      <c r="EQ139" s="358">
        <v>8</v>
      </c>
      <c r="ER139" s="359">
        <v>2</v>
      </c>
      <c r="ES139" s="419">
        <f t="shared" si="704"/>
        <v>2</v>
      </c>
      <c r="ET139" s="359">
        <v>5</v>
      </c>
      <c r="EU139" s="358" t="s">
        <v>36</v>
      </c>
      <c r="EV139" s="358" t="s">
        <v>93</v>
      </c>
      <c r="EW139" s="358" t="s">
        <v>40</v>
      </c>
      <c r="EX139" s="358" t="s">
        <v>121</v>
      </c>
      <c r="EY139" s="358"/>
      <c r="EZ139" s="358">
        <v>1</v>
      </c>
      <c r="FA139" s="358">
        <v>0.5</v>
      </c>
      <c r="FB139" s="359">
        <v>1</v>
      </c>
      <c r="FC139" s="419">
        <f t="shared" si="705"/>
        <v>4</v>
      </c>
      <c r="FD139" s="359">
        <v>7</v>
      </c>
      <c r="FE139" s="358" t="s">
        <v>34</v>
      </c>
      <c r="FF139" s="358" t="s">
        <v>93</v>
      </c>
      <c r="FG139" s="388">
        <v>4</v>
      </c>
      <c r="FH139" s="388" t="s">
        <v>91</v>
      </c>
      <c r="FI139" s="358" t="s">
        <v>285</v>
      </c>
      <c r="FJ139" s="358">
        <v>2</v>
      </c>
      <c r="FK139" s="358">
        <v>5</v>
      </c>
      <c r="FL139" s="359">
        <v>1</v>
      </c>
      <c r="FM139" s="419">
        <f t="shared" si="706"/>
        <v>6</v>
      </c>
      <c r="FN139" s="354">
        <v>5</v>
      </c>
      <c r="FO139" s="355" t="s">
        <v>34</v>
      </c>
      <c r="FP139" s="355" t="s">
        <v>86</v>
      </c>
      <c r="FQ139" s="355" t="s">
        <v>100</v>
      </c>
      <c r="FR139" s="355" t="s">
        <v>98</v>
      </c>
      <c r="FS139" s="355"/>
      <c r="FT139" s="355">
        <v>3</v>
      </c>
      <c r="FU139" s="355">
        <v>5</v>
      </c>
      <c r="FV139" s="354">
        <v>2</v>
      </c>
      <c r="FW139" s="419">
        <f t="shared" si="707"/>
        <v>3</v>
      </c>
      <c r="FX139" s="354">
        <v>6</v>
      </c>
      <c r="FY139" s="358" t="s">
        <v>34</v>
      </c>
      <c r="FZ139" s="358" t="s">
        <v>96</v>
      </c>
      <c r="GA139" s="358">
        <v>0</v>
      </c>
      <c r="GB139" s="358" t="s">
        <v>92</v>
      </c>
      <c r="GC139" s="358"/>
      <c r="GD139" s="358">
        <v>2</v>
      </c>
      <c r="GE139" s="358">
        <v>0.5</v>
      </c>
      <c r="GF139" s="359">
        <v>1</v>
      </c>
      <c r="GG139" s="419">
        <f t="shared" si="708"/>
        <v>5</v>
      </c>
      <c r="GH139" s="359">
        <v>4</v>
      </c>
      <c r="GI139" s="359"/>
      <c r="GJ139" s="359"/>
      <c r="GK139" s="358" t="s">
        <v>100</v>
      </c>
      <c r="GL139" s="358" t="s">
        <v>85</v>
      </c>
      <c r="GM139" s="358"/>
      <c r="GN139" s="358">
        <v>3</v>
      </c>
      <c r="GO139" s="358">
        <v>28</v>
      </c>
      <c r="GP139" s="359">
        <v>3</v>
      </c>
      <c r="GQ139" s="419">
        <f t="shared" si="709"/>
        <v>1</v>
      </c>
      <c r="GR139" s="359">
        <v>6</v>
      </c>
      <c r="GS139" s="358" t="s">
        <v>34</v>
      </c>
      <c r="GT139" s="358" t="s">
        <v>93</v>
      </c>
      <c r="GU139" s="358" t="s">
        <v>40</v>
      </c>
      <c r="GV139" s="358" t="s">
        <v>91</v>
      </c>
      <c r="GW139" s="358"/>
      <c r="GX139" s="358">
        <v>2</v>
      </c>
      <c r="GY139" s="358">
        <v>13</v>
      </c>
      <c r="GZ139" s="359">
        <v>2</v>
      </c>
      <c r="HA139" s="421">
        <f t="shared" si="711"/>
        <v>4</v>
      </c>
      <c r="HB139" s="359" t="s">
        <v>342</v>
      </c>
      <c r="HC139" s="269" t="s">
        <v>328</v>
      </c>
      <c r="HD139" s="269"/>
      <c r="HE139" s="269"/>
      <c r="HF139" s="269"/>
      <c r="HG139" s="269"/>
      <c r="HH139" s="269"/>
      <c r="HI139" s="269"/>
      <c r="HJ139" s="269"/>
      <c r="HK139" s="295">
        <f t="shared" si="33"/>
        <v>11</v>
      </c>
      <c r="HL139" s="295">
        <f t="shared" si="722"/>
        <v>1</v>
      </c>
      <c r="HM139" s="295">
        <f t="shared" si="723"/>
        <v>0</v>
      </c>
      <c r="HN139" s="297">
        <f t="shared" si="724"/>
        <v>0</v>
      </c>
      <c r="HO139" s="295">
        <f t="shared" si="725"/>
        <v>0</v>
      </c>
      <c r="HP139" s="295">
        <f t="shared" si="726"/>
        <v>1</v>
      </c>
      <c r="HQ139" s="295">
        <f t="shared" si="727"/>
        <v>2</v>
      </c>
      <c r="HR139" s="269" t="s">
        <v>340</v>
      </c>
      <c r="HS139" s="269" t="s">
        <v>305</v>
      </c>
      <c r="HT139" s="269"/>
      <c r="HU139" s="269"/>
      <c r="HV139" s="269"/>
      <c r="HW139" s="269"/>
      <c r="HX139" s="269"/>
      <c r="HY139" s="269"/>
      <c r="HZ139" s="269"/>
      <c r="IA139" s="269"/>
      <c r="IB139" s="269"/>
      <c r="IC139" s="269"/>
      <c r="ID139" s="269"/>
      <c r="IE139" s="269"/>
      <c r="IT139" s="299"/>
    </row>
    <row r="140" spans="7:254" ht="15" customHeight="1">
      <c r="G140" s="175">
        <f t="shared" si="23"/>
        <v>8</v>
      </c>
      <c r="H140" s="175">
        <f t="shared" si="24"/>
        <v>10</v>
      </c>
      <c r="I140" s="128">
        <v>75</v>
      </c>
      <c r="J140" s="90">
        <f t="shared" si="716"/>
        <v>43907</v>
      </c>
      <c r="K140" s="126">
        <v>43907</v>
      </c>
      <c r="L140" s="308" t="s">
        <v>843</v>
      </c>
      <c r="M140" s="76">
        <v>0</v>
      </c>
      <c r="N140" s="42">
        <v>0</v>
      </c>
      <c r="O140" s="206">
        <f t="shared" si="717"/>
        <v>0</v>
      </c>
      <c r="P140" s="176">
        <f t="shared" si="718"/>
        <v>79</v>
      </c>
      <c r="Q140" s="177">
        <f t="shared" si="719"/>
        <v>39</v>
      </c>
      <c r="R140" s="178">
        <f t="shared" si="720"/>
        <v>40</v>
      </c>
      <c r="S140" s="518">
        <f t="shared" si="714"/>
        <v>5</v>
      </c>
      <c r="T140" s="43">
        <v>0</v>
      </c>
      <c r="U140" s="43">
        <v>0</v>
      </c>
      <c r="V140" s="43">
        <v>1</v>
      </c>
      <c r="W140" s="43">
        <v>0</v>
      </c>
      <c r="X140" s="186">
        <f t="shared" si="728"/>
        <v>1</v>
      </c>
      <c r="Y140" s="43">
        <v>4</v>
      </c>
      <c r="Z140" s="189">
        <f t="shared" si="721"/>
        <v>5</v>
      </c>
      <c r="AA140" s="44">
        <v>1</v>
      </c>
      <c r="AB140" s="142"/>
      <c r="AC140" s="354">
        <v>4</v>
      </c>
      <c r="AD140" s="358" t="s">
        <v>128</v>
      </c>
      <c r="AE140" s="358" t="s">
        <v>63</v>
      </c>
      <c r="AF140" s="358">
        <v>9</v>
      </c>
      <c r="AG140" s="358" t="s">
        <v>91</v>
      </c>
      <c r="AH140" s="358"/>
      <c r="AI140" s="358">
        <v>1</v>
      </c>
      <c r="AJ140" s="358">
        <v>2</v>
      </c>
      <c r="AK140" s="359">
        <v>1</v>
      </c>
      <c r="AL140" s="419">
        <f t="shared" si="694"/>
        <v>3</v>
      </c>
      <c r="AM140" s="360">
        <v>5</v>
      </c>
      <c r="AN140" s="358" t="s">
        <v>34</v>
      </c>
      <c r="AO140" s="358" t="s">
        <v>94</v>
      </c>
      <c r="AP140" s="358">
        <v>0</v>
      </c>
      <c r="AQ140" s="358" t="s">
        <v>85</v>
      </c>
      <c r="AR140" s="358"/>
      <c r="AS140" s="358">
        <v>3</v>
      </c>
      <c r="AT140" s="358">
        <v>12</v>
      </c>
      <c r="AU140" s="359">
        <v>3</v>
      </c>
      <c r="AV140" s="419">
        <f t="shared" si="695"/>
        <v>2</v>
      </c>
      <c r="AW140" s="360">
        <v>5</v>
      </c>
      <c r="AX140" s="358" t="s">
        <v>128</v>
      </c>
      <c r="AY140" s="358" t="s">
        <v>93</v>
      </c>
      <c r="AZ140" s="358">
        <v>0</v>
      </c>
      <c r="BA140" s="358" t="s">
        <v>85</v>
      </c>
      <c r="BB140" s="358"/>
      <c r="BC140" s="358">
        <v>2</v>
      </c>
      <c r="BD140" s="358">
        <v>8</v>
      </c>
      <c r="BE140" s="359">
        <v>3</v>
      </c>
      <c r="BF140" s="419">
        <f t="shared" si="696"/>
        <v>2</v>
      </c>
      <c r="BG140" s="354">
        <v>3</v>
      </c>
      <c r="BH140" s="359"/>
      <c r="BI140" s="359" t="s">
        <v>105</v>
      </c>
      <c r="BJ140" s="358" t="s">
        <v>29</v>
      </c>
      <c r="BK140" s="358" t="s">
        <v>85</v>
      </c>
      <c r="BL140" s="358"/>
      <c r="BM140" s="358">
        <v>2</v>
      </c>
      <c r="BN140" s="358">
        <v>12</v>
      </c>
      <c r="BO140" s="359">
        <v>2</v>
      </c>
      <c r="BP140" s="419">
        <f t="shared" si="697"/>
        <v>1</v>
      </c>
      <c r="BQ140" s="356">
        <v>3</v>
      </c>
      <c r="BR140" s="358" t="s">
        <v>34</v>
      </c>
      <c r="BS140" s="358" t="s">
        <v>92</v>
      </c>
      <c r="BT140" s="358">
        <v>0</v>
      </c>
      <c r="BU140" s="358" t="s">
        <v>85</v>
      </c>
      <c r="BV140" s="358"/>
      <c r="BW140" s="358">
        <v>1</v>
      </c>
      <c r="BX140" s="358">
        <v>4</v>
      </c>
      <c r="BY140" s="359">
        <v>1</v>
      </c>
      <c r="BZ140" s="419">
        <f t="shared" si="698"/>
        <v>2</v>
      </c>
      <c r="CA140" s="359">
        <v>5</v>
      </c>
      <c r="CB140" s="358" t="s">
        <v>34</v>
      </c>
      <c r="CC140" s="358" t="s">
        <v>93</v>
      </c>
      <c r="CD140" s="358">
        <v>0</v>
      </c>
      <c r="CE140" s="358" t="s">
        <v>85</v>
      </c>
      <c r="CF140" s="358"/>
      <c r="CG140" s="358">
        <v>4</v>
      </c>
      <c r="CH140" s="358">
        <v>6</v>
      </c>
      <c r="CI140" s="359">
        <v>2</v>
      </c>
      <c r="CJ140" s="419">
        <f t="shared" si="699"/>
        <v>3</v>
      </c>
      <c r="CK140" s="360">
        <v>4</v>
      </c>
      <c r="CL140" s="359"/>
      <c r="CM140" s="359"/>
      <c r="CN140" s="358">
        <v>0</v>
      </c>
      <c r="CO140" s="358" t="s">
        <v>121</v>
      </c>
      <c r="CP140" s="358"/>
      <c r="CQ140" s="358">
        <v>2</v>
      </c>
      <c r="CR140" s="358">
        <v>5</v>
      </c>
      <c r="CS140" s="359">
        <v>2</v>
      </c>
      <c r="CT140" s="419">
        <f t="shared" si="700"/>
        <v>2</v>
      </c>
      <c r="CU140" s="354">
        <v>5</v>
      </c>
      <c r="CV140" s="355" t="s">
        <v>34</v>
      </c>
      <c r="CW140" s="358" t="s">
        <v>93</v>
      </c>
      <c r="CX140" s="358">
        <v>0</v>
      </c>
      <c r="CY140" s="358" t="s">
        <v>85</v>
      </c>
      <c r="CZ140" s="358"/>
      <c r="DA140" s="358">
        <v>3</v>
      </c>
      <c r="DB140" s="358">
        <v>20</v>
      </c>
      <c r="DC140" s="359">
        <v>2</v>
      </c>
      <c r="DD140" s="419">
        <f t="shared" si="710"/>
        <v>3</v>
      </c>
      <c r="DE140" s="359">
        <v>5</v>
      </c>
      <c r="DF140" s="358" t="s">
        <v>34</v>
      </c>
      <c r="DG140" s="358" t="s">
        <v>93</v>
      </c>
      <c r="DH140" s="358">
        <v>0</v>
      </c>
      <c r="DI140" s="358" t="s">
        <v>91</v>
      </c>
      <c r="DJ140" s="358"/>
      <c r="DK140" s="358">
        <v>1</v>
      </c>
      <c r="DL140" s="358">
        <v>4</v>
      </c>
      <c r="DM140" s="359">
        <v>2</v>
      </c>
      <c r="DN140" s="419">
        <f t="shared" si="701"/>
        <v>3</v>
      </c>
      <c r="DO140" s="359" t="s">
        <v>129</v>
      </c>
      <c r="DP140" s="359">
        <v>5</v>
      </c>
      <c r="DQ140" s="359"/>
      <c r="DR140" s="359"/>
      <c r="DS140" s="358" t="s">
        <v>111</v>
      </c>
      <c r="DT140" s="358" t="s">
        <v>63</v>
      </c>
      <c r="DU140" s="358" t="s">
        <v>285</v>
      </c>
      <c r="DV140" s="358">
        <v>3</v>
      </c>
      <c r="DW140" s="358">
        <v>12</v>
      </c>
      <c r="DX140" s="359">
        <v>3</v>
      </c>
      <c r="DY140" s="419">
        <f t="shared" si="702"/>
        <v>2</v>
      </c>
      <c r="DZ140" s="354">
        <v>4</v>
      </c>
      <c r="EA140" s="358" t="s">
        <v>34</v>
      </c>
      <c r="EB140" s="358" t="s">
        <v>86</v>
      </c>
      <c r="EC140" s="358">
        <v>9</v>
      </c>
      <c r="ED140" s="358" t="s">
        <v>91</v>
      </c>
      <c r="EE140" s="358"/>
      <c r="EF140" s="358">
        <v>2</v>
      </c>
      <c r="EG140" s="358">
        <v>2</v>
      </c>
      <c r="EH140" s="359">
        <v>1</v>
      </c>
      <c r="EI140" s="419">
        <f t="shared" si="703"/>
        <v>3</v>
      </c>
      <c r="EJ140" s="359">
        <v>4</v>
      </c>
      <c r="EK140" s="358" t="s">
        <v>34</v>
      </c>
      <c r="EL140" s="358" t="s">
        <v>86</v>
      </c>
      <c r="EM140" s="358" t="s">
        <v>226</v>
      </c>
      <c r="EN140" s="358" t="s">
        <v>85</v>
      </c>
      <c r="EO140" s="358"/>
      <c r="EP140" s="358">
        <v>3</v>
      </c>
      <c r="EQ140" s="358">
        <v>12</v>
      </c>
      <c r="ER140" s="359">
        <v>2</v>
      </c>
      <c r="ES140" s="419">
        <f t="shared" si="704"/>
        <v>2</v>
      </c>
      <c r="ET140" s="359">
        <v>4</v>
      </c>
      <c r="EU140" s="358" t="s">
        <v>36</v>
      </c>
      <c r="EV140" s="358" t="s">
        <v>93</v>
      </c>
      <c r="EW140" s="358">
        <v>6</v>
      </c>
      <c r="EX140" s="358" t="s">
        <v>121</v>
      </c>
      <c r="EY140" s="358"/>
      <c r="EZ140" s="358">
        <v>3</v>
      </c>
      <c r="FA140" s="358">
        <v>3.5</v>
      </c>
      <c r="FB140" s="359">
        <v>1</v>
      </c>
      <c r="FC140" s="419">
        <f t="shared" si="705"/>
        <v>3</v>
      </c>
      <c r="FD140" s="354">
        <v>6</v>
      </c>
      <c r="FE140" s="358" t="s">
        <v>34</v>
      </c>
      <c r="FF140" s="358" t="s">
        <v>93</v>
      </c>
      <c r="FG140" s="358" t="s">
        <v>111</v>
      </c>
      <c r="FH140" s="358" t="s">
        <v>91</v>
      </c>
      <c r="FI140" s="358" t="s">
        <v>285</v>
      </c>
      <c r="FJ140" s="358">
        <v>2</v>
      </c>
      <c r="FK140" s="358">
        <v>7</v>
      </c>
      <c r="FL140" s="359">
        <v>2</v>
      </c>
      <c r="FM140" s="419">
        <f t="shared" si="706"/>
        <v>4</v>
      </c>
      <c r="FN140" s="354">
        <v>4</v>
      </c>
      <c r="FO140" s="358" t="s">
        <v>34</v>
      </c>
      <c r="FP140" s="358" t="s">
        <v>86</v>
      </c>
      <c r="FQ140" s="358">
        <v>8</v>
      </c>
      <c r="FR140" s="358" t="s">
        <v>85</v>
      </c>
      <c r="FS140" s="358"/>
      <c r="FT140" s="358">
        <v>1</v>
      </c>
      <c r="FU140" s="358">
        <v>4</v>
      </c>
      <c r="FV140" s="359">
        <v>2</v>
      </c>
      <c r="FW140" s="419">
        <f t="shared" si="707"/>
        <v>2</v>
      </c>
      <c r="FX140" s="360">
        <v>5</v>
      </c>
      <c r="FY140" s="358" t="s">
        <v>34</v>
      </c>
      <c r="FZ140" s="358" t="s">
        <v>93</v>
      </c>
      <c r="GA140" s="358">
        <v>0</v>
      </c>
      <c r="GB140" s="358" t="s">
        <v>86</v>
      </c>
      <c r="GC140" s="358"/>
      <c r="GD140" s="358">
        <v>2</v>
      </c>
      <c r="GE140" s="358">
        <v>1.5</v>
      </c>
      <c r="GF140" s="359">
        <v>2</v>
      </c>
      <c r="GG140" s="419">
        <f t="shared" si="708"/>
        <v>3</v>
      </c>
      <c r="GH140" s="359">
        <v>3</v>
      </c>
      <c r="GI140" s="359"/>
      <c r="GJ140" s="359"/>
      <c r="GK140" s="358" t="s">
        <v>100</v>
      </c>
      <c r="GL140" s="358" t="s">
        <v>85</v>
      </c>
      <c r="GM140" s="358"/>
      <c r="GN140" s="358">
        <v>3</v>
      </c>
      <c r="GO140" s="358">
        <v>10</v>
      </c>
      <c r="GP140" s="359">
        <v>2</v>
      </c>
      <c r="GQ140" s="419">
        <f t="shared" si="709"/>
        <v>1</v>
      </c>
      <c r="GR140" s="359">
        <v>5</v>
      </c>
      <c r="GS140" s="358" t="s">
        <v>34</v>
      </c>
      <c r="GT140" s="358" t="s">
        <v>93</v>
      </c>
      <c r="GU140" s="358" t="s">
        <v>111</v>
      </c>
      <c r="GV140" s="358" t="s">
        <v>85</v>
      </c>
      <c r="GW140" s="358"/>
      <c r="GX140" s="358">
        <v>2</v>
      </c>
      <c r="GY140" s="358">
        <v>8</v>
      </c>
      <c r="GZ140" s="359">
        <v>2</v>
      </c>
      <c r="HA140" s="421">
        <f t="shared" si="711"/>
        <v>3</v>
      </c>
      <c r="HB140" s="359" t="s">
        <v>337</v>
      </c>
      <c r="HC140" s="269" t="s">
        <v>336</v>
      </c>
      <c r="HD140" s="269"/>
      <c r="HE140" s="269"/>
      <c r="HF140" s="269">
        <v>0</v>
      </c>
      <c r="HG140" s="269"/>
      <c r="HH140" s="269">
        <v>0</v>
      </c>
      <c r="HI140" s="269"/>
      <c r="HJ140" s="269"/>
      <c r="HK140" s="295">
        <f t="shared" si="33"/>
        <v>11</v>
      </c>
      <c r="HL140" s="295">
        <f t="shared" si="722"/>
        <v>0</v>
      </c>
      <c r="HM140" s="295">
        <f t="shared" si="723"/>
        <v>0</v>
      </c>
      <c r="HN140" s="297">
        <f t="shared" si="724"/>
        <v>0</v>
      </c>
      <c r="HO140" s="295">
        <f t="shared" si="725"/>
        <v>0</v>
      </c>
      <c r="HP140" s="295">
        <f t="shared" si="726"/>
        <v>0</v>
      </c>
      <c r="HQ140" s="295">
        <f t="shared" si="727"/>
        <v>0</v>
      </c>
      <c r="HR140" s="269" t="s">
        <v>335</v>
      </c>
      <c r="HS140" s="269" t="s">
        <v>305</v>
      </c>
      <c r="HT140" s="269"/>
      <c r="HU140" s="269"/>
      <c r="HV140" s="269"/>
      <c r="HW140" s="269"/>
      <c r="HX140" s="269"/>
      <c r="HY140" s="269"/>
      <c r="HZ140" s="269"/>
      <c r="IA140" s="269"/>
      <c r="IB140" s="269"/>
      <c r="IC140" s="269"/>
      <c r="ID140" s="269"/>
      <c r="IE140" s="269"/>
      <c r="IT140" s="299"/>
    </row>
    <row r="141" spans="7:254" ht="15" customHeight="1">
      <c r="G141" s="175">
        <f t="shared" si="23"/>
        <v>8</v>
      </c>
      <c r="H141" s="175">
        <f t="shared" si="24"/>
        <v>7</v>
      </c>
      <c r="I141" s="128">
        <v>74</v>
      </c>
      <c r="J141" s="88">
        <f t="shared" si="716"/>
        <v>43889</v>
      </c>
      <c r="K141" s="84">
        <v>43889</v>
      </c>
      <c r="L141" s="5" t="s">
        <v>334</v>
      </c>
      <c r="M141" s="74">
        <v>3</v>
      </c>
      <c r="N141" s="28">
        <v>0</v>
      </c>
      <c r="O141" s="206">
        <f t="shared" si="717"/>
        <v>3</v>
      </c>
      <c r="P141" s="179">
        <f t="shared" si="718"/>
        <v>95</v>
      </c>
      <c r="Q141" s="180">
        <f t="shared" si="719"/>
        <v>41</v>
      </c>
      <c r="R141" s="181">
        <f t="shared" si="720"/>
        <v>54</v>
      </c>
      <c r="S141" s="518">
        <f t="shared" si="714"/>
        <v>9</v>
      </c>
      <c r="T141" s="27">
        <v>0</v>
      </c>
      <c r="U141" s="27">
        <v>1</v>
      </c>
      <c r="V141" s="27">
        <v>1</v>
      </c>
      <c r="W141" s="27">
        <v>2</v>
      </c>
      <c r="X141" s="187">
        <f t="shared" si="728"/>
        <v>4</v>
      </c>
      <c r="Y141" s="27">
        <v>0</v>
      </c>
      <c r="Z141" s="190">
        <f t="shared" si="721"/>
        <v>4</v>
      </c>
      <c r="AA141" s="18">
        <v>0</v>
      </c>
      <c r="AB141" s="142"/>
      <c r="AC141" s="354">
        <v>5</v>
      </c>
      <c r="AD141" s="355" t="s">
        <v>128</v>
      </c>
      <c r="AE141" s="355" t="s">
        <v>93</v>
      </c>
      <c r="AF141" s="355">
        <v>9</v>
      </c>
      <c r="AG141" s="355" t="s">
        <v>85</v>
      </c>
      <c r="AH141" s="355"/>
      <c r="AI141" s="355">
        <v>2</v>
      </c>
      <c r="AJ141" s="355">
        <v>3</v>
      </c>
      <c r="AK141" s="354">
        <v>3</v>
      </c>
      <c r="AL141" s="419">
        <f t="shared" si="694"/>
        <v>2</v>
      </c>
      <c r="AM141" s="354">
        <v>4</v>
      </c>
      <c r="AN141" s="355" t="s">
        <v>34</v>
      </c>
      <c r="AO141" s="355" t="s">
        <v>94</v>
      </c>
      <c r="AP141" s="355">
        <v>0</v>
      </c>
      <c r="AQ141" s="355" t="s">
        <v>95</v>
      </c>
      <c r="AR141" s="355"/>
      <c r="AS141" s="355">
        <v>3</v>
      </c>
      <c r="AT141" s="355">
        <v>13</v>
      </c>
      <c r="AU141" s="354">
        <v>2</v>
      </c>
      <c r="AV141" s="419">
        <f t="shared" si="695"/>
        <v>2</v>
      </c>
      <c r="AW141" s="354">
        <v>5</v>
      </c>
      <c r="AX141" s="355" t="s">
        <v>128</v>
      </c>
      <c r="AY141" s="355" t="s">
        <v>91</v>
      </c>
      <c r="AZ141" s="355">
        <v>0</v>
      </c>
      <c r="BA141" s="355" t="s">
        <v>85</v>
      </c>
      <c r="BB141" s="355"/>
      <c r="BC141" s="355">
        <v>2</v>
      </c>
      <c r="BD141" s="355">
        <v>5</v>
      </c>
      <c r="BE141" s="354">
        <v>2</v>
      </c>
      <c r="BF141" s="419">
        <f t="shared" si="696"/>
        <v>3</v>
      </c>
      <c r="BG141" s="354">
        <v>3</v>
      </c>
      <c r="BH141" s="354"/>
      <c r="BI141" s="354" t="s">
        <v>105</v>
      </c>
      <c r="BJ141" s="355" t="s">
        <v>29</v>
      </c>
      <c r="BK141" s="355" t="s">
        <v>85</v>
      </c>
      <c r="BL141" s="355"/>
      <c r="BM141" s="355">
        <v>2</v>
      </c>
      <c r="BN141" s="355">
        <v>15</v>
      </c>
      <c r="BO141" s="354">
        <v>2</v>
      </c>
      <c r="BP141" s="419">
        <f t="shared" si="697"/>
        <v>1</v>
      </c>
      <c r="BQ141" s="354">
        <v>6</v>
      </c>
      <c r="BR141" s="355" t="s">
        <v>34</v>
      </c>
      <c r="BS141" s="355" t="s">
        <v>98</v>
      </c>
      <c r="BT141" s="355">
        <v>7</v>
      </c>
      <c r="BU141" s="355" t="s">
        <v>121</v>
      </c>
      <c r="BV141" s="355" t="s">
        <v>132</v>
      </c>
      <c r="BW141" s="355">
        <v>4</v>
      </c>
      <c r="BX141" s="390">
        <v>3</v>
      </c>
      <c r="BY141" s="391">
        <v>2</v>
      </c>
      <c r="BZ141" s="419">
        <f t="shared" si="698"/>
        <v>4</v>
      </c>
      <c r="CA141" s="354">
        <v>5</v>
      </c>
      <c r="CB141" s="355" t="s">
        <v>34</v>
      </c>
      <c r="CC141" s="355" t="s">
        <v>93</v>
      </c>
      <c r="CD141" s="355">
        <v>0</v>
      </c>
      <c r="CE141" s="355" t="s">
        <v>94</v>
      </c>
      <c r="CF141" s="355"/>
      <c r="CG141" s="355">
        <v>4</v>
      </c>
      <c r="CH141" s="355">
        <v>3</v>
      </c>
      <c r="CI141" s="354">
        <v>1</v>
      </c>
      <c r="CJ141" s="419">
        <f t="shared" si="699"/>
        <v>4</v>
      </c>
      <c r="CK141" s="354">
        <v>3</v>
      </c>
      <c r="CL141" s="354"/>
      <c r="CM141" s="354"/>
      <c r="CN141" s="355">
        <v>0</v>
      </c>
      <c r="CO141" s="355" t="s">
        <v>86</v>
      </c>
      <c r="CP141" s="355"/>
      <c r="CQ141" s="355">
        <v>5</v>
      </c>
      <c r="CR141" s="355">
        <v>0.5</v>
      </c>
      <c r="CS141" s="354">
        <v>1</v>
      </c>
      <c r="CT141" s="419">
        <f t="shared" si="700"/>
        <v>2</v>
      </c>
      <c r="CU141" s="354">
        <v>6</v>
      </c>
      <c r="CV141" s="355" t="s">
        <v>34</v>
      </c>
      <c r="CW141" s="355" t="s">
        <v>94</v>
      </c>
      <c r="CX141" s="355">
        <v>9</v>
      </c>
      <c r="CY141" s="355" t="s">
        <v>85</v>
      </c>
      <c r="CZ141" s="355" t="s">
        <v>285</v>
      </c>
      <c r="DA141" s="355">
        <v>2</v>
      </c>
      <c r="DB141" s="355">
        <v>9</v>
      </c>
      <c r="DC141" s="354">
        <v>3</v>
      </c>
      <c r="DD141" s="419">
        <f t="shared" si="710"/>
        <v>3</v>
      </c>
      <c r="DE141" s="354">
        <v>4</v>
      </c>
      <c r="DF141" s="355" t="s">
        <v>34</v>
      </c>
      <c r="DG141" s="355" t="s">
        <v>93</v>
      </c>
      <c r="DH141" s="355">
        <v>6</v>
      </c>
      <c r="DI141" s="355" t="s">
        <v>85</v>
      </c>
      <c r="DJ141" s="355"/>
      <c r="DK141" s="355">
        <v>3</v>
      </c>
      <c r="DL141" s="355">
        <v>15</v>
      </c>
      <c r="DM141" s="354">
        <v>2</v>
      </c>
      <c r="DN141" s="419">
        <f t="shared" si="701"/>
        <v>2</v>
      </c>
      <c r="DO141" s="354" t="s">
        <v>129</v>
      </c>
      <c r="DP141" s="354">
        <v>4</v>
      </c>
      <c r="DQ141" s="359"/>
      <c r="DR141" s="359"/>
      <c r="DS141" s="358" t="s">
        <v>29</v>
      </c>
      <c r="DT141" s="358" t="s">
        <v>63</v>
      </c>
      <c r="DU141" s="358"/>
      <c r="DV141" s="358">
        <v>1</v>
      </c>
      <c r="DW141" s="358">
        <v>4</v>
      </c>
      <c r="DX141" s="359">
        <v>2</v>
      </c>
      <c r="DY141" s="419">
        <f t="shared" si="702"/>
        <v>2</v>
      </c>
      <c r="DZ141" s="359">
        <v>5</v>
      </c>
      <c r="EA141" s="358" t="s">
        <v>34</v>
      </c>
      <c r="EB141" s="358" t="s">
        <v>86</v>
      </c>
      <c r="EC141" s="358">
        <v>9</v>
      </c>
      <c r="ED141" s="358" t="s">
        <v>94</v>
      </c>
      <c r="EE141" s="358"/>
      <c r="EF141" s="358">
        <v>3</v>
      </c>
      <c r="EG141" s="358">
        <v>1</v>
      </c>
      <c r="EH141" s="359">
        <v>2</v>
      </c>
      <c r="EI141" s="419">
        <f t="shared" si="703"/>
        <v>3</v>
      </c>
      <c r="EJ141" s="359">
        <v>6</v>
      </c>
      <c r="EK141" s="358" t="s">
        <v>34</v>
      </c>
      <c r="EL141" s="358" t="s">
        <v>93</v>
      </c>
      <c r="EM141" s="388" t="s">
        <v>226</v>
      </c>
      <c r="EN141" s="388" t="s">
        <v>63</v>
      </c>
      <c r="EO141" s="388" t="s">
        <v>330</v>
      </c>
      <c r="EP141" s="358">
        <v>1</v>
      </c>
      <c r="EQ141" s="355">
        <v>15</v>
      </c>
      <c r="ER141" s="391">
        <v>3</v>
      </c>
      <c r="ES141" s="419">
        <f t="shared" si="704"/>
        <v>3</v>
      </c>
      <c r="ET141" s="359">
        <v>5</v>
      </c>
      <c r="EU141" s="358" t="s">
        <v>36</v>
      </c>
      <c r="EV141" s="358" t="s">
        <v>93</v>
      </c>
      <c r="EW141" s="358">
        <v>6</v>
      </c>
      <c r="EX141" s="358" t="s">
        <v>63</v>
      </c>
      <c r="EY141" s="358"/>
      <c r="EZ141" s="358">
        <v>1</v>
      </c>
      <c r="FA141" s="358">
        <v>1.5</v>
      </c>
      <c r="FB141" s="359">
        <v>2</v>
      </c>
      <c r="FC141" s="419">
        <f t="shared" si="705"/>
        <v>3</v>
      </c>
      <c r="FD141" s="359">
        <v>12</v>
      </c>
      <c r="FE141" s="358" t="s">
        <v>34</v>
      </c>
      <c r="FF141" s="358" t="s">
        <v>93</v>
      </c>
      <c r="FG141" s="358">
        <v>8</v>
      </c>
      <c r="FH141" s="358" t="s">
        <v>94</v>
      </c>
      <c r="FI141" s="392" t="s">
        <v>331</v>
      </c>
      <c r="FJ141" s="358">
        <v>2</v>
      </c>
      <c r="FK141" s="358">
        <v>6</v>
      </c>
      <c r="FL141" s="359">
        <v>2</v>
      </c>
      <c r="FM141" s="419">
        <f t="shared" si="706"/>
        <v>10</v>
      </c>
      <c r="FN141" s="359">
        <v>5</v>
      </c>
      <c r="FO141" s="358" t="s">
        <v>34</v>
      </c>
      <c r="FP141" s="358" t="s">
        <v>93</v>
      </c>
      <c r="FQ141" s="358">
        <v>9</v>
      </c>
      <c r="FR141" s="358" t="s">
        <v>85</v>
      </c>
      <c r="FS141" s="358"/>
      <c r="FT141" s="358">
        <v>1</v>
      </c>
      <c r="FU141" s="358">
        <v>3</v>
      </c>
      <c r="FV141" s="359">
        <v>3</v>
      </c>
      <c r="FW141" s="419">
        <f t="shared" si="707"/>
        <v>2</v>
      </c>
      <c r="FX141" s="359">
        <v>7</v>
      </c>
      <c r="FY141" s="358" t="s">
        <v>34</v>
      </c>
      <c r="FZ141" s="358" t="s">
        <v>93</v>
      </c>
      <c r="GA141" s="392">
        <v>0</v>
      </c>
      <c r="GB141" s="392" t="s">
        <v>91</v>
      </c>
      <c r="GC141" s="358" t="s">
        <v>132</v>
      </c>
      <c r="GD141" s="358">
        <v>3</v>
      </c>
      <c r="GE141" s="358">
        <v>3</v>
      </c>
      <c r="GF141" s="359">
        <v>3</v>
      </c>
      <c r="GG141" s="419">
        <f t="shared" si="708"/>
        <v>4</v>
      </c>
      <c r="GH141" s="354">
        <v>4</v>
      </c>
      <c r="GI141" s="359"/>
      <c r="GJ141" s="359"/>
      <c r="GK141" s="358" t="s">
        <v>100</v>
      </c>
      <c r="GL141" s="358" t="s">
        <v>94</v>
      </c>
      <c r="GM141" s="358"/>
      <c r="GN141" s="358">
        <v>2</v>
      </c>
      <c r="GO141" s="358">
        <v>4</v>
      </c>
      <c r="GP141" s="359">
        <v>2</v>
      </c>
      <c r="GQ141" s="419">
        <f t="shared" si="709"/>
        <v>2</v>
      </c>
      <c r="GR141" s="359">
        <v>6</v>
      </c>
      <c r="GS141" s="358" t="s">
        <v>34</v>
      </c>
      <c r="GT141" s="358" t="s">
        <v>86</v>
      </c>
      <c r="GU141" s="358">
        <v>0</v>
      </c>
      <c r="GV141" s="358" t="s">
        <v>85</v>
      </c>
      <c r="GW141" s="358"/>
      <c r="GX141" s="358">
        <v>2</v>
      </c>
      <c r="GY141" s="358">
        <v>10</v>
      </c>
      <c r="GZ141" s="359">
        <v>2</v>
      </c>
      <c r="HA141" s="421">
        <f t="shared" si="711"/>
        <v>4</v>
      </c>
      <c r="HB141" s="359" t="s">
        <v>333</v>
      </c>
      <c r="HC141" s="269" t="s">
        <v>332</v>
      </c>
      <c r="HD141" s="269"/>
      <c r="HE141" s="269"/>
      <c r="HF141" s="269">
        <v>0</v>
      </c>
      <c r="HG141" s="269">
        <v>0</v>
      </c>
      <c r="HH141" s="269">
        <v>0</v>
      </c>
      <c r="HI141" s="269">
        <v>3</v>
      </c>
      <c r="HJ141" s="269"/>
      <c r="HK141" s="295">
        <f t="shared" si="33"/>
        <v>11</v>
      </c>
      <c r="HL141" s="295">
        <f t="shared" si="722"/>
        <v>0</v>
      </c>
      <c r="HM141" s="295">
        <f t="shared" si="723"/>
        <v>0</v>
      </c>
      <c r="HN141" s="297">
        <f t="shared" si="724"/>
        <v>0</v>
      </c>
      <c r="HO141" s="295">
        <f t="shared" si="725"/>
        <v>0</v>
      </c>
      <c r="HP141" s="295">
        <f t="shared" si="726"/>
        <v>0</v>
      </c>
      <c r="HQ141" s="295">
        <f t="shared" si="727"/>
        <v>0</v>
      </c>
      <c r="HR141" s="269" t="s">
        <v>340</v>
      </c>
      <c r="HS141" s="269" t="s">
        <v>341</v>
      </c>
      <c r="HT141" s="269"/>
      <c r="HU141" s="269"/>
      <c r="HV141" s="269"/>
      <c r="HW141" s="269"/>
      <c r="HX141" s="269"/>
      <c r="HY141" s="269"/>
      <c r="HZ141" s="269"/>
      <c r="IA141" s="269"/>
      <c r="IB141" s="269"/>
      <c r="IC141" s="269"/>
      <c r="ID141" s="269"/>
      <c r="IE141" s="269"/>
      <c r="IT141" s="299"/>
    </row>
    <row r="142" spans="7:254" ht="15" customHeight="1">
      <c r="G142" s="175">
        <f t="shared" si="23"/>
        <v>7</v>
      </c>
      <c r="H142" s="175">
        <f t="shared" si="24"/>
        <v>8</v>
      </c>
      <c r="I142" s="128">
        <v>73</v>
      </c>
      <c r="J142" s="90">
        <f t="shared" si="716"/>
        <v>43856</v>
      </c>
      <c r="K142" s="87">
        <v>43856</v>
      </c>
      <c r="L142" s="290" t="s">
        <v>326</v>
      </c>
      <c r="M142" s="76">
        <v>0</v>
      </c>
      <c r="N142" s="42">
        <v>0</v>
      </c>
      <c r="O142" s="206">
        <f t="shared" si="717"/>
        <v>0</v>
      </c>
      <c r="P142" s="176">
        <f t="shared" si="718"/>
        <v>85</v>
      </c>
      <c r="Q142" s="185">
        <f t="shared" si="719"/>
        <v>42</v>
      </c>
      <c r="R142" s="178">
        <f t="shared" si="720"/>
        <v>43</v>
      </c>
      <c r="S142" s="518">
        <f t="shared" si="714"/>
        <v>7</v>
      </c>
      <c r="T142" s="43">
        <v>0</v>
      </c>
      <c r="U142" s="43">
        <v>0</v>
      </c>
      <c r="V142" s="43">
        <v>1</v>
      </c>
      <c r="W142" s="43">
        <v>2</v>
      </c>
      <c r="X142" s="186">
        <f t="shared" si="728"/>
        <v>3</v>
      </c>
      <c r="Y142" s="43">
        <v>1</v>
      </c>
      <c r="Z142" s="189">
        <f t="shared" si="721"/>
        <v>4</v>
      </c>
      <c r="AA142" s="44">
        <v>0</v>
      </c>
      <c r="AB142" s="142"/>
      <c r="AC142" s="359">
        <v>5</v>
      </c>
      <c r="AD142" s="358" t="s">
        <v>270</v>
      </c>
      <c r="AE142" s="358" t="s">
        <v>93</v>
      </c>
      <c r="AF142" s="358">
        <v>8</v>
      </c>
      <c r="AG142" s="358" t="s">
        <v>63</v>
      </c>
      <c r="AH142" s="358"/>
      <c r="AI142" s="358">
        <v>3</v>
      </c>
      <c r="AJ142" s="358">
        <v>3</v>
      </c>
      <c r="AK142" s="359">
        <v>2</v>
      </c>
      <c r="AL142" s="419">
        <f t="shared" si="694"/>
        <v>3</v>
      </c>
      <c r="AM142" s="354">
        <v>6</v>
      </c>
      <c r="AN142" s="358" t="s">
        <v>34</v>
      </c>
      <c r="AO142" s="358" t="s">
        <v>93</v>
      </c>
      <c r="AP142" s="358">
        <v>0</v>
      </c>
      <c r="AQ142" s="358" t="s">
        <v>95</v>
      </c>
      <c r="AR142" s="358"/>
      <c r="AS142" s="358">
        <v>2</v>
      </c>
      <c r="AT142" s="358">
        <v>32</v>
      </c>
      <c r="AU142" s="359">
        <v>3</v>
      </c>
      <c r="AV142" s="419">
        <f t="shared" si="695"/>
        <v>3</v>
      </c>
      <c r="AW142" s="354">
        <v>4</v>
      </c>
      <c r="AX142" s="358" t="s">
        <v>270</v>
      </c>
      <c r="AY142" s="358" t="s">
        <v>63</v>
      </c>
      <c r="AZ142" s="358">
        <v>4</v>
      </c>
      <c r="BA142" s="358" t="s">
        <v>85</v>
      </c>
      <c r="BB142" s="358"/>
      <c r="BC142" s="358">
        <v>2</v>
      </c>
      <c r="BD142" s="358">
        <v>6</v>
      </c>
      <c r="BE142" s="359">
        <v>2</v>
      </c>
      <c r="BF142" s="419">
        <f t="shared" si="696"/>
        <v>2</v>
      </c>
      <c r="BG142" s="359">
        <v>4</v>
      </c>
      <c r="BH142" s="359"/>
      <c r="BI142" s="359" t="s">
        <v>105</v>
      </c>
      <c r="BJ142" s="358" t="s">
        <v>29</v>
      </c>
      <c r="BK142" s="358" t="s">
        <v>85</v>
      </c>
      <c r="BL142" s="358"/>
      <c r="BM142" s="358">
        <v>1</v>
      </c>
      <c r="BN142" s="358">
        <v>8</v>
      </c>
      <c r="BO142" s="359">
        <v>3</v>
      </c>
      <c r="BP142" s="419">
        <f t="shared" si="697"/>
        <v>1</v>
      </c>
      <c r="BQ142" s="359">
        <v>5</v>
      </c>
      <c r="BR142" s="358" t="s">
        <v>34</v>
      </c>
      <c r="BS142" s="358" t="s">
        <v>98</v>
      </c>
      <c r="BT142" s="358">
        <v>6</v>
      </c>
      <c r="BU142" s="358" t="s">
        <v>98</v>
      </c>
      <c r="BV142" s="358"/>
      <c r="BW142" s="358">
        <v>3</v>
      </c>
      <c r="BX142" s="358">
        <v>5</v>
      </c>
      <c r="BY142" s="359">
        <v>2</v>
      </c>
      <c r="BZ142" s="419">
        <f t="shared" si="698"/>
        <v>3</v>
      </c>
      <c r="CA142" s="360">
        <v>6</v>
      </c>
      <c r="CB142" s="358" t="s">
        <v>34</v>
      </c>
      <c r="CC142" s="358" t="s">
        <v>63</v>
      </c>
      <c r="CD142" s="358">
        <v>0</v>
      </c>
      <c r="CE142" s="358" t="s">
        <v>98</v>
      </c>
      <c r="CF142" s="358"/>
      <c r="CG142" s="358">
        <v>1</v>
      </c>
      <c r="CH142" s="358">
        <v>0.5</v>
      </c>
      <c r="CI142" s="359">
        <v>1</v>
      </c>
      <c r="CJ142" s="419">
        <f t="shared" si="699"/>
        <v>5</v>
      </c>
      <c r="CK142" s="359">
        <v>3</v>
      </c>
      <c r="CL142" s="359"/>
      <c r="CM142" s="359"/>
      <c r="CN142" s="358" t="s">
        <v>226</v>
      </c>
      <c r="CO142" s="358" t="s">
        <v>85</v>
      </c>
      <c r="CP142" s="358"/>
      <c r="CQ142" s="358">
        <v>5</v>
      </c>
      <c r="CR142" s="358">
        <v>9</v>
      </c>
      <c r="CS142" s="359">
        <v>2</v>
      </c>
      <c r="CT142" s="419">
        <f t="shared" si="700"/>
        <v>1</v>
      </c>
      <c r="CU142" s="359">
        <v>5</v>
      </c>
      <c r="CV142" s="358" t="s">
        <v>34</v>
      </c>
      <c r="CW142" s="358" t="s">
        <v>93</v>
      </c>
      <c r="CX142" s="358">
        <v>9</v>
      </c>
      <c r="CY142" s="358" t="s">
        <v>85</v>
      </c>
      <c r="CZ142" s="358"/>
      <c r="DA142" s="358">
        <v>2</v>
      </c>
      <c r="DB142" s="358">
        <v>8</v>
      </c>
      <c r="DC142" s="359">
        <v>2</v>
      </c>
      <c r="DD142" s="419">
        <f t="shared" si="710"/>
        <v>3</v>
      </c>
      <c r="DE142" s="359">
        <v>4</v>
      </c>
      <c r="DF142" s="358" t="s">
        <v>34</v>
      </c>
      <c r="DG142" s="358" t="s">
        <v>93</v>
      </c>
      <c r="DH142" s="358">
        <v>6</v>
      </c>
      <c r="DI142" s="358" t="s">
        <v>85</v>
      </c>
      <c r="DJ142" s="358"/>
      <c r="DK142" s="358">
        <v>2</v>
      </c>
      <c r="DL142" s="358">
        <v>9</v>
      </c>
      <c r="DM142" s="359">
        <v>2</v>
      </c>
      <c r="DN142" s="419">
        <f t="shared" si="701"/>
        <v>2</v>
      </c>
      <c r="DO142" s="359" t="s">
        <v>129</v>
      </c>
      <c r="DP142" s="359">
        <v>4</v>
      </c>
      <c r="DQ142" s="359"/>
      <c r="DR142" s="359"/>
      <c r="DS142" s="358" t="s">
        <v>29</v>
      </c>
      <c r="DT142" s="358" t="s">
        <v>98</v>
      </c>
      <c r="DU142" s="358"/>
      <c r="DV142" s="358">
        <v>1</v>
      </c>
      <c r="DW142" s="358">
        <v>5</v>
      </c>
      <c r="DX142" s="359">
        <v>2</v>
      </c>
      <c r="DY142" s="419">
        <f t="shared" si="702"/>
        <v>2</v>
      </c>
      <c r="DZ142" s="359">
        <v>4</v>
      </c>
      <c r="EA142" s="358" t="s">
        <v>34</v>
      </c>
      <c r="EB142" s="358" t="s">
        <v>93</v>
      </c>
      <c r="EC142" s="358">
        <v>9</v>
      </c>
      <c r="ED142" s="358" t="s">
        <v>85</v>
      </c>
      <c r="EE142" s="358"/>
      <c r="EF142" s="358">
        <v>2</v>
      </c>
      <c r="EG142" s="358">
        <v>5</v>
      </c>
      <c r="EH142" s="359">
        <v>2</v>
      </c>
      <c r="EI142" s="419">
        <f t="shared" si="703"/>
        <v>2</v>
      </c>
      <c r="EJ142" s="354">
        <v>4</v>
      </c>
      <c r="EK142" s="358" t="s">
        <v>34</v>
      </c>
      <c r="EL142" s="358" t="s">
        <v>95</v>
      </c>
      <c r="EM142" s="358">
        <v>8</v>
      </c>
      <c r="EN142" s="358" t="s">
        <v>95</v>
      </c>
      <c r="EO142" s="358"/>
      <c r="EP142" s="358">
        <v>1</v>
      </c>
      <c r="EQ142" s="358">
        <v>3</v>
      </c>
      <c r="ER142" s="359">
        <v>1</v>
      </c>
      <c r="ES142" s="419">
        <f t="shared" si="704"/>
        <v>3</v>
      </c>
      <c r="ET142" s="359">
        <v>4</v>
      </c>
      <c r="EU142" s="358" t="s">
        <v>36</v>
      </c>
      <c r="EV142" s="358" t="s">
        <v>93</v>
      </c>
      <c r="EW142" s="358">
        <v>7</v>
      </c>
      <c r="EX142" s="358" t="s">
        <v>85</v>
      </c>
      <c r="EY142" s="358"/>
      <c r="EZ142" s="358">
        <v>1</v>
      </c>
      <c r="FA142" s="358">
        <v>1</v>
      </c>
      <c r="FB142" s="359">
        <v>2</v>
      </c>
      <c r="FC142" s="419">
        <f t="shared" si="705"/>
        <v>2</v>
      </c>
      <c r="FD142" s="359">
        <v>7</v>
      </c>
      <c r="FE142" s="358" t="s">
        <v>34</v>
      </c>
      <c r="FF142" s="358" t="s">
        <v>63</v>
      </c>
      <c r="FG142" s="358" t="s">
        <v>111</v>
      </c>
      <c r="FH142" s="358" t="s">
        <v>95</v>
      </c>
      <c r="FI142" s="358"/>
      <c r="FJ142" s="358">
        <v>2</v>
      </c>
      <c r="FK142" s="388">
        <v>6</v>
      </c>
      <c r="FL142" s="393">
        <v>3</v>
      </c>
      <c r="FM142" s="419">
        <f t="shared" si="706"/>
        <v>4</v>
      </c>
      <c r="FN142" s="354">
        <v>4</v>
      </c>
      <c r="FO142" s="355" t="s">
        <v>34</v>
      </c>
      <c r="FP142" s="355" t="s">
        <v>93</v>
      </c>
      <c r="FQ142" s="355">
        <v>7</v>
      </c>
      <c r="FR142" s="355" t="s">
        <v>85</v>
      </c>
      <c r="FS142" s="355"/>
      <c r="FT142" s="355">
        <v>3</v>
      </c>
      <c r="FU142" s="355">
        <v>23</v>
      </c>
      <c r="FV142" s="354">
        <v>2</v>
      </c>
      <c r="FW142" s="419">
        <f t="shared" si="707"/>
        <v>2</v>
      </c>
      <c r="FX142" s="354">
        <v>5</v>
      </c>
      <c r="FY142" s="358" t="s">
        <v>34</v>
      </c>
      <c r="FZ142" s="358" t="s">
        <v>95</v>
      </c>
      <c r="GA142" s="358" t="s">
        <v>226</v>
      </c>
      <c r="GB142" s="358" t="s">
        <v>86</v>
      </c>
      <c r="GC142" s="358"/>
      <c r="GD142" s="358">
        <v>2</v>
      </c>
      <c r="GE142" s="358">
        <v>3</v>
      </c>
      <c r="GF142" s="359">
        <v>2</v>
      </c>
      <c r="GG142" s="419">
        <f t="shared" si="708"/>
        <v>3</v>
      </c>
      <c r="GH142" s="359">
        <v>5</v>
      </c>
      <c r="GI142" s="359"/>
      <c r="GJ142" s="359"/>
      <c r="GK142" s="358" t="s">
        <v>100</v>
      </c>
      <c r="GL142" s="358" t="s">
        <v>95</v>
      </c>
      <c r="GM142" s="358"/>
      <c r="GN142" s="358">
        <v>2</v>
      </c>
      <c r="GO142" s="358">
        <v>6</v>
      </c>
      <c r="GP142" s="359">
        <v>2</v>
      </c>
      <c r="GQ142" s="419">
        <f t="shared" si="709"/>
        <v>3</v>
      </c>
      <c r="GR142" s="359">
        <v>6</v>
      </c>
      <c r="GS142" s="358" t="s">
        <v>34</v>
      </c>
      <c r="GT142" s="358" t="s">
        <v>98</v>
      </c>
      <c r="GU142" s="358" t="s">
        <v>128</v>
      </c>
      <c r="GV142" s="358" t="s">
        <v>95</v>
      </c>
      <c r="GW142" s="358"/>
      <c r="GX142" s="358">
        <v>3</v>
      </c>
      <c r="GY142" s="358">
        <v>13</v>
      </c>
      <c r="GZ142" s="359">
        <v>2</v>
      </c>
      <c r="HA142" s="421">
        <f t="shared" si="711"/>
        <v>4</v>
      </c>
      <c r="HB142" s="359" t="s">
        <v>327</v>
      </c>
      <c r="HC142" s="269" t="s">
        <v>328</v>
      </c>
      <c r="HD142" s="269"/>
      <c r="HE142" s="269"/>
      <c r="HF142" s="269">
        <v>0</v>
      </c>
      <c r="HG142" s="269">
        <v>0</v>
      </c>
      <c r="HH142" s="269"/>
      <c r="HI142" s="269"/>
      <c r="HJ142" s="269"/>
      <c r="HK142" s="295">
        <f t="shared" si="33"/>
        <v>11</v>
      </c>
      <c r="HL142" s="295">
        <f t="shared" si="722"/>
        <v>0</v>
      </c>
      <c r="HM142" s="295">
        <f t="shared" si="723"/>
        <v>0</v>
      </c>
      <c r="HN142" s="297">
        <f t="shared" si="724"/>
        <v>0</v>
      </c>
      <c r="HO142" s="295">
        <f t="shared" si="725"/>
        <v>0</v>
      </c>
      <c r="HP142" s="295">
        <f t="shared" si="726"/>
        <v>0</v>
      </c>
      <c r="HQ142" s="295">
        <f t="shared" si="727"/>
        <v>0</v>
      </c>
      <c r="HR142" s="269" t="s">
        <v>324</v>
      </c>
      <c r="HS142" s="269" t="s">
        <v>325</v>
      </c>
      <c r="HT142" s="269"/>
      <c r="HU142" s="269"/>
      <c r="HV142" s="269"/>
      <c r="HW142" s="269"/>
      <c r="HX142" s="269"/>
      <c r="HY142" s="269"/>
      <c r="HZ142" s="269"/>
      <c r="IA142" s="269"/>
      <c r="IB142" s="269"/>
      <c r="IC142" s="269"/>
      <c r="ID142" s="269"/>
      <c r="IE142" s="269"/>
      <c r="IT142" s="299"/>
    </row>
    <row r="143" spans="7:254" ht="15" customHeight="1">
      <c r="G143" s="175">
        <f t="shared" si="23"/>
        <v>5</v>
      </c>
      <c r="H143" s="175">
        <f t="shared" si="24"/>
        <v>12</v>
      </c>
      <c r="I143" s="128">
        <v>72</v>
      </c>
      <c r="J143" s="90">
        <f t="shared" si="716"/>
        <v>43843</v>
      </c>
      <c r="K143" s="87">
        <v>43843</v>
      </c>
      <c r="L143" s="273" t="s">
        <v>293</v>
      </c>
      <c r="M143" s="76">
        <v>3</v>
      </c>
      <c r="N143" s="42">
        <v>0</v>
      </c>
      <c r="O143" s="206">
        <f t="shared" si="717"/>
        <v>3</v>
      </c>
      <c r="P143" s="176">
        <f t="shared" si="718"/>
        <v>88</v>
      </c>
      <c r="Q143" s="177">
        <f t="shared" si="719"/>
        <v>40</v>
      </c>
      <c r="R143" s="178">
        <f t="shared" si="720"/>
        <v>48</v>
      </c>
      <c r="S143" s="518">
        <f t="shared" si="714"/>
        <v>8</v>
      </c>
      <c r="T143" s="43">
        <v>2</v>
      </c>
      <c r="U143" s="43">
        <v>0</v>
      </c>
      <c r="V143" s="43">
        <v>0</v>
      </c>
      <c r="W143" s="43">
        <v>0</v>
      </c>
      <c r="X143" s="186">
        <f t="shared" si="728"/>
        <v>2</v>
      </c>
      <c r="Y143" s="43">
        <v>2</v>
      </c>
      <c r="Z143" s="189">
        <f t="shared" si="721"/>
        <v>4</v>
      </c>
      <c r="AA143" s="44">
        <v>0</v>
      </c>
      <c r="AB143" s="142"/>
      <c r="AC143" s="354">
        <v>5</v>
      </c>
      <c r="AD143" s="358" t="s">
        <v>270</v>
      </c>
      <c r="AE143" s="358" t="s">
        <v>63</v>
      </c>
      <c r="AF143" s="358">
        <v>8</v>
      </c>
      <c r="AG143" s="358" t="s">
        <v>85</v>
      </c>
      <c r="AH143" s="358"/>
      <c r="AI143" s="358">
        <v>3</v>
      </c>
      <c r="AJ143" s="358">
        <v>10</v>
      </c>
      <c r="AK143" s="359">
        <v>3</v>
      </c>
      <c r="AL143" s="419">
        <f t="shared" si="694"/>
        <v>2</v>
      </c>
      <c r="AM143" s="360">
        <v>5</v>
      </c>
      <c r="AN143" s="358" t="s">
        <v>34</v>
      </c>
      <c r="AO143" s="358" t="s">
        <v>93</v>
      </c>
      <c r="AP143" s="358">
        <v>0</v>
      </c>
      <c r="AQ143" s="358" t="s">
        <v>85</v>
      </c>
      <c r="AR143" s="358"/>
      <c r="AS143" s="358">
        <v>4</v>
      </c>
      <c r="AT143" s="358">
        <v>12</v>
      </c>
      <c r="AU143" s="359">
        <v>3</v>
      </c>
      <c r="AV143" s="419">
        <f t="shared" si="695"/>
        <v>2</v>
      </c>
      <c r="AW143" s="359">
        <v>4</v>
      </c>
      <c r="AX143" s="358" t="s">
        <v>270</v>
      </c>
      <c r="AY143" s="358" t="s">
        <v>63</v>
      </c>
      <c r="AZ143" s="358">
        <v>4</v>
      </c>
      <c r="BA143" s="358" t="s">
        <v>85</v>
      </c>
      <c r="BB143" s="358"/>
      <c r="BC143" s="358">
        <v>2</v>
      </c>
      <c r="BD143" s="358">
        <v>16</v>
      </c>
      <c r="BE143" s="359">
        <v>2</v>
      </c>
      <c r="BF143" s="419">
        <f t="shared" si="696"/>
        <v>2</v>
      </c>
      <c r="BG143" s="354">
        <v>3</v>
      </c>
      <c r="BH143" s="359"/>
      <c r="BI143" s="359" t="s">
        <v>105</v>
      </c>
      <c r="BJ143" s="358" t="s">
        <v>29</v>
      </c>
      <c r="BK143" s="358" t="s">
        <v>85</v>
      </c>
      <c r="BL143" s="358"/>
      <c r="BM143" s="358">
        <v>2</v>
      </c>
      <c r="BN143" s="358">
        <v>6</v>
      </c>
      <c r="BO143" s="359">
        <v>2</v>
      </c>
      <c r="BP143" s="419">
        <f t="shared" si="697"/>
        <v>1</v>
      </c>
      <c r="BQ143" s="359">
        <v>4</v>
      </c>
      <c r="BR143" s="358" t="s">
        <v>34</v>
      </c>
      <c r="BS143" s="358" t="s">
        <v>92</v>
      </c>
      <c r="BT143" s="358">
        <v>4</v>
      </c>
      <c r="BU143" s="358" t="s">
        <v>85</v>
      </c>
      <c r="BV143" s="358"/>
      <c r="BW143" s="358">
        <v>1</v>
      </c>
      <c r="BX143" s="358">
        <v>1.5</v>
      </c>
      <c r="BY143" s="359">
        <v>2</v>
      </c>
      <c r="BZ143" s="419">
        <f t="shared" si="698"/>
        <v>2</v>
      </c>
      <c r="CA143" s="360">
        <v>6</v>
      </c>
      <c r="CB143" s="358" t="s">
        <v>34</v>
      </c>
      <c r="CC143" s="358" t="s">
        <v>93</v>
      </c>
      <c r="CD143" s="358">
        <v>0</v>
      </c>
      <c r="CE143" s="358" t="s">
        <v>91</v>
      </c>
      <c r="CF143" s="358" t="s">
        <v>285</v>
      </c>
      <c r="CG143" s="358">
        <v>2</v>
      </c>
      <c r="CH143" s="358">
        <v>7</v>
      </c>
      <c r="CI143" s="359">
        <v>2</v>
      </c>
      <c r="CJ143" s="419">
        <f t="shared" si="699"/>
        <v>4</v>
      </c>
      <c r="CK143" s="359">
        <v>3</v>
      </c>
      <c r="CL143" s="359"/>
      <c r="CM143" s="359"/>
      <c r="CN143" s="358" t="s">
        <v>226</v>
      </c>
      <c r="CO143" s="358" t="s">
        <v>85</v>
      </c>
      <c r="CP143" s="358"/>
      <c r="CQ143" s="358">
        <v>5</v>
      </c>
      <c r="CR143" s="358">
        <v>5</v>
      </c>
      <c r="CS143" s="359">
        <v>2</v>
      </c>
      <c r="CT143" s="419">
        <f t="shared" si="700"/>
        <v>1</v>
      </c>
      <c r="CU143" s="354">
        <v>6</v>
      </c>
      <c r="CV143" s="355" t="s">
        <v>34</v>
      </c>
      <c r="CW143" s="358" t="s">
        <v>91</v>
      </c>
      <c r="CX143" s="358">
        <v>0</v>
      </c>
      <c r="CY143" s="358" t="s">
        <v>85</v>
      </c>
      <c r="CZ143" s="358"/>
      <c r="DA143" s="358">
        <v>2</v>
      </c>
      <c r="DB143" s="358">
        <v>3</v>
      </c>
      <c r="DC143" s="359">
        <v>1</v>
      </c>
      <c r="DD143" s="419">
        <f t="shared" si="710"/>
        <v>5</v>
      </c>
      <c r="DE143" s="359">
        <v>4</v>
      </c>
      <c r="DF143" s="358" t="s">
        <v>34</v>
      </c>
      <c r="DG143" s="358" t="s">
        <v>93</v>
      </c>
      <c r="DH143" s="358">
        <v>4</v>
      </c>
      <c r="DI143" s="358" t="s">
        <v>85</v>
      </c>
      <c r="DJ143" s="358"/>
      <c r="DK143" s="358">
        <v>3</v>
      </c>
      <c r="DL143" s="358">
        <v>2</v>
      </c>
      <c r="DM143" s="359">
        <v>2</v>
      </c>
      <c r="DN143" s="419">
        <f t="shared" si="701"/>
        <v>2</v>
      </c>
      <c r="DO143" s="359" t="s">
        <v>129</v>
      </c>
      <c r="DP143" s="359">
        <v>4</v>
      </c>
      <c r="DQ143" s="359"/>
      <c r="DR143" s="359"/>
      <c r="DS143" s="358" t="s">
        <v>111</v>
      </c>
      <c r="DT143" s="358" t="s">
        <v>63</v>
      </c>
      <c r="DU143" s="358"/>
      <c r="DV143" s="358">
        <v>3</v>
      </c>
      <c r="DW143" s="358">
        <v>9</v>
      </c>
      <c r="DX143" s="359">
        <v>2</v>
      </c>
      <c r="DY143" s="419">
        <f t="shared" si="702"/>
        <v>2</v>
      </c>
      <c r="DZ143" s="354">
        <v>5</v>
      </c>
      <c r="EA143" s="358" t="s">
        <v>34</v>
      </c>
      <c r="EB143" s="358" t="s">
        <v>93</v>
      </c>
      <c r="EC143" s="358">
        <v>8</v>
      </c>
      <c r="ED143" s="358" t="s">
        <v>85</v>
      </c>
      <c r="EE143" s="358"/>
      <c r="EF143" s="358">
        <v>1</v>
      </c>
      <c r="EG143" s="358">
        <v>9</v>
      </c>
      <c r="EH143" s="359">
        <v>3</v>
      </c>
      <c r="EI143" s="419">
        <f t="shared" si="703"/>
        <v>2</v>
      </c>
      <c r="EJ143" s="359">
        <v>5</v>
      </c>
      <c r="EK143" s="358" t="s">
        <v>34</v>
      </c>
      <c r="EL143" s="358" t="s">
        <v>63</v>
      </c>
      <c r="EM143" s="358">
        <v>9</v>
      </c>
      <c r="EN143" s="358" t="s">
        <v>91</v>
      </c>
      <c r="EO143" s="358"/>
      <c r="EP143" s="358">
        <v>1</v>
      </c>
      <c r="EQ143" s="358">
        <v>2</v>
      </c>
      <c r="ER143" s="359">
        <v>2</v>
      </c>
      <c r="ES143" s="419">
        <f t="shared" si="704"/>
        <v>3</v>
      </c>
      <c r="ET143" s="359">
        <v>4</v>
      </c>
      <c r="EU143" s="358" t="s">
        <v>36</v>
      </c>
      <c r="EV143" s="358" t="s">
        <v>93</v>
      </c>
      <c r="EW143" s="358">
        <v>6</v>
      </c>
      <c r="EX143" s="358" t="s">
        <v>63</v>
      </c>
      <c r="EY143" s="358"/>
      <c r="EZ143" s="358">
        <v>3</v>
      </c>
      <c r="FA143" s="358">
        <v>3</v>
      </c>
      <c r="FB143" s="359">
        <v>1</v>
      </c>
      <c r="FC143" s="419">
        <f t="shared" si="705"/>
        <v>3</v>
      </c>
      <c r="FD143" s="354">
        <v>10</v>
      </c>
      <c r="FE143" s="386" t="s">
        <v>34</v>
      </c>
      <c r="FF143" s="386" t="s">
        <v>96</v>
      </c>
      <c r="FG143" s="358" t="s">
        <v>272</v>
      </c>
      <c r="FH143" s="358" t="s">
        <v>85</v>
      </c>
      <c r="FI143" s="358"/>
      <c r="FJ143" s="358">
        <v>2</v>
      </c>
      <c r="FK143" s="358">
        <v>13</v>
      </c>
      <c r="FL143" s="359">
        <v>3</v>
      </c>
      <c r="FM143" s="419">
        <f t="shared" si="706"/>
        <v>7</v>
      </c>
      <c r="FN143" s="354">
        <v>5</v>
      </c>
      <c r="FO143" s="358" t="s">
        <v>34</v>
      </c>
      <c r="FP143" s="358" t="s">
        <v>86</v>
      </c>
      <c r="FQ143" s="358">
        <v>8</v>
      </c>
      <c r="FR143" s="358" t="s">
        <v>85</v>
      </c>
      <c r="FS143" s="358"/>
      <c r="FT143" s="358">
        <v>2</v>
      </c>
      <c r="FU143" s="358">
        <v>18</v>
      </c>
      <c r="FV143" s="359">
        <v>3</v>
      </c>
      <c r="FW143" s="419">
        <f t="shared" si="707"/>
        <v>2</v>
      </c>
      <c r="FX143" s="359">
        <v>6</v>
      </c>
      <c r="FY143" s="387" t="s">
        <v>34</v>
      </c>
      <c r="FZ143" s="387" t="s">
        <v>96</v>
      </c>
      <c r="GA143" s="358">
        <v>0</v>
      </c>
      <c r="GB143" s="358" t="s">
        <v>85</v>
      </c>
      <c r="GC143" s="358"/>
      <c r="GD143" s="358">
        <v>3</v>
      </c>
      <c r="GE143" s="358">
        <v>1</v>
      </c>
      <c r="GF143" s="359">
        <v>2</v>
      </c>
      <c r="GG143" s="419">
        <f t="shared" si="708"/>
        <v>4</v>
      </c>
      <c r="GH143" s="359">
        <v>4</v>
      </c>
      <c r="GI143" s="359"/>
      <c r="GJ143" s="359"/>
      <c r="GK143" s="358" t="s">
        <v>100</v>
      </c>
      <c r="GL143" s="358" t="s">
        <v>95</v>
      </c>
      <c r="GM143" s="358"/>
      <c r="GN143" s="358">
        <v>2</v>
      </c>
      <c r="GO143" s="358">
        <v>4</v>
      </c>
      <c r="GP143" s="359">
        <v>2</v>
      </c>
      <c r="GQ143" s="419">
        <f t="shared" si="709"/>
        <v>2</v>
      </c>
      <c r="GR143" s="359">
        <v>5</v>
      </c>
      <c r="GS143" s="358" t="s">
        <v>34</v>
      </c>
      <c r="GT143" s="358" t="s">
        <v>91</v>
      </c>
      <c r="GU143" s="358" t="s">
        <v>128</v>
      </c>
      <c r="GV143" s="358" t="s">
        <v>91</v>
      </c>
      <c r="GW143" s="358" t="s">
        <v>285</v>
      </c>
      <c r="GX143" s="358">
        <v>2</v>
      </c>
      <c r="GY143" s="358">
        <v>6</v>
      </c>
      <c r="GZ143" s="359">
        <v>1</v>
      </c>
      <c r="HA143" s="421">
        <f t="shared" si="711"/>
        <v>4</v>
      </c>
      <c r="HB143" s="359" t="s">
        <v>294</v>
      </c>
      <c r="HC143" s="269" t="s">
        <v>295</v>
      </c>
      <c r="HD143" s="269"/>
      <c r="HE143" s="269"/>
      <c r="HF143" s="269">
        <v>2</v>
      </c>
      <c r="HG143" s="269"/>
      <c r="HH143" s="269">
        <v>1</v>
      </c>
      <c r="HI143" s="269"/>
      <c r="HJ143" s="269"/>
      <c r="HK143" s="295">
        <f t="shared" si="33"/>
        <v>11</v>
      </c>
      <c r="HL143" s="296">
        <f t="shared" si="722"/>
        <v>0</v>
      </c>
      <c r="HM143" s="295">
        <f t="shared" si="723"/>
        <v>0</v>
      </c>
      <c r="HN143" s="297">
        <f t="shared" si="724"/>
        <v>0</v>
      </c>
      <c r="HO143" s="295">
        <f t="shared" si="725"/>
        <v>1</v>
      </c>
      <c r="HP143" s="295">
        <f t="shared" si="726"/>
        <v>1</v>
      </c>
      <c r="HQ143" s="295">
        <f t="shared" si="727"/>
        <v>2</v>
      </c>
      <c r="HR143" s="269" t="s">
        <v>304</v>
      </c>
      <c r="HS143" s="269" t="s">
        <v>305</v>
      </c>
      <c r="HT143" s="269"/>
      <c r="HU143" s="269"/>
      <c r="HV143" s="269"/>
      <c r="HW143" s="269"/>
      <c r="HX143" s="269"/>
      <c r="HY143" s="269"/>
      <c r="HZ143" s="269"/>
      <c r="IA143" s="269"/>
      <c r="IB143" s="269"/>
      <c r="IC143" s="269"/>
      <c r="ID143" s="269"/>
      <c r="IE143" s="269"/>
    </row>
    <row r="144" spans="7:254" ht="15" customHeight="1" thickBot="1">
      <c r="G144" s="175">
        <f t="shared" si="23"/>
        <v>6</v>
      </c>
      <c r="H144" s="175">
        <f t="shared" si="24"/>
        <v>9</v>
      </c>
      <c r="I144" s="423">
        <v>71</v>
      </c>
      <c r="J144" s="91">
        <f t="shared" si="716"/>
        <v>43834</v>
      </c>
      <c r="K144" s="86">
        <v>43834</v>
      </c>
      <c r="L144" s="45" t="s">
        <v>290</v>
      </c>
      <c r="M144" s="75">
        <v>4</v>
      </c>
      <c r="N144" s="46">
        <v>1</v>
      </c>
      <c r="O144" s="208">
        <f t="shared" si="717"/>
        <v>5</v>
      </c>
      <c r="P144" s="182">
        <f t="shared" si="718"/>
        <v>91</v>
      </c>
      <c r="Q144" s="183">
        <f t="shared" si="719"/>
        <v>42</v>
      </c>
      <c r="R144" s="184">
        <f t="shared" si="720"/>
        <v>49</v>
      </c>
      <c r="S144" s="520">
        <f t="shared" si="714"/>
        <v>7</v>
      </c>
      <c r="T144" s="47">
        <v>3</v>
      </c>
      <c r="U144" s="47">
        <v>0</v>
      </c>
      <c r="V144" s="47">
        <v>2</v>
      </c>
      <c r="W144" s="47">
        <v>0</v>
      </c>
      <c r="X144" s="291">
        <f t="shared" si="728"/>
        <v>5</v>
      </c>
      <c r="Y144" s="47">
        <v>0</v>
      </c>
      <c r="Z144" s="191">
        <f t="shared" si="721"/>
        <v>5</v>
      </c>
      <c r="AA144" s="211">
        <v>0</v>
      </c>
      <c r="AB144" s="445"/>
      <c r="AC144" s="436">
        <v>4</v>
      </c>
      <c r="AD144" s="437" t="s">
        <v>270</v>
      </c>
      <c r="AE144" s="437" t="s">
        <v>93</v>
      </c>
      <c r="AF144" s="437" t="s">
        <v>226</v>
      </c>
      <c r="AG144" s="437" t="s">
        <v>63</v>
      </c>
      <c r="AH144" s="437"/>
      <c r="AI144" s="437">
        <v>1</v>
      </c>
      <c r="AJ144" s="437">
        <v>1</v>
      </c>
      <c r="AK144" s="436">
        <v>1</v>
      </c>
      <c r="AL144" s="419">
        <f t="shared" si="694"/>
        <v>3</v>
      </c>
      <c r="AM144" s="436">
        <v>4</v>
      </c>
      <c r="AN144" s="437" t="s">
        <v>34</v>
      </c>
      <c r="AO144" s="437" t="s">
        <v>93</v>
      </c>
      <c r="AP144" s="437" t="s">
        <v>226</v>
      </c>
      <c r="AQ144" s="437" t="s">
        <v>85</v>
      </c>
      <c r="AR144" s="437"/>
      <c r="AS144" s="437">
        <v>4</v>
      </c>
      <c r="AT144" s="437">
        <v>10</v>
      </c>
      <c r="AU144" s="436">
        <v>2</v>
      </c>
      <c r="AV144" s="419">
        <f t="shared" si="695"/>
        <v>2</v>
      </c>
      <c r="AW144" s="436">
        <v>4</v>
      </c>
      <c r="AX144" s="437" t="s">
        <v>270</v>
      </c>
      <c r="AY144" s="437" t="s">
        <v>93</v>
      </c>
      <c r="AZ144" s="437">
        <v>0</v>
      </c>
      <c r="BA144" s="437" t="s">
        <v>85</v>
      </c>
      <c r="BB144" s="437"/>
      <c r="BC144" s="437">
        <v>1</v>
      </c>
      <c r="BD144" s="437">
        <v>11</v>
      </c>
      <c r="BE144" s="436">
        <v>2</v>
      </c>
      <c r="BF144" s="419">
        <f t="shared" si="696"/>
        <v>2</v>
      </c>
      <c r="BG144" s="436">
        <v>5</v>
      </c>
      <c r="BH144" s="436"/>
      <c r="BI144" s="436" t="s">
        <v>105</v>
      </c>
      <c r="BJ144" s="437" t="s">
        <v>29</v>
      </c>
      <c r="BK144" s="437" t="s">
        <v>98</v>
      </c>
      <c r="BL144" s="437" t="s">
        <v>280</v>
      </c>
      <c r="BM144" s="437">
        <v>2</v>
      </c>
      <c r="BN144" s="437">
        <v>10</v>
      </c>
      <c r="BO144" s="436">
        <v>3</v>
      </c>
      <c r="BP144" s="419">
        <f t="shared" si="697"/>
        <v>2</v>
      </c>
      <c r="BQ144" s="436">
        <v>4</v>
      </c>
      <c r="BR144" s="437" t="s">
        <v>34</v>
      </c>
      <c r="BS144" s="437" t="s">
        <v>92</v>
      </c>
      <c r="BT144" s="437">
        <v>4</v>
      </c>
      <c r="BU144" s="437" t="s">
        <v>85</v>
      </c>
      <c r="BV144" s="437"/>
      <c r="BW144" s="437">
        <v>1</v>
      </c>
      <c r="BX144" s="437">
        <v>12</v>
      </c>
      <c r="BY144" s="436">
        <v>2</v>
      </c>
      <c r="BZ144" s="419">
        <f t="shared" si="698"/>
        <v>2</v>
      </c>
      <c r="CA144" s="436">
        <v>7</v>
      </c>
      <c r="CB144" s="446" t="s">
        <v>34</v>
      </c>
      <c r="CC144" s="446" t="s">
        <v>103</v>
      </c>
      <c r="CD144" s="437">
        <v>5</v>
      </c>
      <c r="CE144" s="437" t="s">
        <v>86</v>
      </c>
      <c r="CF144" s="437" t="s">
        <v>285</v>
      </c>
      <c r="CG144" s="437">
        <v>1</v>
      </c>
      <c r="CH144" s="437">
        <v>5</v>
      </c>
      <c r="CI144" s="436">
        <v>2</v>
      </c>
      <c r="CJ144" s="419">
        <f t="shared" si="699"/>
        <v>5</v>
      </c>
      <c r="CK144" s="436">
        <v>3</v>
      </c>
      <c r="CL144" s="436"/>
      <c r="CM144" s="436"/>
      <c r="CN144" s="437">
        <v>0</v>
      </c>
      <c r="CO144" s="437" t="s">
        <v>91</v>
      </c>
      <c r="CP144" s="437"/>
      <c r="CQ144" s="437">
        <v>4</v>
      </c>
      <c r="CR144" s="437">
        <v>1</v>
      </c>
      <c r="CS144" s="436">
        <v>1</v>
      </c>
      <c r="CT144" s="419">
        <f t="shared" si="700"/>
        <v>2</v>
      </c>
      <c r="CU144" s="436">
        <v>6</v>
      </c>
      <c r="CV144" s="437" t="s">
        <v>34</v>
      </c>
      <c r="CW144" s="437" t="s">
        <v>93</v>
      </c>
      <c r="CX144" s="437" t="s">
        <v>128</v>
      </c>
      <c r="CY144" s="437" t="s">
        <v>63</v>
      </c>
      <c r="CZ144" s="437"/>
      <c r="DA144" s="437">
        <v>2</v>
      </c>
      <c r="DB144" s="437">
        <v>2</v>
      </c>
      <c r="DC144" s="436">
        <v>2</v>
      </c>
      <c r="DD144" s="419">
        <f t="shared" si="710"/>
        <v>4</v>
      </c>
      <c r="DE144" s="436">
        <v>5</v>
      </c>
      <c r="DF144" s="437" t="s">
        <v>34</v>
      </c>
      <c r="DG144" s="437" t="s">
        <v>95</v>
      </c>
      <c r="DH144" s="437">
        <v>4</v>
      </c>
      <c r="DI144" s="437" t="s">
        <v>85</v>
      </c>
      <c r="DJ144" s="437"/>
      <c r="DK144" s="437">
        <v>1</v>
      </c>
      <c r="DL144" s="437">
        <v>3</v>
      </c>
      <c r="DM144" s="436">
        <v>2</v>
      </c>
      <c r="DN144" s="419">
        <f t="shared" si="701"/>
        <v>3</v>
      </c>
      <c r="DO144" s="436" t="s">
        <v>289</v>
      </c>
      <c r="DP144" s="436">
        <v>5</v>
      </c>
      <c r="DQ144" s="440"/>
      <c r="DR144" s="440"/>
      <c r="DS144" s="439" t="s">
        <v>111</v>
      </c>
      <c r="DT144" s="439" t="s">
        <v>63</v>
      </c>
      <c r="DU144" s="439"/>
      <c r="DV144" s="439">
        <v>2</v>
      </c>
      <c r="DW144" s="439">
        <v>7</v>
      </c>
      <c r="DX144" s="440">
        <v>3</v>
      </c>
      <c r="DY144" s="419">
        <f t="shared" si="702"/>
        <v>2</v>
      </c>
      <c r="DZ144" s="440">
        <v>5</v>
      </c>
      <c r="EA144" s="439" t="s">
        <v>34</v>
      </c>
      <c r="EB144" s="439" t="s">
        <v>63</v>
      </c>
      <c r="EC144" s="439">
        <v>7</v>
      </c>
      <c r="ED144" s="439" t="s">
        <v>85</v>
      </c>
      <c r="EE144" s="439"/>
      <c r="EF144" s="439">
        <v>2</v>
      </c>
      <c r="EG144" s="439">
        <v>13</v>
      </c>
      <c r="EH144" s="440">
        <v>3</v>
      </c>
      <c r="EI144" s="419">
        <f t="shared" si="703"/>
        <v>2</v>
      </c>
      <c r="EJ144" s="440">
        <v>5</v>
      </c>
      <c r="EK144" s="439" t="s">
        <v>34</v>
      </c>
      <c r="EL144" s="439" t="s">
        <v>63</v>
      </c>
      <c r="EM144" s="439" t="s">
        <v>223</v>
      </c>
      <c r="EN144" s="439" t="s">
        <v>85</v>
      </c>
      <c r="EO144" s="439" t="s">
        <v>236</v>
      </c>
      <c r="EP144" s="439">
        <v>1</v>
      </c>
      <c r="EQ144" s="437">
        <v>14</v>
      </c>
      <c r="ER144" s="436">
        <v>2</v>
      </c>
      <c r="ES144" s="419">
        <f t="shared" si="704"/>
        <v>3</v>
      </c>
      <c r="ET144" s="440">
        <v>4</v>
      </c>
      <c r="EU144" s="439" t="s">
        <v>36</v>
      </c>
      <c r="EV144" s="439" t="s">
        <v>93</v>
      </c>
      <c r="EW144" s="439">
        <v>9</v>
      </c>
      <c r="EX144" s="439" t="s">
        <v>85</v>
      </c>
      <c r="EY144" s="439"/>
      <c r="EZ144" s="439">
        <v>1</v>
      </c>
      <c r="FA144" s="439">
        <v>9</v>
      </c>
      <c r="FB144" s="440">
        <v>2</v>
      </c>
      <c r="FC144" s="419">
        <f t="shared" si="705"/>
        <v>2</v>
      </c>
      <c r="FD144" s="440">
        <v>11</v>
      </c>
      <c r="FE144" s="447" t="s">
        <v>34</v>
      </c>
      <c r="FF144" s="447" t="s">
        <v>96</v>
      </c>
      <c r="FG144" s="439">
        <v>4</v>
      </c>
      <c r="FH144" s="439" t="s">
        <v>91</v>
      </c>
      <c r="FI144" s="439" t="s">
        <v>288</v>
      </c>
      <c r="FJ144" s="439">
        <v>2</v>
      </c>
      <c r="FK144" s="439">
        <v>10</v>
      </c>
      <c r="FL144" s="440">
        <v>3</v>
      </c>
      <c r="FM144" s="419">
        <f t="shared" si="706"/>
        <v>8</v>
      </c>
      <c r="FN144" s="440">
        <v>4</v>
      </c>
      <c r="FO144" s="439" t="s">
        <v>34</v>
      </c>
      <c r="FP144" s="439" t="s">
        <v>93</v>
      </c>
      <c r="FQ144" s="439">
        <v>8</v>
      </c>
      <c r="FR144" s="439" t="s">
        <v>85</v>
      </c>
      <c r="FS144" s="439"/>
      <c r="FT144" s="439">
        <v>3</v>
      </c>
      <c r="FU144" s="439">
        <v>13</v>
      </c>
      <c r="FV144" s="440">
        <v>2</v>
      </c>
      <c r="FW144" s="419">
        <f t="shared" si="707"/>
        <v>2</v>
      </c>
      <c r="FX144" s="440">
        <v>4</v>
      </c>
      <c r="FY144" s="439" t="s">
        <v>34</v>
      </c>
      <c r="FZ144" s="439" t="s">
        <v>91</v>
      </c>
      <c r="GA144" s="439">
        <v>0</v>
      </c>
      <c r="GB144" s="439" t="s">
        <v>85</v>
      </c>
      <c r="GC144" s="439"/>
      <c r="GD144" s="439">
        <v>3</v>
      </c>
      <c r="GE144" s="439">
        <v>8</v>
      </c>
      <c r="GF144" s="440">
        <v>1</v>
      </c>
      <c r="GG144" s="419">
        <f t="shared" si="708"/>
        <v>3</v>
      </c>
      <c r="GH144" s="436">
        <v>4</v>
      </c>
      <c r="GI144" s="440"/>
      <c r="GJ144" s="440"/>
      <c r="GK144" s="439" t="s">
        <v>40</v>
      </c>
      <c r="GL144" s="439" t="s">
        <v>94</v>
      </c>
      <c r="GM144" s="439"/>
      <c r="GN144" s="439">
        <v>1</v>
      </c>
      <c r="GO144" s="439">
        <v>3</v>
      </c>
      <c r="GP144" s="440">
        <v>2</v>
      </c>
      <c r="GQ144" s="419">
        <f t="shared" si="709"/>
        <v>2</v>
      </c>
      <c r="GR144" s="440">
        <v>7</v>
      </c>
      <c r="GS144" s="448" t="s">
        <v>34</v>
      </c>
      <c r="GT144" s="448" t="s">
        <v>103</v>
      </c>
      <c r="GU144" s="439" t="s">
        <v>128</v>
      </c>
      <c r="GV144" s="439" t="s">
        <v>92</v>
      </c>
      <c r="GW144" s="439"/>
      <c r="GX144" s="439">
        <v>2</v>
      </c>
      <c r="GY144" s="439">
        <v>10</v>
      </c>
      <c r="GZ144" s="440">
        <v>2</v>
      </c>
      <c r="HA144" s="421">
        <f t="shared" si="711"/>
        <v>5</v>
      </c>
      <c r="HB144" s="440" t="s">
        <v>292</v>
      </c>
      <c r="HC144" s="269" t="s">
        <v>246</v>
      </c>
      <c r="HD144" s="269"/>
      <c r="HE144" s="269"/>
      <c r="HF144" s="269">
        <v>2</v>
      </c>
      <c r="HG144" s="269">
        <v>2</v>
      </c>
      <c r="HH144" s="269">
        <v>1</v>
      </c>
      <c r="HI144" s="269"/>
      <c r="HJ144" s="269"/>
      <c r="HK144" s="295">
        <f t="shared" si="33"/>
        <v>11</v>
      </c>
      <c r="HL144" s="296">
        <f t="shared" ref="HL144:HL207" si="729">COUNTIFS(AD144,"1W",AE144,"*OB")+COUNTIFS(AN144,"1W",AO144,"*OB")+COUNTIFS(BR144,"1W",BS144,"*OB")</f>
        <v>0</v>
      </c>
      <c r="HM144" s="295">
        <f t="shared" ref="HM144:HM207" si="730">COUNTIFS(CB144,"1W",CC144,"*OB")+COUNTIFS(CV144,"1W",CW144,"*OB")+COUNTIFS(DF144,"1W",DG144,"*OB")</f>
        <v>1</v>
      </c>
      <c r="HN144" s="297">
        <f t="shared" ref="HN144:HN207" si="731">COUNTIFS(EA144,"1W",EB144,"*OB")+COUNTIFS(EK144,"1W",EL144,"*OB")+COUNTIFS(EU144,"1W",EV144,"*OB")</f>
        <v>0</v>
      </c>
      <c r="HO144" s="295">
        <f t="shared" ref="HO144:HO207" si="732">COUNTIFS(FE144,"1W",FF144,"*OB")</f>
        <v>1</v>
      </c>
      <c r="HP144" s="295">
        <f t="shared" ref="HP144:HP207" si="733">COUNTIFS(FO144,"1W",FP144,"*OB")+COUNTIFS(FY144,"1W",FZ144,"*OB")+COUNTIFS(GS144,"1W",GT144,"*OB")</f>
        <v>1</v>
      </c>
      <c r="HQ144" s="295">
        <f t="shared" ref="HQ144:HQ207" si="734">SUM(HL144:HP144)</f>
        <v>3</v>
      </c>
      <c r="HR144" s="269" t="s">
        <v>307</v>
      </c>
      <c r="HS144" s="269" t="s">
        <v>308</v>
      </c>
      <c r="HT144" s="269"/>
      <c r="HU144" s="269"/>
      <c r="HV144" s="269"/>
      <c r="HW144" s="269"/>
      <c r="HX144" s="269"/>
      <c r="HY144" s="269"/>
      <c r="HZ144" s="269"/>
      <c r="IA144" s="269"/>
      <c r="IB144" s="269"/>
      <c r="IC144" s="269"/>
      <c r="ID144" s="269"/>
      <c r="IE144" s="269"/>
    </row>
    <row r="145" spans="7:239" ht="15" customHeight="1">
      <c r="G145" s="175">
        <f t="shared" si="23"/>
        <v>9</v>
      </c>
      <c r="H145" s="175">
        <f t="shared" si="24"/>
        <v>11</v>
      </c>
      <c r="I145" s="128">
        <v>70</v>
      </c>
      <c r="J145" s="90">
        <f t="shared" si="716"/>
        <v>43830</v>
      </c>
      <c r="K145" s="87">
        <v>43830</v>
      </c>
      <c r="L145" s="290" t="s">
        <v>291</v>
      </c>
      <c r="M145" s="76">
        <v>3</v>
      </c>
      <c r="N145" s="42">
        <v>2</v>
      </c>
      <c r="O145" s="207">
        <f t="shared" si="717"/>
        <v>5</v>
      </c>
      <c r="P145" s="176">
        <f t="shared" si="718"/>
        <v>98</v>
      </c>
      <c r="Q145" s="185">
        <f t="shared" si="719"/>
        <v>46</v>
      </c>
      <c r="R145" s="178">
        <f t="shared" si="720"/>
        <v>52</v>
      </c>
      <c r="S145" s="519">
        <f>AK145+AU145+BE145+BO145+BY145+CI145+CS145+DC145+DM145+DX145+EH145+ER145+FB145+FL145+FV145+GF145+GP145+GZ145-30</f>
        <v>13</v>
      </c>
      <c r="T145" s="43">
        <v>2</v>
      </c>
      <c r="U145" s="43">
        <v>0</v>
      </c>
      <c r="V145" s="43">
        <v>5</v>
      </c>
      <c r="W145" s="43">
        <v>1</v>
      </c>
      <c r="X145" s="186">
        <f t="shared" si="728"/>
        <v>8</v>
      </c>
      <c r="Y145" s="43">
        <v>0</v>
      </c>
      <c r="Z145" s="189">
        <f t="shared" si="721"/>
        <v>8</v>
      </c>
      <c r="AA145" s="44">
        <v>0</v>
      </c>
      <c r="AB145" s="142"/>
      <c r="AC145" s="422">
        <v>5</v>
      </c>
      <c r="AD145" s="421" t="s">
        <v>270</v>
      </c>
      <c r="AE145" s="421" t="s">
        <v>93</v>
      </c>
      <c r="AF145" s="421">
        <v>8</v>
      </c>
      <c r="AG145" s="421" t="s">
        <v>98</v>
      </c>
      <c r="AH145" s="421"/>
      <c r="AI145" s="421">
        <v>3</v>
      </c>
      <c r="AJ145" s="421">
        <v>5</v>
      </c>
      <c r="AK145" s="422">
        <v>2</v>
      </c>
      <c r="AL145" s="419">
        <f t="shared" si="694"/>
        <v>3</v>
      </c>
      <c r="AM145" s="418">
        <v>4</v>
      </c>
      <c r="AN145" s="421" t="s">
        <v>34</v>
      </c>
      <c r="AO145" s="421" t="s">
        <v>93</v>
      </c>
      <c r="AP145" s="421">
        <v>4</v>
      </c>
      <c r="AQ145" s="421" t="s">
        <v>85</v>
      </c>
      <c r="AR145" s="421"/>
      <c r="AS145" s="421">
        <v>2</v>
      </c>
      <c r="AT145" s="421">
        <v>16</v>
      </c>
      <c r="AU145" s="422">
        <v>2</v>
      </c>
      <c r="AV145" s="419">
        <f t="shared" si="695"/>
        <v>2</v>
      </c>
      <c r="AW145" s="418">
        <v>5</v>
      </c>
      <c r="AX145" s="421" t="s">
        <v>270</v>
      </c>
      <c r="AY145" s="421" t="s">
        <v>63</v>
      </c>
      <c r="AZ145" s="421">
        <v>0</v>
      </c>
      <c r="BA145" s="421" t="s">
        <v>85</v>
      </c>
      <c r="BB145" s="421"/>
      <c r="BC145" s="421">
        <v>1</v>
      </c>
      <c r="BD145" s="421">
        <v>6</v>
      </c>
      <c r="BE145" s="422">
        <v>3</v>
      </c>
      <c r="BF145" s="419">
        <f t="shared" si="696"/>
        <v>2</v>
      </c>
      <c r="BG145" s="422">
        <v>5</v>
      </c>
      <c r="BH145" s="422"/>
      <c r="BI145" s="422" t="s">
        <v>105</v>
      </c>
      <c r="BJ145" s="421" t="s">
        <v>29</v>
      </c>
      <c r="BK145" s="421" t="s">
        <v>98</v>
      </c>
      <c r="BL145" s="421" t="s">
        <v>280</v>
      </c>
      <c r="BM145" s="421">
        <v>2</v>
      </c>
      <c r="BN145" s="421">
        <v>3</v>
      </c>
      <c r="BO145" s="422">
        <v>2</v>
      </c>
      <c r="BP145" s="419">
        <f t="shared" si="697"/>
        <v>3</v>
      </c>
      <c r="BQ145" s="422">
        <v>4</v>
      </c>
      <c r="BR145" s="421" t="s">
        <v>34</v>
      </c>
      <c r="BS145" s="421" t="s">
        <v>86</v>
      </c>
      <c r="BT145" s="421" t="s">
        <v>226</v>
      </c>
      <c r="BU145" s="421" t="s">
        <v>85</v>
      </c>
      <c r="BV145" s="421"/>
      <c r="BW145" s="421">
        <v>1</v>
      </c>
      <c r="BX145" s="421">
        <v>23</v>
      </c>
      <c r="BY145" s="422">
        <v>2</v>
      </c>
      <c r="BZ145" s="419">
        <f t="shared" si="698"/>
        <v>2</v>
      </c>
      <c r="CA145" s="422">
        <v>7</v>
      </c>
      <c r="CB145" s="421" t="s">
        <v>34</v>
      </c>
      <c r="CC145" s="421" t="s">
        <v>93</v>
      </c>
      <c r="CD145" s="421">
        <v>4</v>
      </c>
      <c r="CE145" s="421" t="s">
        <v>85</v>
      </c>
      <c r="CF145" s="421"/>
      <c r="CG145" s="421">
        <v>4</v>
      </c>
      <c r="CH145" s="421">
        <v>30</v>
      </c>
      <c r="CI145" s="422">
        <v>4</v>
      </c>
      <c r="CJ145" s="419">
        <f t="shared" si="699"/>
        <v>3</v>
      </c>
      <c r="CK145" s="422">
        <v>4</v>
      </c>
      <c r="CL145" s="422"/>
      <c r="CM145" s="422"/>
      <c r="CN145" s="421">
        <v>0</v>
      </c>
      <c r="CO145" s="421" t="s">
        <v>85</v>
      </c>
      <c r="CP145" s="421"/>
      <c r="CQ145" s="421">
        <v>4</v>
      </c>
      <c r="CR145" s="421">
        <v>26</v>
      </c>
      <c r="CS145" s="422">
        <v>3</v>
      </c>
      <c r="CT145" s="419">
        <f t="shared" si="700"/>
        <v>1</v>
      </c>
      <c r="CU145" s="422">
        <v>7</v>
      </c>
      <c r="CV145" s="421" t="s">
        <v>34</v>
      </c>
      <c r="CW145" s="421" t="s">
        <v>93</v>
      </c>
      <c r="CX145" s="421">
        <v>8</v>
      </c>
      <c r="CY145" s="421" t="s">
        <v>98</v>
      </c>
      <c r="CZ145" s="421"/>
      <c r="DA145" s="421">
        <v>2</v>
      </c>
      <c r="DB145" s="421">
        <v>14</v>
      </c>
      <c r="DC145" s="422">
        <v>2</v>
      </c>
      <c r="DD145" s="419">
        <f t="shared" si="710"/>
        <v>5</v>
      </c>
      <c r="DE145" s="422">
        <v>5</v>
      </c>
      <c r="DF145" s="421" t="s">
        <v>34</v>
      </c>
      <c r="DG145" s="421" t="s">
        <v>63</v>
      </c>
      <c r="DH145" s="421">
        <v>6</v>
      </c>
      <c r="DI145" s="421" t="s">
        <v>85</v>
      </c>
      <c r="DJ145" s="421"/>
      <c r="DK145" s="421">
        <v>2</v>
      </c>
      <c r="DL145" s="421">
        <v>26</v>
      </c>
      <c r="DM145" s="422">
        <v>3</v>
      </c>
      <c r="DN145" s="419">
        <f t="shared" si="701"/>
        <v>2</v>
      </c>
      <c r="DO145" s="422" t="s">
        <v>129</v>
      </c>
      <c r="DP145" s="422">
        <v>6</v>
      </c>
      <c r="DQ145" s="422"/>
      <c r="DR145" s="422"/>
      <c r="DS145" s="421" t="s">
        <v>111</v>
      </c>
      <c r="DT145" s="421" t="s">
        <v>91</v>
      </c>
      <c r="DU145" s="421" t="s">
        <v>486</v>
      </c>
      <c r="DV145" s="421">
        <v>1</v>
      </c>
      <c r="DW145" s="421">
        <v>6</v>
      </c>
      <c r="DX145" s="422">
        <v>2</v>
      </c>
      <c r="DY145" s="419">
        <f t="shared" si="702"/>
        <v>4</v>
      </c>
      <c r="DZ145" s="422">
        <v>6</v>
      </c>
      <c r="EA145" s="421" t="s">
        <v>34</v>
      </c>
      <c r="EB145" s="421" t="s">
        <v>93</v>
      </c>
      <c r="EC145" s="421" t="s">
        <v>226</v>
      </c>
      <c r="ED145" s="421" t="s">
        <v>95</v>
      </c>
      <c r="EE145" s="421"/>
      <c r="EF145" s="421">
        <v>1</v>
      </c>
      <c r="EG145" s="421">
        <v>6</v>
      </c>
      <c r="EH145" s="422">
        <v>2</v>
      </c>
      <c r="EI145" s="419">
        <f t="shared" si="703"/>
        <v>4</v>
      </c>
      <c r="EJ145" s="418">
        <v>4</v>
      </c>
      <c r="EK145" s="421" t="s">
        <v>34</v>
      </c>
      <c r="EL145" s="421" t="s">
        <v>93</v>
      </c>
      <c r="EM145" s="421" t="s">
        <v>223</v>
      </c>
      <c r="EN145" s="421" t="s">
        <v>85</v>
      </c>
      <c r="EO145" s="421"/>
      <c r="EP145" s="421">
        <v>1</v>
      </c>
      <c r="EQ145" s="421">
        <v>9</v>
      </c>
      <c r="ER145" s="422">
        <v>2</v>
      </c>
      <c r="ES145" s="419">
        <f t="shared" si="704"/>
        <v>2</v>
      </c>
      <c r="ET145" s="422">
        <v>8</v>
      </c>
      <c r="EU145" s="444" t="s">
        <v>279</v>
      </c>
      <c r="EV145" s="444" t="s">
        <v>103</v>
      </c>
      <c r="EW145" s="421">
        <v>9</v>
      </c>
      <c r="EX145" s="421" t="s">
        <v>85</v>
      </c>
      <c r="EY145" s="421"/>
      <c r="EZ145" s="421">
        <v>1</v>
      </c>
      <c r="FA145" s="421">
        <v>9</v>
      </c>
      <c r="FB145" s="422">
        <v>3</v>
      </c>
      <c r="FC145" s="419">
        <f t="shared" si="705"/>
        <v>5</v>
      </c>
      <c r="FD145" s="422">
        <v>7</v>
      </c>
      <c r="FE145" s="421" t="s">
        <v>34</v>
      </c>
      <c r="FF145" s="421" t="s">
        <v>93</v>
      </c>
      <c r="FG145" s="421">
        <v>4</v>
      </c>
      <c r="FH145" s="421" t="s">
        <v>91</v>
      </c>
      <c r="FI145" s="421"/>
      <c r="FJ145" s="421">
        <v>2</v>
      </c>
      <c r="FK145" s="421">
        <v>3</v>
      </c>
      <c r="FL145" s="422">
        <v>2</v>
      </c>
      <c r="FM145" s="419">
        <f t="shared" si="706"/>
        <v>5</v>
      </c>
      <c r="FN145" s="418">
        <v>4</v>
      </c>
      <c r="FO145" s="419" t="s">
        <v>34</v>
      </c>
      <c r="FP145" s="419" t="s">
        <v>93</v>
      </c>
      <c r="FQ145" s="419">
        <v>7</v>
      </c>
      <c r="FR145" s="419" t="s">
        <v>85</v>
      </c>
      <c r="FS145" s="419"/>
      <c r="FT145" s="419">
        <v>1</v>
      </c>
      <c r="FU145" s="419">
        <v>7</v>
      </c>
      <c r="FV145" s="418">
        <v>2</v>
      </c>
      <c r="FW145" s="419">
        <f t="shared" si="707"/>
        <v>2</v>
      </c>
      <c r="FX145" s="418">
        <v>4</v>
      </c>
      <c r="FY145" s="421" t="s">
        <v>34</v>
      </c>
      <c r="FZ145" s="421" t="s">
        <v>93</v>
      </c>
      <c r="GA145" s="421" t="s">
        <v>226</v>
      </c>
      <c r="GB145" s="421" t="s">
        <v>85</v>
      </c>
      <c r="GC145" s="421"/>
      <c r="GD145" s="421">
        <v>3</v>
      </c>
      <c r="GE145" s="421">
        <v>5</v>
      </c>
      <c r="GF145" s="422">
        <v>2</v>
      </c>
      <c r="GG145" s="419">
        <f t="shared" si="708"/>
        <v>2</v>
      </c>
      <c r="GH145" s="422">
        <v>4</v>
      </c>
      <c r="GI145" s="422"/>
      <c r="GJ145" s="422"/>
      <c r="GK145" s="421" t="s">
        <v>40</v>
      </c>
      <c r="GL145" s="421" t="s">
        <v>85</v>
      </c>
      <c r="GM145" s="421"/>
      <c r="GN145" s="421">
        <v>1</v>
      </c>
      <c r="GO145" s="421">
        <v>8</v>
      </c>
      <c r="GP145" s="422">
        <v>3</v>
      </c>
      <c r="GQ145" s="419">
        <f t="shared" si="709"/>
        <v>1</v>
      </c>
      <c r="GR145" s="422">
        <v>9</v>
      </c>
      <c r="GS145" s="444" t="s">
        <v>34</v>
      </c>
      <c r="GT145" s="444" t="s">
        <v>103</v>
      </c>
      <c r="GU145" s="421" t="s">
        <v>128</v>
      </c>
      <c r="GV145" s="421" t="s">
        <v>92</v>
      </c>
      <c r="GW145" s="421" t="s">
        <v>285</v>
      </c>
      <c r="GX145" s="421">
        <v>2</v>
      </c>
      <c r="GY145" s="421">
        <v>9</v>
      </c>
      <c r="GZ145" s="422">
        <v>2</v>
      </c>
      <c r="HA145" s="421">
        <f t="shared" si="711"/>
        <v>7</v>
      </c>
      <c r="HB145" s="422" t="s">
        <v>257</v>
      </c>
      <c r="HC145" s="269" t="s">
        <v>287</v>
      </c>
      <c r="HD145" s="269"/>
      <c r="HE145" s="269"/>
      <c r="HF145" s="269">
        <v>1</v>
      </c>
      <c r="HG145" s="269">
        <v>2</v>
      </c>
      <c r="HH145" s="269"/>
      <c r="HI145" s="269"/>
      <c r="HJ145" s="269"/>
      <c r="HK145" s="295">
        <f t="shared" si="33"/>
        <v>11</v>
      </c>
      <c r="HL145" s="296">
        <f t="shared" si="729"/>
        <v>0</v>
      </c>
      <c r="HM145" s="295">
        <f t="shared" si="730"/>
        <v>0</v>
      </c>
      <c r="HN145" s="297">
        <f t="shared" si="731"/>
        <v>0</v>
      </c>
      <c r="HO145" s="295">
        <f t="shared" si="732"/>
        <v>0</v>
      </c>
      <c r="HP145" s="295">
        <f t="shared" si="733"/>
        <v>1</v>
      </c>
      <c r="HQ145" s="295">
        <f t="shared" si="734"/>
        <v>1</v>
      </c>
      <c r="HR145" s="269" t="s">
        <v>309</v>
      </c>
      <c r="HS145" s="269" t="s">
        <v>310</v>
      </c>
      <c r="HT145" s="269"/>
      <c r="HU145" s="269"/>
      <c r="HV145" s="269"/>
      <c r="HW145" s="269"/>
      <c r="HX145" s="269"/>
      <c r="HY145" s="269"/>
      <c r="HZ145" s="269"/>
      <c r="IA145" s="269"/>
      <c r="IB145" s="269"/>
      <c r="IC145" s="269"/>
      <c r="ID145" s="269"/>
      <c r="IE145" s="269"/>
    </row>
    <row r="146" spans="7:239" ht="15" customHeight="1">
      <c r="G146" s="175">
        <f t="shared" si="23"/>
        <v>7</v>
      </c>
      <c r="H146" s="175">
        <f t="shared" si="24"/>
        <v>9</v>
      </c>
      <c r="I146" s="128">
        <v>69</v>
      </c>
      <c r="J146" s="90">
        <f t="shared" ref="J146:J151" si="735">K146</f>
        <v>43829</v>
      </c>
      <c r="K146" s="87">
        <v>43829</v>
      </c>
      <c r="L146" s="273" t="s">
        <v>282</v>
      </c>
      <c r="M146" s="76">
        <v>4</v>
      </c>
      <c r="N146" s="42">
        <v>1</v>
      </c>
      <c r="O146" s="206">
        <f t="shared" ref="O146:O151" si="736">IF(ISNUMBER(M146),M146+N146,"")</f>
        <v>5</v>
      </c>
      <c r="P146" s="176">
        <f t="shared" ref="P146:P151" si="737">IF(ISNUMBER(Q146),Q146+R146,"")</f>
        <v>90</v>
      </c>
      <c r="Q146" s="177">
        <f t="shared" ref="Q146:Q151" si="738">ROUND(SUM(AC146,AM146,AW146,BG146,BQ146,CA146,CK146,CU146,DE146),0)</f>
        <v>50</v>
      </c>
      <c r="R146" s="178">
        <f t="shared" ref="R146:R151" si="739">ROUND(SUM(DP146,DZ146,EJ146,ET146,FD146,FN146,FX146,GH146,GR146),0)</f>
        <v>40</v>
      </c>
      <c r="S146" s="518">
        <f t="shared" ref="S146:S151" si="740">AK146+AU146+BE146+BO146+BY146+CI146+CS146+DC146+DM146+DX146+EH146+ER146+FB146+FL146+FV146+GF146+GP146+GZ146-30</f>
        <v>6</v>
      </c>
      <c r="T146" s="43">
        <v>2</v>
      </c>
      <c r="U146" s="43">
        <v>0</v>
      </c>
      <c r="V146" s="43">
        <v>2</v>
      </c>
      <c r="W146" s="43">
        <v>0</v>
      </c>
      <c r="X146" s="186">
        <f t="shared" ref="X146:X151" si="741">IF(ISNUMBER(T146),SUM(T146:W146),"")</f>
        <v>4</v>
      </c>
      <c r="Y146" s="43">
        <v>2</v>
      </c>
      <c r="Z146" s="189">
        <f t="shared" ref="Z146:Z151" si="742">IF(ISNUMBER(T146),SUM(X146:Y146),"")</f>
        <v>6</v>
      </c>
      <c r="AA146" s="44">
        <v>0</v>
      </c>
      <c r="AB146" s="142"/>
      <c r="AC146" s="354">
        <v>7</v>
      </c>
      <c r="AD146" s="386" t="s">
        <v>279</v>
      </c>
      <c r="AE146" s="386" t="s">
        <v>103</v>
      </c>
      <c r="AF146" s="358">
        <v>9</v>
      </c>
      <c r="AG146" s="358" t="s">
        <v>85</v>
      </c>
      <c r="AH146" s="358"/>
      <c r="AI146" s="358">
        <v>3</v>
      </c>
      <c r="AJ146" s="358">
        <v>27</v>
      </c>
      <c r="AK146" s="359">
        <v>3</v>
      </c>
      <c r="AL146" s="419">
        <f t="shared" si="694"/>
        <v>4</v>
      </c>
      <c r="AM146" s="359">
        <v>5</v>
      </c>
      <c r="AN146" s="358" t="s">
        <v>34</v>
      </c>
      <c r="AO146" s="358" t="s">
        <v>93</v>
      </c>
      <c r="AP146" s="358">
        <v>9</v>
      </c>
      <c r="AQ146" s="358" t="s">
        <v>91</v>
      </c>
      <c r="AR146" s="358"/>
      <c r="AS146" s="358">
        <v>4</v>
      </c>
      <c r="AT146" s="358">
        <v>5</v>
      </c>
      <c r="AU146" s="359">
        <v>2</v>
      </c>
      <c r="AV146" s="419">
        <f t="shared" si="695"/>
        <v>3</v>
      </c>
      <c r="AW146" s="359">
        <v>6</v>
      </c>
      <c r="AX146" s="358" t="s">
        <v>270</v>
      </c>
      <c r="AY146" s="358" t="s">
        <v>95</v>
      </c>
      <c r="AZ146" s="358">
        <v>4</v>
      </c>
      <c r="BA146" s="358" t="s">
        <v>98</v>
      </c>
      <c r="BB146" s="358"/>
      <c r="BC146" s="358">
        <v>2</v>
      </c>
      <c r="BD146" s="358">
        <v>6</v>
      </c>
      <c r="BE146" s="359">
        <v>3</v>
      </c>
      <c r="BF146" s="419">
        <f t="shared" si="696"/>
        <v>3</v>
      </c>
      <c r="BG146" s="354">
        <v>3</v>
      </c>
      <c r="BH146" s="359"/>
      <c r="BI146" s="359" t="s">
        <v>105</v>
      </c>
      <c r="BJ146" s="358" t="s">
        <v>29</v>
      </c>
      <c r="BK146" s="358" t="s">
        <v>95</v>
      </c>
      <c r="BL146" s="358"/>
      <c r="BM146" s="358">
        <v>2</v>
      </c>
      <c r="BN146" s="358">
        <v>7</v>
      </c>
      <c r="BO146" s="359">
        <v>1</v>
      </c>
      <c r="BP146" s="419">
        <f t="shared" si="697"/>
        <v>2</v>
      </c>
      <c r="BQ146" s="359">
        <v>8</v>
      </c>
      <c r="BR146" s="358" t="s">
        <v>279</v>
      </c>
      <c r="BS146" s="358" t="s">
        <v>86</v>
      </c>
      <c r="BT146" s="358">
        <v>4</v>
      </c>
      <c r="BU146" s="358" t="s">
        <v>98</v>
      </c>
      <c r="BV146" s="358" t="s">
        <v>281</v>
      </c>
      <c r="BW146" s="358">
        <v>1</v>
      </c>
      <c r="BX146" s="358">
        <v>12</v>
      </c>
      <c r="BY146" s="359">
        <v>3</v>
      </c>
      <c r="BZ146" s="419">
        <f t="shared" si="698"/>
        <v>5</v>
      </c>
      <c r="CA146" s="359">
        <v>6</v>
      </c>
      <c r="CB146" s="358" t="s">
        <v>34</v>
      </c>
      <c r="CC146" s="358" t="s">
        <v>103</v>
      </c>
      <c r="CD146" s="358">
        <v>8</v>
      </c>
      <c r="CE146" s="358" t="s">
        <v>85</v>
      </c>
      <c r="CF146" s="358"/>
      <c r="CG146" s="358">
        <v>1</v>
      </c>
      <c r="CH146" s="358">
        <v>1.1000000000000001</v>
      </c>
      <c r="CI146" s="359">
        <v>1</v>
      </c>
      <c r="CJ146" s="419">
        <f t="shared" si="699"/>
        <v>5</v>
      </c>
      <c r="CK146" s="359">
        <v>5</v>
      </c>
      <c r="CL146" s="359"/>
      <c r="CM146" s="359"/>
      <c r="CN146" s="358" t="s">
        <v>226</v>
      </c>
      <c r="CO146" s="358" t="s">
        <v>96</v>
      </c>
      <c r="CP146" s="358"/>
      <c r="CQ146" s="358">
        <v>5</v>
      </c>
      <c r="CR146" s="358">
        <v>15</v>
      </c>
      <c r="CS146" s="359">
        <v>2</v>
      </c>
      <c r="CT146" s="419">
        <f t="shared" si="700"/>
        <v>3</v>
      </c>
      <c r="CU146" s="354">
        <v>5</v>
      </c>
      <c r="CV146" s="355" t="s">
        <v>34</v>
      </c>
      <c r="CW146" s="358" t="s">
        <v>93</v>
      </c>
      <c r="CX146" s="358">
        <v>7</v>
      </c>
      <c r="CY146" s="358" t="s">
        <v>95</v>
      </c>
      <c r="CZ146" s="358"/>
      <c r="DA146" s="358">
        <v>3</v>
      </c>
      <c r="DB146" s="358">
        <v>18</v>
      </c>
      <c r="DC146" s="359">
        <v>2</v>
      </c>
      <c r="DD146" s="419">
        <f t="shared" si="710"/>
        <v>3</v>
      </c>
      <c r="DE146" s="359">
        <v>5</v>
      </c>
      <c r="DF146" s="358" t="s">
        <v>34</v>
      </c>
      <c r="DG146" s="358" t="s">
        <v>86</v>
      </c>
      <c r="DH146" s="358">
        <v>6</v>
      </c>
      <c r="DI146" s="358" t="s">
        <v>85</v>
      </c>
      <c r="DJ146" s="358" t="s">
        <v>280</v>
      </c>
      <c r="DK146" s="358">
        <v>1</v>
      </c>
      <c r="DL146" s="358">
        <v>6</v>
      </c>
      <c r="DM146" s="359">
        <v>1</v>
      </c>
      <c r="DN146" s="419">
        <f t="shared" si="701"/>
        <v>4</v>
      </c>
      <c r="DO146" s="359" t="s">
        <v>129</v>
      </c>
      <c r="DP146" s="359">
        <v>4</v>
      </c>
      <c r="DQ146" s="359"/>
      <c r="DR146" s="359"/>
      <c r="DS146" s="358" t="s">
        <v>111</v>
      </c>
      <c r="DT146" s="358" t="s">
        <v>85</v>
      </c>
      <c r="DU146" s="358"/>
      <c r="DV146" s="358">
        <v>3</v>
      </c>
      <c r="DW146" s="358">
        <v>23</v>
      </c>
      <c r="DX146" s="359">
        <v>3</v>
      </c>
      <c r="DY146" s="419">
        <f t="shared" si="702"/>
        <v>1</v>
      </c>
      <c r="DZ146" s="354">
        <v>4</v>
      </c>
      <c r="EA146" s="358" t="s">
        <v>34</v>
      </c>
      <c r="EB146" s="358" t="s">
        <v>93</v>
      </c>
      <c r="EC146" s="358" t="s">
        <v>226</v>
      </c>
      <c r="ED146" s="358" t="s">
        <v>85</v>
      </c>
      <c r="EE146" s="358"/>
      <c r="EF146" s="358">
        <v>3</v>
      </c>
      <c r="EG146" s="358">
        <v>9</v>
      </c>
      <c r="EH146" s="359">
        <v>2</v>
      </c>
      <c r="EI146" s="419">
        <f t="shared" si="703"/>
        <v>2</v>
      </c>
      <c r="EJ146" s="360">
        <v>5</v>
      </c>
      <c r="EK146" s="358" t="s">
        <v>34</v>
      </c>
      <c r="EL146" s="358" t="s">
        <v>92</v>
      </c>
      <c r="EM146" s="358">
        <v>4</v>
      </c>
      <c r="EN146" s="358" t="s">
        <v>85</v>
      </c>
      <c r="EO146" s="358"/>
      <c r="EP146" s="358">
        <v>3</v>
      </c>
      <c r="EQ146" s="358">
        <v>11</v>
      </c>
      <c r="ER146" s="359">
        <v>3</v>
      </c>
      <c r="ES146" s="419">
        <f t="shared" si="704"/>
        <v>2</v>
      </c>
      <c r="ET146" s="359">
        <v>4</v>
      </c>
      <c r="EU146" s="358" t="s">
        <v>279</v>
      </c>
      <c r="EV146" s="358" t="s">
        <v>93</v>
      </c>
      <c r="EW146" s="358">
        <v>7</v>
      </c>
      <c r="EX146" s="358" t="s">
        <v>85</v>
      </c>
      <c r="EY146" s="358"/>
      <c r="EZ146" s="358">
        <v>3</v>
      </c>
      <c r="FA146" s="358">
        <v>7</v>
      </c>
      <c r="FB146" s="359">
        <v>2</v>
      </c>
      <c r="FC146" s="419">
        <f t="shared" si="705"/>
        <v>2</v>
      </c>
      <c r="FD146" s="354">
        <v>5</v>
      </c>
      <c r="FE146" s="358" t="s">
        <v>34</v>
      </c>
      <c r="FF146" s="358" t="s">
        <v>93</v>
      </c>
      <c r="FG146" s="358">
        <v>6</v>
      </c>
      <c r="FH146" s="358" t="s">
        <v>92</v>
      </c>
      <c r="FI146" s="358"/>
      <c r="FJ146" s="358">
        <v>3</v>
      </c>
      <c r="FK146" s="358">
        <v>2</v>
      </c>
      <c r="FL146" s="359">
        <v>1</v>
      </c>
      <c r="FM146" s="419">
        <f t="shared" si="706"/>
        <v>4</v>
      </c>
      <c r="FN146" s="354">
        <v>4</v>
      </c>
      <c r="FO146" s="358" t="s">
        <v>34</v>
      </c>
      <c r="FP146" s="358" t="s">
        <v>93</v>
      </c>
      <c r="FQ146" s="358">
        <v>4</v>
      </c>
      <c r="FR146" s="358" t="s">
        <v>85</v>
      </c>
      <c r="FS146" s="358"/>
      <c r="FT146" s="358">
        <v>3</v>
      </c>
      <c r="FU146" s="358">
        <v>3</v>
      </c>
      <c r="FV146" s="359">
        <v>1</v>
      </c>
      <c r="FW146" s="419">
        <f t="shared" si="707"/>
        <v>3</v>
      </c>
      <c r="FX146" s="360">
        <v>5</v>
      </c>
      <c r="FY146" s="358" t="s">
        <v>34</v>
      </c>
      <c r="FZ146" s="358" t="s">
        <v>93</v>
      </c>
      <c r="GA146" s="358">
        <v>4</v>
      </c>
      <c r="GB146" s="358" t="s">
        <v>85</v>
      </c>
      <c r="GC146" s="358"/>
      <c r="GD146" s="358">
        <v>3</v>
      </c>
      <c r="GE146" s="358">
        <v>14</v>
      </c>
      <c r="GF146" s="359">
        <v>3</v>
      </c>
      <c r="GG146" s="419">
        <f t="shared" si="708"/>
        <v>2</v>
      </c>
      <c r="GH146" s="359">
        <v>4</v>
      </c>
      <c r="GI146" s="359"/>
      <c r="GJ146" s="359"/>
      <c r="GK146" s="358" t="s">
        <v>40</v>
      </c>
      <c r="GL146" s="358" t="s">
        <v>91</v>
      </c>
      <c r="GM146" s="358"/>
      <c r="GN146" s="358">
        <v>2</v>
      </c>
      <c r="GO146" s="358">
        <v>8</v>
      </c>
      <c r="GP146" s="359">
        <v>2</v>
      </c>
      <c r="GQ146" s="419">
        <f t="shared" si="709"/>
        <v>2</v>
      </c>
      <c r="GR146" s="359">
        <v>5</v>
      </c>
      <c r="GS146" s="358" t="s">
        <v>34</v>
      </c>
      <c r="GT146" s="358" t="s">
        <v>63</v>
      </c>
      <c r="GU146" s="358" t="s">
        <v>29</v>
      </c>
      <c r="GV146" s="358" t="s">
        <v>92</v>
      </c>
      <c r="GW146" s="358"/>
      <c r="GX146" s="358">
        <v>3</v>
      </c>
      <c r="GY146" s="358">
        <v>1.5</v>
      </c>
      <c r="GZ146" s="359">
        <v>1</v>
      </c>
      <c r="HA146" s="421">
        <f t="shared" si="711"/>
        <v>4</v>
      </c>
      <c r="HB146" s="359" t="s">
        <v>283</v>
      </c>
      <c r="HC146" s="269" t="s">
        <v>286</v>
      </c>
      <c r="HD146" s="269"/>
      <c r="HE146" s="269"/>
      <c r="HF146" s="269">
        <v>1</v>
      </c>
      <c r="HG146" s="269">
        <v>2</v>
      </c>
      <c r="HH146" s="269">
        <v>1</v>
      </c>
      <c r="HI146" s="269"/>
      <c r="HJ146" s="269"/>
      <c r="HK146" s="295">
        <f t="shared" si="33"/>
        <v>10</v>
      </c>
      <c r="HL146" s="296">
        <f t="shared" si="729"/>
        <v>0</v>
      </c>
      <c r="HM146" s="295">
        <f t="shared" si="730"/>
        <v>1</v>
      </c>
      <c r="HN146" s="297">
        <f t="shared" si="731"/>
        <v>0</v>
      </c>
      <c r="HO146" s="295">
        <f t="shared" si="732"/>
        <v>0</v>
      </c>
      <c r="HP146" s="295">
        <f t="shared" si="733"/>
        <v>0</v>
      </c>
      <c r="HQ146" s="295">
        <f t="shared" si="734"/>
        <v>1</v>
      </c>
      <c r="HR146" s="269" t="s">
        <v>309</v>
      </c>
      <c r="HS146" s="269" t="s">
        <v>308</v>
      </c>
      <c r="HT146" s="269"/>
      <c r="HU146" s="269"/>
      <c r="HV146" s="269"/>
      <c r="HW146" s="269"/>
      <c r="HX146" s="269"/>
      <c r="HY146" s="269"/>
      <c r="HZ146" s="269"/>
      <c r="IA146" s="269"/>
      <c r="IB146" s="269"/>
      <c r="IC146" s="269"/>
      <c r="ID146" s="269"/>
      <c r="IE146" s="269"/>
    </row>
    <row r="147" spans="7:239" ht="15" customHeight="1">
      <c r="G147" s="175">
        <f t="shared" si="23"/>
        <v>6</v>
      </c>
      <c r="H147" s="175">
        <f t="shared" si="24"/>
        <v>12</v>
      </c>
      <c r="I147" s="128">
        <v>68</v>
      </c>
      <c r="J147" s="88">
        <f t="shared" si="735"/>
        <v>43799</v>
      </c>
      <c r="K147" s="85">
        <v>43799</v>
      </c>
      <c r="L147" s="5" t="s">
        <v>278</v>
      </c>
      <c r="M147" s="74">
        <v>2</v>
      </c>
      <c r="N147" s="28">
        <v>0</v>
      </c>
      <c r="O147" s="206">
        <f t="shared" si="736"/>
        <v>2</v>
      </c>
      <c r="P147" s="179">
        <f t="shared" si="737"/>
        <v>85</v>
      </c>
      <c r="Q147" s="180">
        <f t="shared" si="738"/>
        <v>42</v>
      </c>
      <c r="R147" s="181">
        <f t="shared" si="739"/>
        <v>43</v>
      </c>
      <c r="S147" s="518">
        <f t="shared" si="740"/>
        <v>7</v>
      </c>
      <c r="T147" s="27">
        <v>2</v>
      </c>
      <c r="U147" s="27">
        <v>0</v>
      </c>
      <c r="V147" s="27">
        <v>2</v>
      </c>
      <c r="W147" s="27">
        <v>0</v>
      </c>
      <c r="X147" s="186">
        <f t="shared" si="741"/>
        <v>4</v>
      </c>
      <c r="Y147" s="27">
        <v>2</v>
      </c>
      <c r="Z147" s="190">
        <f t="shared" si="742"/>
        <v>6</v>
      </c>
      <c r="AA147" s="18">
        <v>3</v>
      </c>
      <c r="AB147" s="142"/>
      <c r="AC147" s="359">
        <v>5</v>
      </c>
      <c r="AD147" s="358" t="s">
        <v>34</v>
      </c>
      <c r="AE147" s="358" t="s">
        <v>63</v>
      </c>
      <c r="AF147" s="358">
        <v>9</v>
      </c>
      <c r="AG147" s="358" t="s">
        <v>91</v>
      </c>
      <c r="AH147" s="358"/>
      <c r="AI147" s="358">
        <v>3</v>
      </c>
      <c r="AJ147" s="358">
        <v>5</v>
      </c>
      <c r="AK147" s="359">
        <v>2</v>
      </c>
      <c r="AL147" s="419">
        <f t="shared" si="694"/>
        <v>3</v>
      </c>
      <c r="AM147" s="359">
        <v>6</v>
      </c>
      <c r="AN147" s="358" t="s">
        <v>34</v>
      </c>
      <c r="AO147" s="358" t="s">
        <v>86</v>
      </c>
      <c r="AP147" s="394">
        <v>0</v>
      </c>
      <c r="AQ147" s="394" t="s">
        <v>91</v>
      </c>
      <c r="AR147" s="358"/>
      <c r="AS147" s="358">
        <v>3</v>
      </c>
      <c r="AT147" s="358">
        <v>16</v>
      </c>
      <c r="AU147" s="359">
        <v>3</v>
      </c>
      <c r="AV147" s="419">
        <f t="shared" si="695"/>
        <v>3</v>
      </c>
      <c r="AW147" s="359">
        <v>6</v>
      </c>
      <c r="AX147" s="358" t="s">
        <v>270</v>
      </c>
      <c r="AY147" s="358" t="s">
        <v>93</v>
      </c>
      <c r="AZ147" s="390">
        <v>0</v>
      </c>
      <c r="BA147" s="390" t="s">
        <v>94</v>
      </c>
      <c r="BB147" s="358"/>
      <c r="BC147" s="358">
        <v>1</v>
      </c>
      <c r="BD147" s="358">
        <v>2</v>
      </c>
      <c r="BE147" s="359">
        <v>2</v>
      </c>
      <c r="BF147" s="419">
        <f t="shared" si="696"/>
        <v>4</v>
      </c>
      <c r="BG147" s="359">
        <v>4</v>
      </c>
      <c r="BH147" s="359"/>
      <c r="BI147" s="359" t="s">
        <v>105</v>
      </c>
      <c r="BJ147" s="358" t="s">
        <v>29</v>
      </c>
      <c r="BK147" s="358" t="s">
        <v>85</v>
      </c>
      <c r="BL147" s="358"/>
      <c r="BM147" s="358">
        <v>2</v>
      </c>
      <c r="BN147" s="358">
        <v>18</v>
      </c>
      <c r="BO147" s="359">
        <v>3</v>
      </c>
      <c r="BP147" s="419">
        <f t="shared" si="697"/>
        <v>1</v>
      </c>
      <c r="BQ147" s="360">
        <v>5</v>
      </c>
      <c r="BR147" s="358" t="s">
        <v>34</v>
      </c>
      <c r="BS147" s="358" t="s">
        <v>86</v>
      </c>
      <c r="BT147" s="358">
        <v>0</v>
      </c>
      <c r="BU147" s="358" t="s">
        <v>85</v>
      </c>
      <c r="BV147" s="358"/>
      <c r="BW147" s="358">
        <v>1</v>
      </c>
      <c r="BX147" s="358">
        <v>7</v>
      </c>
      <c r="BY147" s="359">
        <v>3</v>
      </c>
      <c r="BZ147" s="419">
        <f t="shared" si="698"/>
        <v>2</v>
      </c>
      <c r="CA147" s="359">
        <v>5</v>
      </c>
      <c r="CB147" s="355" t="s">
        <v>34</v>
      </c>
      <c r="CC147" s="355" t="s">
        <v>93</v>
      </c>
      <c r="CD147" s="358" t="s">
        <v>226</v>
      </c>
      <c r="CE147" s="358" t="s">
        <v>85</v>
      </c>
      <c r="CF147" s="358"/>
      <c r="CG147" s="358">
        <v>2</v>
      </c>
      <c r="CH147" s="358">
        <v>14</v>
      </c>
      <c r="CI147" s="359">
        <v>2</v>
      </c>
      <c r="CJ147" s="419">
        <f t="shared" si="699"/>
        <v>3</v>
      </c>
      <c r="CK147" s="356">
        <v>2</v>
      </c>
      <c r="CL147" s="359"/>
      <c r="CM147" s="359"/>
      <c r="CN147" s="358">
        <v>0</v>
      </c>
      <c r="CO147" s="358" t="s">
        <v>85</v>
      </c>
      <c r="CP147" s="358"/>
      <c r="CQ147" s="358">
        <v>2</v>
      </c>
      <c r="CR147" s="358">
        <v>3</v>
      </c>
      <c r="CS147" s="359">
        <v>1</v>
      </c>
      <c r="CT147" s="419">
        <f t="shared" si="700"/>
        <v>1</v>
      </c>
      <c r="CU147" s="354">
        <v>6</v>
      </c>
      <c r="CV147" s="358" t="s">
        <v>34</v>
      </c>
      <c r="CW147" s="358" t="s">
        <v>91</v>
      </c>
      <c r="CX147" s="358" t="s">
        <v>272</v>
      </c>
      <c r="CY147" s="358" t="s">
        <v>95</v>
      </c>
      <c r="CZ147" s="358"/>
      <c r="DA147" s="358">
        <v>2</v>
      </c>
      <c r="DB147" s="358">
        <v>9</v>
      </c>
      <c r="DC147" s="359">
        <v>2</v>
      </c>
      <c r="DD147" s="419">
        <f t="shared" si="710"/>
        <v>4</v>
      </c>
      <c r="DE147" s="356">
        <v>3</v>
      </c>
      <c r="DF147" s="358" t="s">
        <v>34</v>
      </c>
      <c r="DG147" s="358" t="s">
        <v>93</v>
      </c>
      <c r="DH147" s="358">
        <v>9</v>
      </c>
      <c r="DI147" s="358" t="s">
        <v>85</v>
      </c>
      <c r="DJ147" s="358"/>
      <c r="DK147" s="358">
        <v>2</v>
      </c>
      <c r="DL147" s="358">
        <v>4</v>
      </c>
      <c r="DM147" s="359">
        <v>1</v>
      </c>
      <c r="DN147" s="419">
        <f t="shared" si="701"/>
        <v>2</v>
      </c>
      <c r="DO147" s="359"/>
      <c r="DP147" s="356">
        <v>2</v>
      </c>
      <c r="DQ147" s="359"/>
      <c r="DR147" s="359"/>
      <c r="DS147" s="358" t="s">
        <v>111</v>
      </c>
      <c r="DT147" s="358" t="s">
        <v>85</v>
      </c>
      <c r="DU147" s="358"/>
      <c r="DV147" s="358">
        <v>2</v>
      </c>
      <c r="DW147" s="358">
        <v>14</v>
      </c>
      <c r="DX147" s="359">
        <v>1</v>
      </c>
      <c r="DY147" s="419">
        <f t="shared" si="702"/>
        <v>1</v>
      </c>
      <c r="DZ147" s="359">
        <v>5</v>
      </c>
      <c r="EA147" s="358" t="s">
        <v>34</v>
      </c>
      <c r="EB147" s="358" t="s">
        <v>63</v>
      </c>
      <c r="EC147" s="358">
        <v>7</v>
      </c>
      <c r="ED147" s="358" t="s">
        <v>85</v>
      </c>
      <c r="EE147" s="358"/>
      <c r="EF147" s="358">
        <v>3</v>
      </c>
      <c r="EG147" s="358">
        <v>14</v>
      </c>
      <c r="EH147" s="359">
        <v>3</v>
      </c>
      <c r="EI147" s="419">
        <f t="shared" si="703"/>
        <v>2</v>
      </c>
      <c r="EJ147" s="359">
        <v>7</v>
      </c>
      <c r="EK147" s="386" t="s">
        <v>34</v>
      </c>
      <c r="EL147" s="386" t="s">
        <v>96</v>
      </c>
      <c r="EM147" s="358" t="s">
        <v>226</v>
      </c>
      <c r="EN147" s="358" t="s">
        <v>85</v>
      </c>
      <c r="EO147" s="358" t="s">
        <v>226</v>
      </c>
      <c r="EP147" s="358">
        <v>2</v>
      </c>
      <c r="EQ147" s="355">
        <v>5</v>
      </c>
      <c r="ER147" s="354">
        <v>2</v>
      </c>
      <c r="ES147" s="419">
        <f t="shared" si="704"/>
        <v>5</v>
      </c>
      <c r="ET147" s="359">
        <v>4</v>
      </c>
      <c r="EU147" s="358" t="s">
        <v>36</v>
      </c>
      <c r="EV147" s="358" t="s">
        <v>63</v>
      </c>
      <c r="EW147" s="358">
        <v>6</v>
      </c>
      <c r="EX147" s="358" t="s">
        <v>63</v>
      </c>
      <c r="EY147" s="358"/>
      <c r="EZ147" s="358">
        <v>1</v>
      </c>
      <c r="FA147" s="358">
        <v>1.5</v>
      </c>
      <c r="FB147" s="359">
        <v>1</v>
      </c>
      <c r="FC147" s="419">
        <f t="shared" si="705"/>
        <v>3</v>
      </c>
      <c r="FD147" s="359">
        <v>7</v>
      </c>
      <c r="FE147" s="387" t="s">
        <v>34</v>
      </c>
      <c r="FF147" s="387" t="s">
        <v>96</v>
      </c>
      <c r="FG147" s="358" t="s">
        <v>111</v>
      </c>
      <c r="FH147" s="358" t="s">
        <v>85</v>
      </c>
      <c r="FI147" s="358"/>
      <c r="FJ147" s="358">
        <v>3</v>
      </c>
      <c r="FK147" s="358">
        <v>10</v>
      </c>
      <c r="FL147" s="359">
        <v>2</v>
      </c>
      <c r="FM147" s="419">
        <f t="shared" si="706"/>
        <v>5</v>
      </c>
      <c r="FN147" s="359">
        <v>4</v>
      </c>
      <c r="FO147" s="358" t="s">
        <v>34</v>
      </c>
      <c r="FP147" s="358" t="s">
        <v>93</v>
      </c>
      <c r="FQ147" s="358">
        <v>0</v>
      </c>
      <c r="FR147" s="358" t="s">
        <v>85</v>
      </c>
      <c r="FS147" s="358"/>
      <c r="FT147" s="358">
        <v>1</v>
      </c>
      <c r="FU147" s="358">
        <v>1.7</v>
      </c>
      <c r="FV147" s="359">
        <v>2</v>
      </c>
      <c r="FW147" s="419">
        <f t="shared" si="707"/>
        <v>2</v>
      </c>
      <c r="FX147" s="360">
        <v>5</v>
      </c>
      <c r="FY147" s="358" t="s">
        <v>34</v>
      </c>
      <c r="FZ147" s="358" t="s">
        <v>93</v>
      </c>
      <c r="GA147" s="358">
        <v>4</v>
      </c>
      <c r="GB147" s="358" t="s">
        <v>85</v>
      </c>
      <c r="GC147" s="358"/>
      <c r="GD147" s="358">
        <v>3</v>
      </c>
      <c r="GE147" s="358">
        <v>16</v>
      </c>
      <c r="GF147" s="359">
        <v>3</v>
      </c>
      <c r="GG147" s="419">
        <f t="shared" si="708"/>
        <v>2</v>
      </c>
      <c r="GH147" s="354">
        <v>3</v>
      </c>
      <c r="GI147" s="359"/>
      <c r="GJ147" s="359"/>
      <c r="GK147" s="358" t="s">
        <v>40</v>
      </c>
      <c r="GL147" s="358" t="s">
        <v>85</v>
      </c>
      <c r="GM147" s="358"/>
      <c r="GN147" s="358">
        <v>1</v>
      </c>
      <c r="GO147" s="358">
        <v>5</v>
      </c>
      <c r="GP147" s="359">
        <v>2</v>
      </c>
      <c r="GQ147" s="419">
        <f t="shared" si="709"/>
        <v>1</v>
      </c>
      <c r="GR147" s="359">
        <v>6</v>
      </c>
      <c r="GS147" s="358" t="s">
        <v>34</v>
      </c>
      <c r="GT147" s="358" t="s">
        <v>93</v>
      </c>
      <c r="GU147" s="358" t="s">
        <v>29</v>
      </c>
      <c r="GV147" s="358" t="s">
        <v>95</v>
      </c>
      <c r="GW147" s="358"/>
      <c r="GX147" s="358">
        <v>2</v>
      </c>
      <c r="GY147" s="358">
        <v>14</v>
      </c>
      <c r="GZ147" s="359">
        <v>2</v>
      </c>
      <c r="HA147" s="421">
        <f t="shared" si="711"/>
        <v>4</v>
      </c>
      <c r="HB147" s="359" t="s">
        <v>277</v>
      </c>
      <c r="HC147" s="269" t="s">
        <v>276</v>
      </c>
      <c r="HD147" s="269"/>
      <c r="HE147" s="269"/>
      <c r="HF147" s="269">
        <v>2</v>
      </c>
      <c r="HG147" s="269"/>
      <c r="HH147" s="269"/>
      <c r="HI147" s="269"/>
      <c r="HJ147" s="269"/>
      <c r="HK147" s="295">
        <f t="shared" si="33"/>
        <v>12</v>
      </c>
      <c r="HL147" s="296">
        <f t="shared" si="729"/>
        <v>0</v>
      </c>
      <c r="HM147" s="295">
        <f t="shared" si="730"/>
        <v>0</v>
      </c>
      <c r="HN147" s="297">
        <f t="shared" si="731"/>
        <v>1</v>
      </c>
      <c r="HO147" s="295">
        <f t="shared" si="732"/>
        <v>1</v>
      </c>
      <c r="HP147" s="295">
        <f t="shared" si="733"/>
        <v>0</v>
      </c>
      <c r="HQ147" s="295">
        <f t="shared" si="734"/>
        <v>2</v>
      </c>
      <c r="HR147" s="269" t="s">
        <v>307</v>
      </c>
      <c r="HS147" s="269" t="s">
        <v>310</v>
      </c>
      <c r="HT147" s="269"/>
      <c r="HU147" s="269"/>
      <c r="HV147" s="269"/>
      <c r="HW147" s="269"/>
      <c r="HX147" s="269"/>
      <c r="HY147" s="269"/>
      <c r="HZ147" s="269"/>
      <c r="IA147" s="269"/>
      <c r="IB147" s="269"/>
      <c r="IC147" s="269"/>
      <c r="ID147" s="269"/>
      <c r="IE147" s="269"/>
    </row>
    <row r="148" spans="7:239" ht="15" customHeight="1">
      <c r="G148" s="175">
        <f t="shared" si="23"/>
        <v>7</v>
      </c>
      <c r="H148" s="175">
        <f t="shared" si="24"/>
        <v>11</v>
      </c>
      <c r="I148" s="128">
        <v>67</v>
      </c>
      <c r="J148" s="88">
        <f t="shared" si="735"/>
        <v>43795</v>
      </c>
      <c r="K148" s="85">
        <v>43795</v>
      </c>
      <c r="L148" s="284" t="s">
        <v>269</v>
      </c>
      <c r="M148" s="74">
        <v>2</v>
      </c>
      <c r="N148" s="28">
        <v>0</v>
      </c>
      <c r="O148" s="206">
        <f t="shared" si="736"/>
        <v>2</v>
      </c>
      <c r="P148" s="179">
        <f t="shared" si="737"/>
        <v>93</v>
      </c>
      <c r="Q148" s="180">
        <f t="shared" si="738"/>
        <v>46</v>
      </c>
      <c r="R148" s="181">
        <f t="shared" si="739"/>
        <v>47</v>
      </c>
      <c r="S148" s="518">
        <f t="shared" si="740"/>
        <v>10</v>
      </c>
      <c r="T148" s="27">
        <v>2</v>
      </c>
      <c r="U148" s="27">
        <v>0</v>
      </c>
      <c r="V148" s="27">
        <v>0</v>
      </c>
      <c r="W148" s="27">
        <v>3</v>
      </c>
      <c r="X148" s="186">
        <f t="shared" si="741"/>
        <v>5</v>
      </c>
      <c r="Y148" s="27">
        <v>3</v>
      </c>
      <c r="Z148" s="190">
        <f t="shared" si="742"/>
        <v>8</v>
      </c>
      <c r="AA148" s="18">
        <v>0</v>
      </c>
      <c r="AB148" s="142"/>
      <c r="AC148" s="359">
        <v>7</v>
      </c>
      <c r="AD148" s="386" t="s">
        <v>34</v>
      </c>
      <c r="AE148" s="386" t="s">
        <v>96</v>
      </c>
      <c r="AF148" s="358">
        <v>8</v>
      </c>
      <c r="AG148" s="358" t="s">
        <v>91</v>
      </c>
      <c r="AH148" s="358"/>
      <c r="AI148" s="358">
        <v>3</v>
      </c>
      <c r="AJ148" s="358">
        <v>8</v>
      </c>
      <c r="AK148" s="359">
        <v>2</v>
      </c>
      <c r="AL148" s="419">
        <f t="shared" si="694"/>
        <v>5</v>
      </c>
      <c r="AM148" s="354">
        <v>6</v>
      </c>
      <c r="AN148" s="358" t="s">
        <v>34</v>
      </c>
      <c r="AO148" s="358" t="s">
        <v>93</v>
      </c>
      <c r="AP148" s="358">
        <v>9</v>
      </c>
      <c r="AQ148" s="358" t="s">
        <v>85</v>
      </c>
      <c r="AR148" s="358"/>
      <c r="AS148" s="358">
        <v>4</v>
      </c>
      <c r="AT148" s="395">
        <v>35</v>
      </c>
      <c r="AU148" s="396">
        <v>4</v>
      </c>
      <c r="AV148" s="419">
        <f t="shared" si="695"/>
        <v>2</v>
      </c>
      <c r="AW148" s="354">
        <v>4</v>
      </c>
      <c r="AX148" s="358" t="s">
        <v>270</v>
      </c>
      <c r="AY148" s="358" t="s">
        <v>93</v>
      </c>
      <c r="AZ148" s="358">
        <v>0</v>
      </c>
      <c r="BA148" s="358" t="s">
        <v>85</v>
      </c>
      <c r="BB148" s="358"/>
      <c r="BC148" s="358">
        <v>1</v>
      </c>
      <c r="BD148" s="358">
        <v>6</v>
      </c>
      <c r="BE148" s="359">
        <v>2</v>
      </c>
      <c r="BF148" s="419">
        <f t="shared" si="696"/>
        <v>2</v>
      </c>
      <c r="BG148" s="359">
        <v>4</v>
      </c>
      <c r="BH148" s="359"/>
      <c r="BI148" s="359" t="s">
        <v>105</v>
      </c>
      <c r="BJ148" s="358" t="s">
        <v>271</v>
      </c>
      <c r="BK148" s="358" t="s">
        <v>85</v>
      </c>
      <c r="BL148" s="358" t="s">
        <v>226</v>
      </c>
      <c r="BM148" s="358">
        <v>3</v>
      </c>
      <c r="BN148" s="358">
        <v>10</v>
      </c>
      <c r="BO148" s="359">
        <v>3</v>
      </c>
      <c r="BP148" s="419">
        <f t="shared" si="697"/>
        <v>1</v>
      </c>
      <c r="BQ148" s="360">
        <v>5</v>
      </c>
      <c r="BR148" s="358" t="s">
        <v>34</v>
      </c>
      <c r="BS148" s="358" t="s">
        <v>93</v>
      </c>
      <c r="BT148" s="358">
        <v>0</v>
      </c>
      <c r="BU148" s="358" t="s">
        <v>85</v>
      </c>
      <c r="BV148" s="358"/>
      <c r="BW148" s="358">
        <v>1</v>
      </c>
      <c r="BX148" s="358">
        <v>12</v>
      </c>
      <c r="BY148" s="359">
        <v>3</v>
      </c>
      <c r="BZ148" s="419">
        <f t="shared" si="698"/>
        <v>2</v>
      </c>
      <c r="CA148" s="359">
        <v>5</v>
      </c>
      <c r="CB148" s="358" t="s">
        <v>34</v>
      </c>
      <c r="CC148" s="358" t="s">
        <v>93</v>
      </c>
      <c r="CD148" s="358" t="s">
        <v>226</v>
      </c>
      <c r="CE148" s="358" t="s">
        <v>85</v>
      </c>
      <c r="CF148" s="358"/>
      <c r="CG148" s="358">
        <v>1</v>
      </c>
      <c r="CH148" s="358">
        <v>12</v>
      </c>
      <c r="CI148" s="359">
        <v>2</v>
      </c>
      <c r="CJ148" s="419">
        <f t="shared" si="699"/>
        <v>3</v>
      </c>
      <c r="CK148" s="359">
        <v>4</v>
      </c>
      <c r="CL148" s="359"/>
      <c r="CM148" s="359"/>
      <c r="CN148" s="358">
        <v>0</v>
      </c>
      <c r="CO148" s="358" t="s">
        <v>85</v>
      </c>
      <c r="CP148" s="358"/>
      <c r="CQ148" s="358">
        <v>5</v>
      </c>
      <c r="CR148" s="358">
        <v>26</v>
      </c>
      <c r="CS148" s="359">
        <v>3</v>
      </c>
      <c r="CT148" s="419">
        <f t="shared" si="700"/>
        <v>1</v>
      </c>
      <c r="CU148" s="360">
        <v>5</v>
      </c>
      <c r="CV148" s="358" t="s">
        <v>34</v>
      </c>
      <c r="CW148" s="358" t="s">
        <v>93</v>
      </c>
      <c r="CX148" s="358">
        <v>9</v>
      </c>
      <c r="CY148" s="358" t="s">
        <v>85</v>
      </c>
      <c r="CZ148" s="358"/>
      <c r="DA148" s="358">
        <v>1</v>
      </c>
      <c r="DB148" s="358">
        <v>11</v>
      </c>
      <c r="DC148" s="359">
        <v>2</v>
      </c>
      <c r="DD148" s="419">
        <f t="shared" si="710"/>
        <v>3</v>
      </c>
      <c r="DE148" s="359">
        <v>6</v>
      </c>
      <c r="DF148" s="358" t="s">
        <v>34</v>
      </c>
      <c r="DG148" s="358" t="s">
        <v>86</v>
      </c>
      <c r="DH148" s="358">
        <v>4</v>
      </c>
      <c r="DI148" s="358" t="s">
        <v>85</v>
      </c>
      <c r="DJ148" s="358"/>
      <c r="DK148" s="358">
        <v>3</v>
      </c>
      <c r="DL148" s="395">
        <v>10</v>
      </c>
      <c r="DM148" s="396">
        <v>3</v>
      </c>
      <c r="DN148" s="419">
        <f t="shared" si="701"/>
        <v>3</v>
      </c>
      <c r="DO148" s="359" t="s">
        <v>129</v>
      </c>
      <c r="DP148" s="359">
        <v>3</v>
      </c>
      <c r="DQ148" s="359"/>
      <c r="DR148" s="359"/>
      <c r="DS148" s="358" t="s">
        <v>29</v>
      </c>
      <c r="DT148" s="358" t="s">
        <v>98</v>
      </c>
      <c r="DU148" s="358"/>
      <c r="DV148" s="358">
        <v>1</v>
      </c>
      <c r="DW148" s="358">
        <v>2</v>
      </c>
      <c r="DX148" s="359">
        <v>1</v>
      </c>
      <c r="DY148" s="419">
        <f t="shared" si="702"/>
        <v>2</v>
      </c>
      <c r="DZ148" s="359">
        <v>5</v>
      </c>
      <c r="EA148" s="358" t="s">
        <v>34</v>
      </c>
      <c r="EB148" s="358" t="s">
        <v>63</v>
      </c>
      <c r="EC148" s="358">
        <v>8</v>
      </c>
      <c r="ED148" s="358" t="s">
        <v>86</v>
      </c>
      <c r="EE148" s="358"/>
      <c r="EF148" s="358">
        <v>3</v>
      </c>
      <c r="EG148" s="358">
        <v>2</v>
      </c>
      <c r="EH148" s="359">
        <v>1</v>
      </c>
      <c r="EI148" s="419">
        <f t="shared" si="703"/>
        <v>4</v>
      </c>
      <c r="EJ148" s="354">
        <v>4</v>
      </c>
      <c r="EK148" s="358" t="s">
        <v>34</v>
      </c>
      <c r="EL148" s="358" t="s">
        <v>86</v>
      </c>
      <c r="EM148" s="358">
        <v>8</v>
      </c>
      <c r="EN148" s="358" t="s">
        <v>85</v>
      </c>
      <c r="EO148" s="358"/>
      <c r="EP148" s="358">
        <v>4</v>
      </c>
      <c r="EQ148" s="358">
        <v>8</v>
      </c>
      <c r="ER148" s="359">
        <v>2</v>
      </c>
      <c r="ES148" s="419">
        <f t="shared" si="704"/>
        <v>2</v>
      </c>
      <c r="ET148" s="359">
        <v>5</v>
      </c>
      <c r="EU148" s="358" t="s">
        <v>36</v>
      </c>
      <c r="EV148" s="358" t="s">
        <v>91</v>
      </c>
      <c r="EW148" s="358">
        <v>9</v>
      </c>
      <c r="EX148" s="358" t="s">
        <v>85</v>
      </c>
      <c r="EY148" s="358" t="s">
        <v>247</v>
      </c>
      <c r="EZ148" s="358">
        <v>3</v>
      </c>
      <c r="FA148" s="358">
        <v>12</v>
      </c>
      <c r="FB148" s="359">
        <v>2</v>
      </c>
      <c r="FC148" s="419">
        <f t="shared" si="705"/>
        <v>3</v>
      </c>
      <c r="FD148" s="359">
        <v>7</v>
      </c>
      <c r="FE148" s="358" t="s">
        <v>34</v>
      </c>
      <c r="FF148" s="358" t="s">
        <v>93</v>
      </c>
      <c r="FG148" s="358" t="s">
        <v>272</v>
      </c>
      <c r="FH148" s="358" t="s">
        <v>95</v>
      </c>
      <c r="FI148" s="395" t="s">
        <v>273</v>
      </c>
      <c r="FJ148" s="358">
        <v>2</v>
      </c>
      <c r="FK148" s="358">
        <v>3</v>
      </c>
      <c r="FL148" s="359">
        <v>2</v>
      </c>
      <c r="FM148" s="419">
        <f t="shared" si="706"/>
        <v>5</v>
      </c>
      <c r="FN148" s="357">
        <v>5</v>
      </c>
      <c r="FO148" s="355" t="s">
        <v>34</v>
      </c>
      <c r="FP148" s="355" t="s">
        <v>86</v>
      </c>
      <c r="FQ148" s="355">
        <v>4</v>
      </c>
      <c r="FR148" s="355" t="s">
        <v>98</v>
      </c>
      <c r="FS148" s="355"/>
      <c r="FT148" s="355">
        <v>3</v>
      </c>
      <c r="FU148" s="355">
        <v>4</v>
      </c>
      <c r="FV148" s="354">
        <v>2</v>
      </c>
      <c r="FW148" s="419">
        <f t="shared" si="707"/>
        <v>3</v>
      </c>
      <c r="FX148" s="354">
        <v>9</v>
      </c>
      <c r="FY148" s="386" t="s">
        <v>34</v>
      </c>
      <c r="FZ148" s="386" t="s">
        <v>86</v>
      </c>
      <c r="GA148" s="358">
        <v>0</v>
      </c>
      <c r="GB148" s="358" t="s">
        <v>103</v>
      </c>
      <c r="GC148" s="358" t="s">
        <v>247</v>
      </c>
      <c r="GD148" s="358">
        <v>2</v>
      </c>
      <c r="GE148" s="358">
        <v>4</v>
      </c>
      <c r="GF148" s="359">
        <v>2</v>
      </c>
      <c r="GG148" s="419">
        <f t="shared" si="708"/>
        <v>7</v>
      </c>
      <c r="GH148" s="359">
        <v>3</v>
      </c>
      <c r="GI148" s="359"/>
      <c r="GJ148" s="359"/>
      <c r="GK148" s="358" t="s">
        <v>40</v>
      </c>
      <c r="GL148" s="358" t="s">
        <v>85</v>
      </c>
      <c r="GM148" s="358"/>
      <c r="GN148" s="358">
        <v>2</v>
      </c>
      <c r="GO148" s="358">
        <v>7</v>
      </c>
      <c r="GP148" s="359">
        <v>2</v>
      </c>
      <c r="GQ148" s="419">
        <f t="shared" si="709"/>
        <v>1</v>
      </c>
      <c r="GR148" s="359">
        <v>6</v>
      </c>
      <c r="GS148" s="358" t="s">
        <v>34</v>
      </c>
      <c r="GT148" s="358" t="s">
        <v>93</v>
      </c>
      <c r="GU148" s="358">
        <v>8</v>
      </c>
      <c r="GV148" s="358" t="s">
        <v>86</v>
      </c>
      <c r="GW148" s="358"/>
      <c r="GX148" s="358">
        <v>2</v>
      </c>
      <c r="GY148" s="358">
        <v>4</v>
      </c>
      <c r="GZ148" s="359">
        <v>2</v>
      </c>
      <c r="HA148" s="421">
        <f t="shared" si="711"/>
        <v>4</v>
      </c>
      <c r="HB148" s="359" t="s">
        <v>274</v>
      </c>
      <c r="HC148" s="269" t="s">
        <v>275</v>
      </c>
      <c r="HD148" s="269"/>
      <c r="HE148" s="269"/>
      <c r="HF148" s="269">
        <v>2</v>
      </c>
      <c r="HG148" s="269"/>
      <c r="HH148" s="269"/>
      <c r="HI148" s="269"/>
      <c r="HJ148" s="269"/>
      <c r="HK148" s="295">
        <f t="shared" si="33"/>
        <v>12</v>
      </c>
      <c r="HL148" s="296">
        <f t="shared" si="729"/>
        <v>1</v>
      </c>
      <c r="HM148" s="295">
        <f t="shared" si="730"/>
        <v>0</v>
      </c>
      <c r="HN148" s="297">
        <f t="shared" si="731"/>
        <v>0</v>
      </c>
      <c r="HO148" s="295">
        <f t="shared" si="732"/>
        <v>0</v>
      </c>
      <c r="HP148" s="295">
        <f t="shared" si="733"/>
        <v>0</v>
      </c>
      <c r="HQ148" s="295">
        <f t="shared" si="734"/>
        <v>1</v>
      </c>
      <c r="HR148" s="269" t="s">
        <v>307</v>
      </c>
      <c r="HS148" s="269" t="s">
        <v>310</v>
      </c>
      <c r="HT148" s="269"/>
      <c r="HU148" s="269"/>
      <c r="HV148" s="269"/>
      <c r="HW148" s="269"/>
      <c r="HX148" s="269"/>
      <c r="HY148" s="269"/>
      <c r="HZ148" s="269"/>
      <c r="IA148" s="269"/>
      <c r="IB148" s="269"/>
      <c r="IC148" s="269"/>
      <c r="ID148" s="269"/>
      <c r="IE148" s="269"/>
    </row>
    <row r="149" spans="7:239" ht="15" customHeight="1">
      <c r="G149" s="175">
        <f t="shared" si="23"/>
        <v>6</v>
      </c>
      <c r="H149" s="175">
        <f t="shared" si="24"/>
        <v>6</v>
      </c>
      <c r="I149" s="128">
        <v>66</v>
      </c>
      <c r="J149" s="90">
        <f t="shared" si="735"/>
        <v>43759</v>
      </c>
      <c r="K149" s="126">
        <v>43759</v>
      </c>
      <c r="L149" s="273" t="s">
        <v>260</v>
      </c>
      <c r="M149" s="76">
        <v>2</v>
      </c>
      <c r="N149" s="42">
        <v>1</v>
      </c>
      <c r="O149" s="206">
        <f t="shared" si="736"/>
        <v>3</v>
      </c>
      <c r="P149" s="176">
        <f t="shared" si="737"/>
        <v>88</v>
      </c>
      <c r="Q149" s="177">
        <f t="shared" si="738"/>
        <v>43</v>
      </c>
      <c r="R149" s="178">
        <f t="shared" si="739"/>
        <v>45</v>
      </c>
      <c r="S149" s="518">
        <f t="shared" si="740"/>
        <v>-1</v>
      </c>
      <c r="T149" s="43">
        <v>1</v>
      </c>
      <c r="U149" s="43">
        <v>0</v>
      </c>
      <c r="V149" s="43">
        <v>2</v>
      </c>
      <c r="W149" s="43">
        <v>0</v>
      </c>
      <c r="X149" s="186">
        <f t="shared" si="741"/>
        <v>3</v>
      </c>
      <c r="Y149" s="43">
        <v>1</v>
      </c>
      <c r="Z149" s="189">
        <f t="shared" si="742"/>
        <v>4</v>
      </c>
      <c r="AA149" s="44">
        <v>0</v>
      </c>
      <c r="AB149" s="142"/>
      <c r="AC149" s="354">
        <v>5</v>
      </c>
      <c r="AD149" s="358" t="s">
        <v>34</v>
      </c>
      <c r="AE149" s="358" t="s">
        <v>93</v>
      </c>
      <c r="AF149" s="358">
        <v>8</v>
      </c>
      <c r="AG149" s="358" t="s">
        <v>91</v>
      </c>
      <c r="AH149" s="358"/>
      <c r="AI149" s="358">
        <v>2</v>
      </c>
      <c r="AJ149" s="358">
        <v>2</v>
      </c>
      <c r="AK149" s="359">
        <v>1</v>
      </c>
      <c r="AL149" s="419">
        <f t="shared" si="694"/>
        <v>4</v>
      </c>
      <c r="AM149" s="360">
        <v>5</v>
      </c>
      <c r="AN149" s="358" t="s">
        <v>34</v>
      </c>
      <c r="AO149" s="358" t="s">
        <v>63</v>
      </c>
      <c r="AP149" s="358">
        <v>4</v>
      </c>
      <c r="AQ149" s="358" t="s">
        <v>95</v>
      </c>
      <c r="AR149" s="358"/>
      <c r="AS149" s="358">
        <v>1</v>
      </c>
      <c r="AT149" s="358">
        <v>4</v>
      </c>
      <c r="AU149" s="359">
        <v>1</v>
      </c>
      <c r="AV149" s="419">
        <f t="shared" si="695"/>
        <v>4</v>
      </c>
      <c r="AW149" s="359">
        <v>4</v>
      </c>
      <c r="AX149" s="358" t="s">
        <v>34</v>
      </c>
      <c r="AY149" s="358" t="s">
        <v>93</v>
      </c>
      <c r="AZ149" s="358" t="s">
        <v>226</v>
      </c>
      <c r="BA149" s="358" t="s">
        <v>85</v>
      </c>
      <c r="BB149" s="358"/>
      <c r="BC149" s="358">
        <v>1</v>
      </c>
      <c r="BD149" s="358">
        <v>8</v>
      </c>
      <c r="BE149" s="359">
        <v>2</v>
      </c>
      <c r="BF149" s="419">
        <f t="shared" si="696"/>
        <v>2</v>
      </c>
      <c r="BG149" s="354">
        <v>4</v>
      </c>
      <c r="BH149" s="359"/>
      <c r="BI149" s="359"/>
      <c r="BJ149" s="358" t="s">
        <v>261</v>
      </c>
      <c r="BK149" s="358" t="s">
        <v>262</v>
      </c>
      <c r="BL149" s="358" t="s">
        <v>263</v>
      </c>
      <c r="BM149" s="358">
        <v>1</v>
      </c>
      <c r="BN149" s="358">
        <v>0</v>
      </c>
      <c r="BO149" s="359">
        <v>0</v>
      </c>
      <c r="BP149" s="419">
        <f t="shared" si="697"/>
        <v>4</v>
      </c>
      <c r="BQ149" s="359">
        <v>5</v>
      </c>
      <c r="BR149" s="358" t="s">
        <v>34</v>
      </c>
      <c r="BS149" s="358" t="s">
        <v>86</v>
      </c>
      <c r="BT149" s="358">
        <v>4</v>
      </c>
      <c r="BU149" s="358" t="s">
        <v>85</v>
      </c>
      <c r="BV149" s="358"/>
      <c r="BW149" s="358">
        <v>1</v>
      </c>
      <c r="BX149" s="358">
        <v>3</v>
      </c>
      <c r="BY149" s="359">
        <v>1</v>
      </c>
      <c r="BZ149" s="419">
        <f t="shared" si="698"/>
        <v>4</v>
      </c>
      <c r="CA149" s="359">
        <v>5</v>
      </c>
      <c r="CB149" s="358" t="s">
        <v>34</v>
      </c>
      <c r="CC149" s="358" t="s">
        <v>63</v>
      </c>
      <c r="CD149" s="358" t="s">
        <v>226</v>
      </c>
      <c r="CE149" s="358" t="s">
        <v>85</v>
      </c>
      <c r="CF149" s="358"/>
      <c r="CG149" s="358">
        <v>3</v>
      </c>
      <c r="CH149" s="358">
        <v>4</v>
      </c>
      <c r="CI149" s="359">
        <v>2</v>
      </c>
      <c r="CJ149" s="419">
        <f t="shared" si="699"/>
        <v>3</v>
      </c>
      <c r="CK149" s="359">
        <v>5</v>
      </c>
      <c r="CL149" s="359"/>
      <c r="CM149" s="359"/>
      <c r="CN149" s="394">
        <v>0</v>
      </c>
      <c r="CO149" s="394" t="s">
        <v>95</v>
      </c>
      <c r="CP149" s="358"/>
      <c r="CQ149" s="358">
        <v>3</v>
      </c>
      <c r="CR149" s="358">
        <v>1</v>
      </c>
      <c r="CS149" s="359">
        <v>1</v>
      </c>
      <c r="CT149" s="419">
        <f t="shared" si="700"/>
        <v>4</v>
      </c>
      <c r="CU149" s="354">
        <v>6</v>
      </c>
      <c r="CV149" s="355" t="s">
        <v>34</v>
      </c>
      <c r="CW149" s="358" t="s">
        <v>63</v>
      </c>
      <c r="CX149" s="358">
        <v>9</v>
      </c>
      <c r="CY149" s="358" t="s">
        <v>85</v>
      </c>
      <c r="CZ149" s="358" t="s">
        <v>247</v>
      </c>
      <c r="DA149" s="358">
        <v>2</v>
      </c>
      <c r="DB149" s="358">
        <v>13</v>
      </c>
      <c r="DC149" s="359">
        <v>2</v>
      </c>
      <c r="DD149" s="419">
        <f t="shared" si="710"/>
        <v>4</v>
      </c>
      <c r="DE149" s="359">
        <v>4</v>
      </c>
      <c r="DF149" s="358" t="s">
        <v>34</v>
      </c>
      <c r="DG149" s="358" t="s">
        <v>93</v>
      </c>
      <c r="DH149" s="358">
        <v>8</v>
      </c>
      <c r="DI149" s="358" t="s">
        <v>85</v>
      </c>
      <c r="DJ149" s="358"/>
      <c r="DK149" s="358">
        <v>1</v>
      </c>
      <c r="DL149" s="358">
        <v>6</v>
      </c>
      <c r="DM149" s="359">
        <v>2</v>
      </c>
      <c r="DN149" s="419">
        <f t="shared" si="701"/>
        <v>2</v>
      </c>
      <c r="DO149" s="359" t="s">
        <v>259</v>
      </c>
      <c r="DP149" s="359">
        <v>4</v>
      </c>
      <c r="DQ149" s="359"/>
      <c r="DR149" s="359"/>
      <c r="DS149" s="358" t="s">
        <v>111</v>
      </c>
      <c r="DT149" s="358" t="s">
        <v>63</v>
      </c>
      <c r="DU149" s="358"/>
      <c r="DV149" s="358">
        <v>2</v>
      </c>
      <c r="DW149" s="358">
        <v>10</v>
      </c>
      <c r="DX149" s="359">
        <v>2</v>
      </c>
      <c r="DY149" s="419">
        <f t="shared" si="702"/>
        <v>2</v>
      </c>
      <c r="DZ149" s="354">
        <v>4</v>
      </c>
      <c r="EA149" s="358" t="s">
        <v>34</v>
      </c>
      <c r="EB149" s="358" t="s">
        <v>93</v>
      </c>
      <c r="EC149" s="358">
        <v>7</v>
      </c>
      <c r="ED149" s="358" t="s">
        <v>63</v>
      </c>
      <c r="EE149" s="358"/>
      <c r="EF149" s="358">
        <v>1</v>
      </c>
      <c r="EG149" s="358">
        <v>1.5</v>
      </c>
      <c r="EH149" s="359">
        <v>1</v>
      </c>
      <c r="EI149" s="419">
        <f t="shared" si="703"/>
        <v>3</v>
      </c>
      <c r="EJ149" s="359">
        <v>5</v>
      </c>
      <c r="EK149" s="358" t="s">
        <v>34</v>
      </c>
      <c r="EL149" s="358" t="s">
        <v>91</v>
      </c>
      <c r="EM149" s="358">
        <v>9</v>
      </c>
      <c r="EN149" s="358" t="s">
        <v>63</v>
      </c>
      <c r="EO149" s="358" t="s">
        <v>247</v>
      </c>
      <c r="EP149" s="358">
        <v>1</v>
      </c>
      <c r="EQ149" s="358">
        <v>14</v>
      </c>
      <c r="ER149" s="359">
        <v>2</v>
      </c>
      <c r="ES149" s="419">
        <f t="shared" si="704"/>
        <v>3</v>
      </c>
      <c r="ET149" s="359">
        <v>5</v>
      </c>
      <c r="EU149" s="358" t="s">
        <v>34</v>
      </c>
      <c r="EV149" s="358" t="s">
        <v>93</v>
      </c>
      <c r="EW149" s="358" t="s">
        <v>226</v>
      </c>
      <c r="EX149" s="358" t="s">
        <v>86</v>
      </c>
      <c r="EY149" s="358"/>
      <c r="EZ149" s="358">
        <v>1</v>
      </c>
      <c r="FA149" s="358">
        <v>5</v>
      </c>
      <c r="FB149" s="359">
        <v>2</v>
      </c>
      <c r="FC149" s="419">
        <f t="shared" si="705"/>
        <v>3</v>
      </c>
      <c r="FD149" s="354">
        <v>5</v>
      </c>
      <c r="FE149" s="358" t="s">
        <v>34</v>
      </c>
      <c r="FF149" s="358" t="s">
        <v>93</v>
      </c>
      <c r="FG149" s="358">
        <v>7</v>
      </c>
      <c r="FH149" s="358" t="s">
        <v>85</v>
      </c>
      <c r="FI149" s="358"/>
      <c r="FJ149" s="358">
        <v>1</v>
      </c>
      <c r="FK149" s="358">
        <v>9</v>
      </c>
      <c r="FL149" s="359">
        <v>2</v>
      </c>
      <c r="FM149" s="419">
        <f t="shared" si="706"/>
        <v>3</v>
      </c>
      <c r="FN149" s="354">
        <v>4</v>
      </c>
      <c r="FO149" s="358" t="s">
        <v>128</v>
      </c>
      <c r="FP149" s="358" t="s">
        <v>86</v>
      </c>
      <c r="FQ149" s="358">
        <v>4</v>
      </c>
      <c r="FR149" s="358" t="s">
        <v>94</v>
      </c>
      <c r="FS149" s="358"/>
      <c r="FT149" s="358">
        <v>1</v>
      </c>
      <c r="FU149" s="358">
        <v>3</v>
      </c>
      <c r="FV149" s="359">
        <v>1</v>
      </c>
      <c r="FW149" s="419">
        <f t="shared" si="707"/>
        <v>3</v>
      </c>
      <c r="FX149" s="359">
        <v>4</v>
      </c>
      <c r="FY149" s="358" t="s">
        <v>34</v>
      </c>
      <c r="FZ149" s="358" t="s">
        <v>63</v>
      </c>
      <c r="GA149" s="358" t="s">
        <v>226</v>
      </c>
      <c r="GB149" s="358" t="s">
        <v>92</v>
      </c>
      <c r="GC149" s="358"/>
      <c r="GD149" s="358">
        <v>1</v>
      </c>
      <c r="GE149" s="358">
        <v>8</v>
      </c>
      <c r="GF149" s="359">
        <v>2</v>
      </c>
      <c r="GG149" s="419">
        <f t="shared" si="708"/>
        <v>2</v>
      </c>
      <c r="GH149" s="359">
        <v>6</v>
      </c>
      <c r="GI149" s="359"/>
      <c r="GJ149" s="359"/>
      <c r="GK149" s="392" t="s">
        <v>100</v>
      </c>
      <c r="GL149" s="392" t="s">
        <v>96</v>
      </c>
      <c r="GM149" s="358"/>
      <c r="GN149" s="358">
        <v>2</v>
      </c>
      <c r="GO149" s="358">
        <v>14</v>
      </c>
      <c r="GP149" s="359">
        <v>3</v>
      </c>
      <c r="GQ149" s="419">
        <f t="shared" si="709"/>
        <v>3</v>
      </c>
      <c r="GR149" s="359">
        <v>8</v>
      </c>
      <c r="GS149" s="392" t="s">
        <v>34</v>
      </c>
      <c r="GT149" s="392" t="s">
        <v>96</v>
      </c>
      <c r="GU149" s="358">
        <v>9</v>
      </c>
      <c r="GV149" s="358" t="s">
        <v>63</v>
      </c>
      <c r="GW149" s="358"/>
      <c r="GX149" s="358">
        <v>1</v>
      </c>
      <c r="GY149" s="358">
        <v>8</v>
      </c>
      <c r="GZ149" s="359">
        <v>2</v>
      </c>
      <c r="HA149" s="421">
        <f t="shared" si="711"/>
        <v>6</v>
      </c>
      <c r="HB149" s="359" t="s">
        <v>257</v>
      </c>
      <c r="HC149" s="269" t="s">
        <v>258</v>
      </c>
      <c r="HD149" s="269"/>
      <c r="HE149" s="269"/>
      <c r="HF149" s="279">
        <v>1</v>
      </c>
      <c r="HG149" s="281"/>
      <c r="HH149" s="269">
        <v>2</v>
      </c>
      <c r="HI149" s="269"/>
      <c r="HJ149" s="269"/>
      <c r="HK149" s="295">
        <f t="shared" ref="HK149:HK211" si="743">COUNTIF($AC149:$HB149,"1W")</f>
        <v>13</v>
      </c>
      <c r="HL149" s="296">
        <f t="shared" si="729"/>
        <v>0</v>
      </c>
      <c r="HM149" s="295">
        <f t="shared" si="730"/>
        <v>0</v>
      </c>
      <c r="HN149" s="297">
        <f t="shared" si="731"/>
        <v>0</v>
      </c>
      <c r="HO149" s="295">
        <f t="shared" si="732"/>
        <v>0</v>
      </c>
      <c r="HP149" s="295">
        <f t="shared" si="733"/>
        <v>1</v>
      </c>
      <c r="HQ149" s="295">
        <f t="shared" si="734"/>
        <v>1</v>
      </c>
      <c r="HR149" s="269" t="s">
        <v>304</v>
      </c>
      <c r="HS149" s="269" t="s">
        <v>311</v>
      </c>
      <c r="HT149" s="269"/>
      <c r="HU149" s="269"/>
      <c r="HV149" s="269"/>
      <c r="HW149" s="269"/>
      <c r="HX149" s="269"/>
      <c r="HY149" s="269"/>
      <c r="HZ149" s="269"/>
      <c r="IA149" s="269"/>
      <c r="IB149" s="269"/>
      <c r="IC149" s="269"/>
      <c r="ID149" s="269"/>
      <c r="IE149" s="269"/>
    </row>
    <row r="150" spans="7:239" ht="15" customHeight="1">
      <c r="G150" s="175">
        <f t="shared" si="23"/>
        <v>5</v>
      </c>
      <c r="H150" s="175">
        <f t="shared" si="24"/>
        <v>10</v>
      </c>
      <c r="I150" s="128">
        <v>65</v>
      </c>
      <c r="J150" s="88">
        <f t="shared" si="735"/>
        <v>43734</v>
      </c>
      <c r="K150" s="85">
        <v>43734</v>
      </c>
      <c r="L150" s="5" t="s">
        <v>255</v>
      </c>
      <c r="M150" s="74">
        <v>2</v>
      </c>
      <c r="N150" s="28">
        <v>0</v>
      </c>
      <c r="O150" s="206">
        <f t="shared" si="736"/>
        <v>2</v>
      </c>
      <c r="P150" s="179">
        <f t="shared" si="737"/>
        <v>86</v>
      </c>
      <c r="Q150" s="180">
        <f t="shared" si="738"/>
        <v>46</v>
      </c>
      <c r="R150" s="181">
        <f t="shared" si="739"/>
        <v>40</v>
      </c>
      <c r="S150" s="518">
        <f t="shared" si="740"/>
        <v>8</v>
      </c>
      <c r="T150" s="27">
        <v>1</v>
      </c>
      <c r="U150" s="27">
        <v>1</v>
      </c>
      <c r="V150" s="27">
        <v>0</v>
      </c>
      <c r="W150" s="27">
        <v>0</v>
      </c>
      <c r="X150" s="186">
        <f t="shared" si="741"/>
        <v>2</v>
      </c>
      <c r="Y150" s="27">
        <v>2</v>
      </c>
      <c r="Z150" s="190">
        <f t="shared" si="742"/>
        <v>4</v>
      </c>
      <c r="AA150" s="18">
        <v>1</v>
      </c>
      <c r="AB150" s="142"/>
      <c r="AC150" s="359">
        <v>4</v>
      </c>
      <c r="AD150" s="358" t="s">
        <v>34</v>
      </c>
      <c r="AE150" s="358" t="s">
        <v>63</v>
      </c>
      <c r="AF150" s="358">
        <v>9</v>
      </c>
      <c r="AG150" s="358" t="s">
        <v>85</v>
      </c>
      <c r="AH150" s="358"/>
      <c r="AI150" s="358">
        <v>3</v>
      </c>
      <c r="AJ150" s="358">
        <v>14</v>
      </c>
      <c r="AK150" s="359">
        <v>2</v>
      </c>
      <c r="AL150" s="419">
        <f t="shared" si="694"/>
        <v>2</v>
      </c>
      <c r="AM150" s="359">
        <v>4</v>
      </c>
      <c r="AN150" s="358" t="s">
        <v>34</v>
      </c>
      <c r="AO150" s="358" t="s">
        <v>93</v>
      </c>
      <c r="AP150" s="358">
        <v>4</v>
      </c>
      <c r="AQ150" s="358" t="s">
        <v>85</v>
      </c>
      <c r="AR150" s="358"/>
      <c r="AS150" s="358">
        <v>1</v>
      </c>
      <c r="AT150" s="358">
        <v>5</v>
      </c>
      <c r="AU150" s="359">
        <v>2</v>
      </c>
      <c r="AV150" s="419">
        <f t="shared" si="695"/>
        <v>2</v>
      </c>
      <c r="AW150" s="359">
        <v>7</v>
      </c>
      <c r="AX150" s="386" t="s">
        <v>27</v>
      </c>
      <c r="AY150" s="386" t="s">
        <v>96</v>
      </c>
      <c r="AZ150" s="355">
        <v>4</v>
      </c>
      <c r="BA150" s="355" t="s">
        <v>91</v>
      </c>
      <c r="BB150" s="358"/>
      <c r="BC150" s="358">
        <v>3</v>
      </c>
      <c r="BD150" s="358">
        <v>7</v>
      </c>
      <c r="BE150" s="359">
        <v>2</v>
      </c>
      <c r="BF150" s="419">
        <f t="shared" si="696"/>
        <v>5</v>
      </c>
      <c r="BG150" s="359">
        <v>4</v>
      </c>
      <c r="BH150" s="359"/>
      <c r="BI150" s="359" t="s">
        <v>106</v>
      </c>
      <c r="BJ150" s="358" t="s">
        <v>29</v>
      </c>
      <c r="BK150" s="358" t="s">
        <v>63</v>
      </c>
      <c r="BL150" s="358"/>
      <c r="BM150" s="358">
        <v>3</v>
      </c>
      <c r="BN150" s="358">
        <v>11</v>
      </c>
      <c r="BO150" s="359">
        <v>2</v>
      </c>
      <c r="BP150" s="419">
        <f t="shared" si="697"/>
        <v>2</v>
      </c>
      <c r="BQ150" s="359">
        <v>4</v>
      </c>
      <c r="BR150" s="358" t="s">
        <v>34</v>
      </c>
      <c r="BS150" s="358" t="s">
        <v>92</v>
      </c>
      <c r="BT150" s="358">
        <v>0</v>
      </c>
      <c r="BU150" s="358" t="s">
        <v>85</v>
      </c>
      <c r="BV150" s="358"/>
      <c r="BW150" s="358">
        <v>4</v>
      </c>
      <c r="BX150" s="358">
        <v>9</v>
      </c>
      <c r="BY150" s="359">
        <v>2</v>
      </c>
      <c r="BZ150" s="419">
        <f t="shared" si="698"/>
        <v>2</v>
      </c>
      <c r="CA150" s="359">
        <v>6</v>
      </c>
      <c r="CB150" s="355" t="s">
        <v>35</v>
      </c>
      <c r="CC150" s="355" t="s">
        <v>25</v>
      </c>
      <c r="CD150" s="358">
        <v>9</v>
      </c>
      <c r="CE150" s="358" t="s">
        <v>38</v>
      </c>
      <c r="CF150" s="358" t="s">
        <v>251</v>
      </c>
      <c r="CG150" s="358">
        <v>3</v>
      </c>
      <c r="CH150" s="358">
        <v>5</v>
      </c>
      <c r="CI150" s="359">
        <v>2</v>
      </c>
      <c r="CJ150" s="419">
        <f t="shared" si="699"/>
        <v>4</v>
      </c>
      <c r="CK150" s="360">
        <v>4</v>
      </c>
      <c r="CL150" s="359"/>
      <c r="CM150" s="359"/>
      <c r="CN150" s="358">
        <v>0</v>
      </c>
      <c r="CO150" s="358" t="s">
        <v>85</v>
      </c>
      <c r="CP150" s="358"/>
      <c r="CQ150" s="358">
        <v>2</v>
      </c>
      <c r="CR150" s="358">
        <v>7</v>
      </c>
      <c r="CS150" s="359">
        <v>3</v>
      </c>
      <c r="CT150" s="419">
        <f t="shared" si="700"/>
        <v>1</v>
      </c>
      <c r="CU150" s="354">
        <v>9</v>
      </c>
      <c r="CV150" s="358" t="s">
        <v>34</v>
      </c>
      <c r="CW150" s="358" t="s">
        <v>63</v>
      </c>
      <c r="CX150" s="358">
        <v>4</v>
      </c>
      <c r="CY150" s="358" t="s">
        <v>85</v>
      </c>
      <c r="CZ150" s="386" t="s">
        <v>250</v>
      </c>
      <c r="DA150" s="358">
        <v>1</v>
      </c>
      <c r="DB150" s="358">
        <v>8</v>
      </c>
      <c r="DC150" s="359">
        <v>3</v>
      </c>
      <c r="DD150" s="419">
        <f t="shared" si="710"/>
        <v>6</v>
      </c>
      <c r="DE150" s="359">
        <v>4</v>
      </c>
      <c r="DF150" s="358" t="s">
        <v>34</v>
      </c>
      <c r="DG150" s="358" t="s">
        <v>63</v>
      </c>
      <c r="DH150" s="358">
        <v>7</v>
      </c>
      <c r="DI150" s="358" t="s">
        <v>94</v>
      </c>
      <c r="DJ150" s="358"/>
      <c r="DK150" s="358">
        <v>2</v>
      </c>
      <c r="DL150" s="358">
        <v>0.5</v>
      </c>
      <c r="DM150" s="359">
        <v>1</v>
      </c>
      <c r="DN150" s="419">
        <f t="shared" si="701"/>
        <v>3</v>
      </c>
      <c r="DO150" s="359"/>
      <c r="DP150" s="359">
        <v>4</v>
      </c>
      <c r="DQ150" s="359"/>
      <c r="DR150" s="359"/>
      <c r="DS150" s="358" t="s">
        <v>111</v>
      </c>
      <c r="DT150" s="358" t="s">
        <v>85</v>
      </c>
      <c r="DU150" s="358"/>
      <c r="DV150" s="358">
        <v>3</v>
      </c>
      <c r="DW150" s="358">
        <v>13</v>
      </c>
      <c r="DX150" s="359">
        <v>3</v>
      </c>
      <c r="DY150" s="419">
        <f t="shared" si="702"/>
        <v>1</v>
      </c>
      <c r="DZ150" s="359">
        <v>4</v>
      </c>
      <c r="EA150" s="358" t="s">
        <v>34</v>
      </c>
      <c r="EB150" s="358" t="s">
        <v>93</v>
      </c>
      <c r="EC150" s="358" t="s">
        <v>226</v>
      </c>
      <c r="ED150" s="358" t="s">
        <v>93</v>
      </c>
      <c r="EE150" s="358"/>
      <c r="EF150" s="358">
        <v>3</v>
      </c>
      <c r="EG150" s="358">
        <v>6</v>
      </c>
      <c r="EH150" s="359">
        <v>2</v>
      </c>
      <c r="EI150" s="419">
        <f t="shared" si="703"/>
        <v>2</v>
      </c>
      <c r="EJ150" s="359">
        <v>5</v>
      </c>
      <c r="EK150" s="358" t="s">
        <v>34</v>
      </c>
      <c r="EL150" s="358" t="s">
        <v>63</v>
      </c>
      <c r="EM150" s="358">
        <v>9</v>
      </c>
      <c r="EN150" s="358" t="s">
        <v>91</v>
      </c>
      <c r="EO150" s="358"/>
      <c r="EP150" s="358">
        <v>1</v>
      </c>
      <c r="EQ150" s="355">
        <v>4</v>
      </c>
      <c r="ER150" s="354">
        <v>2</v>
      </c>
      <c r="ES150" s="419">
        <f t="shared" si="704"/>
        <v>3</v>
      </c>
      <c r="ET150" s="359">
        <v>4</v>
      </c>
      <c r="EU150" s="358" t="s">
        <v>34</v>
      </c>
      <c r="EV150" s="358" t="s">
        <v>63</v>
      </c>
      <c r="EW150" s="358">
        <v>9</v>
      </c>
      <c r="EX150" s="358" t="s">
        <v>91</v>
      </c>
      <c r="EY150" s="358" t="s">
        <v>247</v>
      </c>
      <c r="EZ150" s="358">
        <v>2</v>
      </c>
      <c r="FA150" s="358">
        <v>0.5</v>
      </c>
      <c r="FB150" s="359">
        <v>1</v>
      </c>
      <c r="FC150" s="419">
        <f t="shared" si="705"/>
        <v>3</v>
      </c>
      <c r="FD150" s="359">
        <v>5</v>
      </c>
      <c r="FE150" s="358" t="s">
        <v>35</v>
      </c>
      <c r="FF150" s="358" t="s">
        <v>28</v>
      </c>
      <c r="FG150" s="358">
        <v>8</v>
      </c>
      <c r="FH150" s="358" t="s">
        <v>46</v>
      </c>
      <c r="FI150" s="358"/>
      <c r="FJ150" s="358">
        <v>3</v>
      </c>
      <c r="FK150" s="358">
        <v>7.5</v>
      </c>
      <c r="FL150" s="359">
        <v>2</v>
      </c>
      <c r="FM150" s="419">
        <f t="shared" si="706"/>
        <v>3</v>
      </c>
      <c r="FN150" s="359">
        <v>5</v>
      </c>
      <c r="FO150" s="358" t="s">
        <v>34</v>
      </c>
      <c r="FP150" s="358" t="s">
        <v>93</v>
      </c>
      <c r="FQ150" s="358" t="s">
        <v>226</v>
      </c>
      <c r="FR150" s="358" t="s">
        <v>85</v>
      </c>
      <c r="FS150" s="358"/>
      <c r="FT150" s="358">
        <v>2</v>
      </c>
      <c r="FU150" s="358">
        <v>11</v>
      </c>
      <c r="FV150" s="359">
        <v>3</v>
      </c>
      <c r="FW150" s="419">
        <f t="shared" si="707"/>
        <v>2</v>
      </c>
      <c r="FX150" s="360">
        <v>5</v>
      </c>
      <c r="FY150" s="358" t="s">
        <v>34</v>
      </c>
      <c r="FZ150" s="358" t="s">
        <v>63</v>
      </c>
      <c r="GA150" s="358" t="s">
        <v>226</v>
      </c>
      <c r="GB150" s="358" t="s">
        <v>92</v>
      </c>
      <c r="GC150" s="358"/>
      <c r="GD150" s="358">
        <v>1</v>
      </c>
      <c r="GE150" s="358">
        <v>6</v>
      </c>
      <c r="GF150" s="359">
        <v>2</v>
      </c>
      <c r="GG150" s="419">
        <f t="shared" si="708"/>
        <v>3</v>
      </c>
      <c r="GH150" s="356">
        <v>2</v>
      </c>
      <c r="GI150" s="359"/>
      <c r="GJ150" s="359"/>
      <c r="GK150" s="358" t="s">
        <v>100</v>
      </c>
      <c r="GL150" s="358" t="s">
        <v>85</v>
      </c>
      <c r="GM150" s="358"/>
      <c r="GN150" s="358">
        <v>3</v>
      </c>
      <c r="GO150" s="358">
        <v>1.3</v>
      </c>
      <c r="GP150" s="359">
        <v>1</v>
      </c>
      <c r="GQ150" s="419">
        <f t="shared" si="709"/>
        <v>1</v>
      </c>
      <c r="GR150" s="359">
        <v>6</v>
      </c>
      <c r="GS150" s="358" t="s">
        <v>34</v>
      </c>
      <c r="GT150" s="358" t="s">
        <v>63</v>
      </c>
      <c r="GU150" s="358">
        <v>9</v>
      </c>
      <c r="GV150" s="358" t="s">
        <v>85</v>
      </c>
      <c r="GW150" s="358"/>
      <c r="GX150" s="358">
        <v>2</v>
      </c>
      <c r="GY150" s="358">
        <v>11</v>
      </c>
      <c r="GZ150" s="359">
        <v>3</v>
      </c>
      <c r="HA150" s="421">
        <f t="shared" si="711"/>
        <v>3</v>
      </c>
      <c r="HB150" s="359" t="s">
        <v>252</v>
      </c>
      <c r="HC150" s="269" t="s">
        <v>254</v>
      </c>
      <c r="HD150" s="269"/>
      <c r="HE150" s="269"/>
      <c r="HF150" s="279"/>
      <c r="HG150" s="281">
        <v>1</v>
      </c>
      <c r="HH150" s="269"/>
      <c r="HI150" s="269">
        <v>1</v>
      </c>
      <c r="HJ150" s="269"/>
      <c r="HK150" s="295">
        <f t="shared" si="743"/>
        <v>13</v>
      </c>
      <c r="HL150" s="296">
        <f t="shared" si="729"/>
        <v>0</v>
      </c>
      <c r="HM150" s="295">
        <f t="shared" si="730"/>
        <v>0</v>
      </c>
      <c r="HN150" s="297">
        <f t="shared" si="731"/>
        <v>0</v>
      </c>
      <c r="HO150" s="295">
        <f t="shared" si="732"/>
        <v>0</v>
      </c>
      <c r="HP150" s="295">
        <f t="shared" si="733"/>
        <v>0</v>
      </c>
      <c r="HQ150" s="295">
        <f t="shared" si="734"/>
        <v>0</v>
      </c>
      <c r="HR150" s="269" t="s">
        <v>304</v>
      </c>
      <c r="HS150" s="269" t="s">
        <v>311</v>
      </c>
      <c r="HT150" s="269"/>
      <c r="HU150" s="269"/>
      <c r="HV150" s="269"/>
      <c r="HW150" s="269"/>
      <c r="HX150" s="269"/>
      <c r="HY150" s="269"/>
      <c r="HZ150" s="269"/>
      <c r="IA150" s="269"/>
      <c r="IB150" s="269"/>
      <c r="IC150" s="269"/>
      <c r="ID150" s="269"/>
      <c r="IE150" s="269"/>
    </row>
    <row r="151" spans="7:239" ht="15" customHeight="1">
      <c r="G151" s="175">
        <f t="shared" si="23"/>
        <v>5</v>
      </c>
      <c r="H151" s="175">
        <f t="shared" si="24"/>
        <v>8</v>
      </c>
      <c r="I151" s="128">
        <v>64</v>
      </c>
      <c r="J151" s="88">
        <f t="shared" si="735"/>
        <v>43724</v>
      </c>
      <c r="K151" s="85">
        <v>43724</v>
      </c>
      <c r="L151" s="41" t="s">
        <v>231</v>
      </c>
      <c r="M151" s="74">
        <v>3</v>
      </c>
      <c r="N151" s="28">
        <v>1</v>
      </c>
      <c r="O151" s="206">
        <f t="shared" si="736"/>
        <v>4</v>
      </c>
      <c r="P151" s="179">
        <f t="shared" si="737"/>
        <v>93</v>
      </c>
      <c r="Q151" s="180">
        <f t="shared" si="738"/>
        <v>48</v>
      </c>
      <c r="R151" s="181">
        <f t="shared" si="739"/>
        <v>45</v>
      </c>
      <c r="S151" s="518">
        <f t="shared" si="740"/>
        <v>6</v>
      </c>
      <c r="T151" s="27">
        <v>3</v>
      </c>
      <c r="U151" s="27">
        <v>0</v>
      </c>
      <c r="V151" s="27">
        <v>3</v>
      </c>
      <c r="W151" s="27">
        <v>0</v>
      </c>
      <c r="X151" s="186">
        <f t="shared" si="741"/>
        <v>6</v>
      </c>
      <c r="Y151" s="27">
        <v>1</v>
      </c>
      <c r="Z151" s="190">
        <f t="shared" si="742"/>
        <v>7</v>
      </c>
      <c r="AA151" s="18">
        <v>0</v>
      </c>
      <c r="AB151" s="142"/>
      <c r="AC151" s="5">
        <v>6</v>
      </c>
      <c r="AD151" s="397" t="s">
        <v>35</v>
      </c>
      <c r="AE151" s="397" t="s">
        <v>28</v>
      </c>
      <c r="AF151" s="394">
        <v>8</v>
      </c>
      <c r="AG151" s="394" t="s">
        <v>38</v>
      </c>
      <c r="AH151" s="397"/>
      <c r="AI151" s="398">
        <v>2</v>
      </c>
      <c r="AJ151" s="397">
        <v>6</v>
      </c>
      <c r="AK151" s="5">
        <v>2</v>
      </c>
      <c r="AL151" s="419">
        <f t="shared" si="694"/>
        <v>4</v>
      </c>
      <c r="AM151" s="399">
        <v>4</v>
      </c>
      <c r="AN151" s="397" t="s">
        <v>35</v>
      </c>
      <c r="AO151" s="397" t="s">
        <v>28</v>
      </c>
      <c r="AP151" s="397">
        <v>8</v>
      </c>
      <c r="AQ151" s="397" t="s">
        <v>46</v>
      </c>
      <c r="AR151" s="397"/>
      <c r="AS151" s="398">
        <v>2</v>
      </c>
      <c r="AT151" s="397">
        <v>15</v>
      </c>
      <c r="AU151" s="5">
        <v>2</v>
      </c>
      <c r="AV151" s="419">
        <f t="shared" si="695"/>
        <v>2</v>
      </c>
      <c r="AW151" s="362">
        <v>8</v>
      </c>
      <c r="AX151" s="386" t="s">
        <v>27</v>
      </c>
      <c r="AY151" s="386" t="s">
        <v>50</v>
      </c>
      <c r="AZ151" s="397" t="s">
        <v>226</v>
      </c>
      <c r="BA151" s="397" t="s">
        <v>48</v>
      </c>
      <c r="BB151" s="397" t="s">
        <v>235</v>
      </c>
      <c r="BC151" s="398">
        <v>3</v>
      </c>
      <c r="BD151" s="397">
        <v>25</v>
      </c>
      <c r="BE151" s="5">
        <v>2</v>
      </c>
      <c r="BF151" s="419">
        <f t="shared" si="696"/>
        <v>6</v>
      </c>
      <c r="BG151" s="5">
        <v>4</v>
      </c>
      <c r="BH151" s="5"/>
      <c r="BI151" s="5" t="s">
        <v>106</v>
      </c>
      <c r="BJ151" s="397" t="s">
        <v>30</v>
      </c>
      <c r="BK151" s="397" t="s">
        <v>47</v>
      </c>
      <c r="BL151" s="397"/>
      <c r="BM151" s="398">
        <v>2</v>
      </c>
      <c r="BN151" s="397">
        <v>2</v>
      </c>
      <c r="BO151" s="5">
        <v>2</v>
      </c>
      <c r="BP151" s="419">
        <f t="shared" si="697"/>
        <v>2</v>
      </c>
      <c r="BQ151" s="400">
        <v>5</v>
      </c>
      <c r="BR151" s="397" t="s">
        <v>35</v>
      </c>
      <c r="BS151" s="397" t="s">
        <v>47</v>
      </c>
      <c r="BT151" s="394">
        <v>4</v>
      </c>
      <c r="BU151" s="394" t="s">
        <v>47</v>
      </c>
      <c r="BV151" s="394"/>
      <c r="BW151" s="398">
        <v>3</v>
      </c>
      <c r="BX151" s="397">
        <v>2</v>
      </c>
      <c r="BY151" s="5">
        <v>2</v>
      </c>
      <c r="BZ151" s="419">
        <f t="shared" si="698"/>
        <v>3</v>
      </c>
      <c r="CA151" s="5">
        <v>6</v>
      </c>
      <c r="CB151" s="397" t="s">
        <v>35</v>
      </c>
      <c r="CC151" s="397" t="s">
        <v>28</v>
      </c>
      <c r="CD151" s="397">
        <v>4</v>
      </c>
      <c r="CE151" s="397" t="s">
        <v>46</v>
      </c>
      <c r="CF151" s="386"/>
      <c r="CG151" s="398">
        <v>3</v>
      </c>
      <c r="CH151" s="397">
        <v>13</v>
      </c>
      <c r="CI151" s="5">
        <v>3</v>
      </c>
      <c r="CJ151" s="419">
        <f t="shared" si="699"/>
        <v>3</v>
      </c>
      <c r="CK151" s="5">
        <v>3</v>
      </c>
      <c r="CL151" s="5"/>
      <c r="CM151" s="5"/>
      <c r="CN151" s="397">
        <v>4</v>
      </c>
      <c r="CO151" s="397" t="s">
        <v>46</v>
      </c>
      <c r="CP151" s="397"/>
      <c r="CQ151" s="398">
        <v>1</v>
      </c>
      <c r="CR151" s="397">
        <v>10</v>
      </c>
      <c r="CS151" s="5">
        <v>2</v>
      </c>
      <c r="CT151" s="419">
        <f t="shared" si="700"/>
        <v>1</v>
      </c>
      <c r="CU151" s="5">
        <v>5</v>
      </c>
      <c r="CV151" s="397" t="s">
        <v>35</v>
      </c>
      <c r="CW151" s="397" t="s">
        <v>25</v>
      </c>
      <c r="CX151" s="386">
        <v>5</v>
      </c>
      <c r="CY151" s="386" t="s">
        <v>39</v>
      </c>
      <c r="CZ151" s="397" t="s">
        <v>126</v>
      </c>
      <c r="DA151" s="398">
        <v>3</v>
      </c>
      <c r="DB151" s="397">
        <v>2</v>
      </c>
      <c r="DC151" s="5">
        <v>1</v>
      </c>
      <c r="DD151" s="419">
        <f t="shared" si="710"/>
        <v>4</v>
      </c>
      <c r="DE151" s="5">
        <v>7</v>
      </c>
      <c r="DF151" s="397" t="s">
        <v>35</v>
      </c>
      <c r="DG151" s="397" t="s">
        <v>28</v>
      </c>
      <c r="DH151" s="386">
        <v>8</v>
      </c>
      <c r="DI151" s="386" t="s">
        <v>47</v>
      </c>
      <c r="DJ151" s="386" t="s">
        <v>236</v>
      </c>
      <c r="DK151" s="398">
        <v>2</v>
      </c>
      <c r="DL151" s="397">
        <v>20</v>
      </c>
      <c r="DM151" s="5">
        <v>3</v>
      </c>
      <c r="DN151" s="419">
        <f t="shared" si="701"/>
        <v>4</v>
      </c>
      <c r="DO151" s="401" t="s">
        <v>129</v>
      </c>
      <c r="DP151" s="5">
        <v>3</v>
      </c>
      <c r="DQ151" s="5"/>
      <c r="DR151" s="359"/>
      <c r="DS151" s="397" t="s">
        <v>30</v>
      </c>
      <c r="DT151" s="397" t="s">
        <v>46</v>
      </c>
      <c r="DU151" s="397"/>
      <c r="DV151" s="398">
        <v>3</v>
      </c>
      <c r="DW151" s="397">
        <v>15</v>
      </c>
      <c r="DX151" s="5">
        <v>2</v>
      </c>
      <c r="DY151" s="419">
        <f t="shared" si="702"/>
        <v>1</v>
      </c>
      <c r="DZ151" s="5">
        <v>4</v>
      </c>
      <c r="EA151" s="397" t="s">
        <v>35</v>
      </c>
      <c r="EB151" s="397" t="s">
        <v>28</v>
      </c>
      <c r="EC151" s="397" t="s">
        <v>62</v>
      </c>
      <c r="ED151" s="397" t="s">
        <v>46</v>
      </c>
      <c r="EE151" s="397"/>
      <c r="EF151" s="398">
        <v>2</v>
      </c>
      <c r="EG151" s="397">
        <v>15</v>
      </c>
      <c r="EH151" s="5">
        <v>2</v>
      </c>
      <c r="EI151" s="419">
        <f t="shared" si="703"/>
        <v>2</v>
      </c>
      <c r="EJ151" s="362">
        <v>5</v>
      </c>
      <c r="EK151" s="397" t="s">
        <v>35</v>
      </c>
      <c r="EL151" s="397" t="s">
        <v>74</v>
      </c>
      <c r="EM151" s="397">
        <v>8</v>
      </c>
      <c r="EN151" s="397" t="s">
        <v>90</v>
      </c>
      <c r="EO151" s="397"/>
      <c r="EP151" s="398">
        <v>4</v>
      </c>
      <c r="EQ151" s="397">
        <v>4</v>
      </c>
      <c r="ER151" s="5">
        <v>2</v>
      </c>
      <c r="ES151" s="419">
        <f t="shared" si="704"/>
        <v>3</v>
      </c>
      <c r="ET151" s="5">
        <v>6</v>
      </c>
      <c r="EU151" s="394" t="s">
        <v>35</v>
      </c>
      <c r="EV151" s="394" t="s">
        <v>48</v>
      </c>
      <c r="EW151" s="397">
        <v>9</v>
      </c>
      <c r="EX151" s="397" t="s">
        <v>46</v>
      </c>
      <c r="EY151" s="397"/>
      <c r="EZ151" s="398">
        <v>1</v>
      </c>
      <c r="FA151" s="397">
        <v>12</v>
      </c>
      <c r="FB151" s="5">
        <v>2</v>
      </c>
      <c r="FC151" s="419">
        <f t="shared" si="705"/>
        <v>4</v>
      </c>
      <c r="FD151" s="5">
        <v>6</v>
      </c>
      <c r="FE151" s="397" t="s">
        <v>35</v>
      </c>
      <c r="FF151" s="397" t="s">
        <v>25</v>
      </c>
      <c r="FG151" s="397">
        <v>4</v>
      </c>
      <c r="FH151" s="397" t="s">
        <v>46</v>
      </c>
      <c r="FI151" s="397"/>
      <c r="FJ151" s="398">
        <v>3</v>
      </c>
      <c r="FK151" s="397">
        <v>7</v>
      </c>
      <c r="FL151" s="5">
        <v>2</v>
      </c>
      <c r="FM151" s="419">
        <f t="shared" si="706"/>
        <v>4</v>
      </c>
      <c r="FN151" s="18">
        <v>4</v>
      </c>
      <c r="FO151" s="27" t="s">
        <v>35</v>
      </c>
      <c r="FP151" s="27" t="s">
        <v>25</v>
      </c>
      <c r="FQ151" s="27">
        <v>7</v>
      </c>
      <c r="FR151" s="27" t="s">
        <v>38</v>
      </c>
      <c r="FS151" s="27" t="s">
        <v>233</v>
      </c>
      <c r="FT151" s="402">
        <v>3</v>
      </c>
      <c r="FU151" s="27">
        <v>5</v>
      </c>
      <c r="FV151" s="18">
        <v>1</v>
      </c>
      <c r="FW151" s="419">
        <f t="shared" si="707"/>
        <v>3</v>
      </c>
      <c r="FX151" s="18">
        <v>6</v>
      </c>
      <c r="FY151" s="394" t="s">
        <v>35</v>
      </c>
      <c r="FZ151" s="394" t="s">
        <v>39</v>
      </c>
      <c r="GA151" s="397">
        <v>4</v>
      </c>
      <c r="GB151" s="397" t="s">
        <v>47</v>
      </c>
      <c r="GC151" s="397" t="s">
        <v>234</v>
      </c>
      <c r="GD151" s="398">
        <v>3</v>
      </c>
      <c r="GE151" s="397">
        <v>1</v>
      </c>
      <c r="GF151" s="5">
        <v>1</v>
      </c>
      <c r="GG151" s="419">
        <f t="shared" si="708"/>
        <v>5</v>
      </c>
      <c r="GH151" s="5">
        <v>4</v>
      </c>
      <c r="GI151" s="5"/>
      <c r="GJ151" s="5"/>
      <c r="GK151" s="397">
        <v>7</v>
      </c>
      <c r="GL151" s="397" t="s">
        <v>46</v>
      </c>
      <c r="GM151" s="397"/>
      <c r="GN151" s="398">
        <v>2</v>
      </c>
      <c r="GO151" s="394">
        <v>9</v>
      </c>
      <c r="GP151" s="403">
        <v>3</v>
      </c>
      <c r="GQ151" s="419">
        <f t="shared" si="709"/>
        <v>1</v>
      </c>
      <c r="GR151" s="5">
        <v>7</v>
      </c>
      <c r="GS151" s="397" t="s">
        <v>35</v>
      </c>
      <c r="GT151" s="397" t="s">
        <v>25</v>
      </c>
      <c r="GU151" s="394">
        <v>5</v>
      </c>
      <c r="GV151" s="394" t="s">
        <v>88</v>
      </c>
      <c r="GW151" s="397"/>
      <c r="GX151" s="398">
        <v>3</v>
      </c>
      <c r="GY151" s="397">
        <v>10</v>
      </c>
      <c r="GZ151" s="5">
        <v>2</v>
      </c>
      <c r="HA151" s="421">
        <f t="shared" si="711"/>
        <v>5</v>
      </c>
      <c r="HB151" s="5" t="s">
        <v>237</v>
      </c>
      <c r="HC151" t="s">
        <v>238</v>
      </c>
      <c r="HF151" s="280">
        <v>1</v>
      </c>
      <c r="HG151" s="217">
        <v>1</v>
      </c>
      <c r="HI151">
        <v>2</v>
      </c>
      <c r="HK151" s="295">
        <f t="shared" si="743"/>
        <v>13</v>
      </c>
      <c r="HL151" s="296">
        <f t="shared" si="729"/>
        <v>0</v>
      </c>
      <c r="HM151" s="295">
        <f t="shared" si="730"/>
        <v>0</v>
      </c>
      <c r="HN151" s="297">
        <f t="shared" si="731"/>
        <v>1</v>
      </c>
      <c r="HO151" s="295">
        <f t="shared" si="732"/>
        <v>0</v>
      </c>
      <c r="HP151" s="295">
        <f t="shared" si="733"/>
        <v>0</v>
      </c>
      <c r="HQ151" s="295">
        <f t="shared" si="734"/>
        <v>1</v>
      </c>
      <c r="HR151" s="269" t="s">
        <v>304</v>
      </c>
      <c r="HS151" s="269" t="s">
        <v>311</v>
      </c>
    </row>
    <row r="152" spans="7:239" ht="15" customHeight="1">
      <c r="G152" s="175">
        <f t="shared" ref="G152:G211" si="744">COUNTIF($AC152:$HB152,"F")</f>
        <v>7</v>
      </c>
      <c r="H152" s="175">
        <f t="shared" ref="H152:H162" si="745">COUNTIF($AC152:$HB152,"GO")</f>
        <v>14</v>
      </c>
      <c r="I152" s="128">
        <v>63</v>
      </c>
      <c r="J152" s="90">
        <f t="shared" ref="J152:J171" si="746">K152</f>
        <v>43709</v>
      </c>
      <c r="K152" s="126">
        <v>43709</v>
      </c>
      <c r="L152" s="509" t="s">
        <v>256</v>
      </c>
      <c r="M152" s="76">
        <v>3</v>
      </c>
      <c r="N152" s="42">
        <v>0</v>
      </c>
      <c r="O152" s="206">
        <f t="shared" ref="O152:O158" si="747">IF(ISNUMBER(M152),M152+N152,"")</f>
        <v>3</v>
      </c>
      <c r="P152" s="176">
        <f t="shared" ref="P152:P171" si="748">IF(ISNUMBER(Q152),Q152+R152,"")</f>
        <v>81</v>
      </c>
      <c r="Q152" s="177">
        <f t="shared" ref="Q152:Q171" si="749">ROUND(SUM(AC152,AM152,AW152,BG152,BQ152,CA152,CK152,CU152,DE152),0)</f>
        <v>38</v>
      </c>
      <c r="R152" s="178">
        <f t="shared" ref="R152:R171" si="750">ROUND(SUM(DP152,DZ152,EJ152,ET152,FD152,FN152,FX152,GH152,GR152),0)</f>
        <v>43</v>
      </c>
      <c r="S152" s="518">
        <f t="shared" ref="S152:S162" si="751">AK152+AU152+BE152+BO152+BY152+CI152+CS152+DC152+DM152+DX152+EH152+ER152+FB152+FL152+FV152+GF152+GP152+GZ152-30</f>
        <v>4</v>
      </c>
      <c r="T152" s="43">
        <v>2</v>
      </c>
      <c r="U152" s="43">
        <v>1</v>
      </c>
      <c r="V152" s="43">
        <v>0</v>
      </c>
      <c r="W152" s="43">
        <v>0</v>
      </c>
      <c r="X152" s="186">
        <f t="shared" ref="X152:X160" si="752">IF(ISNUMBER(T152),SUM(T152:W152),"")</f>
        <v>3</v>
      </c>
      <c r="Y152" s="43">
        <v>0</v>
      </c>
      <c r="Z152" s="189">
        <f t="shared" ref="Z152:Z171" si="753">IF(ISNUMBER(T152),SUM(X152:Y152),"")</f>
        <v>3</v>
      </c>
      <c r="AA152" s="44">
        <v>7</v>
      </c>
      <c r="AB152" s="142"/>
      <c r="AC152" s="362">
        <v>4</v>
      </c>
      <c r="AD152" s="397" t="s">
        <v>35</v>
      </c>
      <c r="AE152" s="397" t="s">
        <v>28</v>
      </c>
      <c r="AF152" s="397">
        <v>0</v>
      </c>
      <c r="AG152" s="397" t="s">
        <v>46</v>
      </c>
      <c r="AH152" s="397"/>
      <c r="AI152" s="398">
        <v>2</v>
      </c>
      <c r="AJ152" s="397">
        <v>11</v>
      </c>
      <c r="AK152" s="5">
        <v>2</v>
      </c>
      <c r="AL152" s="419">
        <f t="shared" si="694"/>
        <v>2</v>
      </c>
      <c r="AM152" s="5">
        <v>4</v>
      </c>
      <c r="AN152" s="397" t="s">
        <v>34</v>
      </c>
      <c r="AO152" s="397" t="s">
        <v>63</v>
      </c>
      <c r="AP152" s="397" t="s">
        <v>62</v>
      </c>
      <c r="AQ152" s="397" t="s">
        <v>85</v>
      </c>
      <c r="AR152" s="397"/>
      <c r="AS152" s="398">
        <v>3</v>
      </c>
      <c r="AT152" s="397">
        <v>13</v>
      </c>
      <c r="AU152" s="5">
        <v>2</v>
      </c>
      <c r="AV152" s="419">
        <f t="shared" si="695"/>
        <v>2</v>
      </c>
      <c r="AW152" s="5">
        <v>4</v>
      </c>
      <c r="AX152" s="404" t="s">
        <v>26</v>
      </c>
      <c r="AY152" s="404" t="s">
        <v>93</v>
      </c>
      <c r="AZ152" s="397">
        <v>4</v>
      </c>
      <c r="BA152" s="397" t="s">
        <v>85</v>
      </c>
      <c r="BB152" s="397"/>
      <c r="BC152" s="398">
        <v>2</v>
      </c>
      <c r="BD152" s="397">
        <v>23</v>
      </c>
      <c r="BE152" s="5">
        <v>2</v>
      </c>
      <c r="BF152" s="419">
        <f t="shared" si="696"/>
        <v>2</v>
      </c>
      <c r="BG152" s="362">
        <v>3</v>
      </c>
      <c r="BH152" s="5"/>
      <c r="BI152" s="5" t="s">
        <v>253</v>
      </c>
      <c r="BJ152" s="404" t="s">
        <v>119</v>
      </c>
      <c r="BK152" s="404" t="s">
        <v>47</v>
      </c>
      <c r="BL152" s="397"/>
      <c r="BM152" s="398">
        <v>2</v>
      </c>
      <c r="BN152" s="397">
        <v>2</v>
      </c>
      <c r="BO152" s="5">
        <v>1</v>
      </c>
      <c r="BP152" s="419">
        <f t="shared" si="697"/>
        <v>2</v>
      </c>
      <c r="BQ152" s="5">
        <v>4</v>
      </c>
      <c r="BR152" s="397" t="s">
        <v>34</v>
      </c>
      <c r="BS152" s="397" t="s">
        <v>92</v>
      </c>
      <c r="BT152" s="397">
        <v>4</v>
      </c>
      <c r="BU152" s="397" t="s">
        <v>85</v>
      </c>
      <c r="BV152" s="397"/>
      <c r="BW152" s="398">
        <v>2</v>
      </c>
      <c r="BX152" s="397">
        <v>12</v>
      </c>
      <c r="BY152" s="5">
        <v>2</v>
      </c>
      <c r="BZ152" s="419">
        <f t="shared" si="698"/>
        <v>2</v>
      </c>
      <c r="CA152" s="5">
        <v>8</v>
      </c>
      <c r="CB152" s="386" t="s">
        <v>34</v>
      </c>
      <c r="CC152" s="386" t="s">
        <v>103</v>
      </c>
      <c r="CD152" s="404" t="s">
        <v>62</v>
      </c>
      <c r="CE152" s="404" t="s">
        <v>121</v>
      </c>
      <c r="CF152" s="404" t="s">
        <v>217</v>
      </c>
      <c r="CG152" s="398">
        <v>3</v>
      </c>
      <c r="CH152" s="397">
        <v>4</v>
      </c>
      <c r="CI152" s="5">
        <v>2</v>
      </c>
      <c r="CJ152" s="419">
        <f t="shared" si="699"/>
        <v>6</v>
      </c>
      <c r="CK152" s="5">
        <v>3</v>
      </c>
      <c r="CL152" s="5"/>
      <c r="CM152" s="5"/>
      <c r="CN152" s="397">
        <v>4</v>
      </c>
      <c r="CO152" s="397" t="s">
        <v>46</v>
      </c>
      <c r="CP152" s="397"/>
      <c r="CQ152" s="398">
        <v>3</v>
      </c>
      <c r="CR152" s="397">
        <v>4</v>
      </c>
      <c r="CS152" s="5">
        <v>2</v>
      </c>
      <c r="CT152" s="419">
        <f t="shared" si="700"/>
        <v>1</v>
      </c>
      <c r="CU152" s="320">
        <v>4</v>
      </c>
      <c r="CV152" s="27" t="s">
        <v>34</v>
      </c>
      <c r="CW152" s="397" t="s">
        <v>63</v>
      </c>
      <c r="CX152" s="397">
        <v>0</v>
      </c>
      <c r="CY152" s="397" t="s">
        <v>85</v>
      </c>
      <c r="CZ152" s="397"/>
      <c r="DA152" s="398">
        <v>3</v>
      </c>
      <c r="DB152" s="397">
        <v>11</v>
      </c>
      <c r="DC152" s="5">
        <v>1</v>
      </c>
      <c r="DD152" s="419">
        <f t="shared" si="710"/>
        <v>3</v>
      </c>
      <c r="DE152" s="5">
        <v>4</v>
      </c>
      <c r="DF152" s="397" t="s">
        <v>34</v>
      </c>
      <c r="DG152" s="397" t="s">
        <v>93</v>
      </c>
      <c r="DH152" s="397">
        <v>7</v>
      </c>
      <c r="DI152" s="397" t="s">
        <v>85</v>
      </c>
      <c r="DJ152" s="397"/>
      <c r="DK152" s="398">
        <v>2</v>
      </c>
      <c r="DL152" s="397">
        <v>14</v>
      </c>
      <c r="DM152" s="5">
        <v>2</v>
      </c>
      <c r="DN152" s="419">
        <f t="shared" si="701"/>
        <v>2</v>
      </c>
      <c r="DO152" s="401"/>
      <c r="DP152" s="5">
        <v>3</v>
      </c>
      <c r="DQ152" s="5"/>
      <c r="DR152" s="359"/>
      <c r="DS152" s="397" t="s">
        <v>80</v>
      </c>
      <c r="DT152" s="397" t="s">
        <v>85</v>
      </c>
      <c r="DU152" s="397"/>
      <c r="DV152" s="398">
        <v>3</v>
      </c>
      <c r="DW152" s="397">
        <v>14</v>
      </c>
      <c r="DX152" s="5">
        <v>2</v>
      </c>
      <c r="DY152" s="419">
        <f t="shared" si="702"/>
        <v>1</v>
      </c>
      <c r="DZ152" s="362">
        <v>4</v>
      </c>
      <c r="EA152" s="397" t="s">
        <v>34</v>
      </c>
      <c r="EB152" s="397" t="s">
        <v>39</v>
      </c>
      <c r="EC152" s="404" t="s">
        <v>62</v>
      </c>
      <c r="ED152" s="404" t="s">
        <v>85</v>
      </c>
      <c r="EE152" s="397"/>
      <c r="EF152" s="398">
        <v>3</v>
      </c>
      <c r="EG152" s="397">
        <v>6</v>
      </c>
      <c r="EH152" s="5">
        <v>2</v>
      </c>
      <c r="EI152" s="419">
        <f t="shared" si="703"/>
        <v>2</v>
      </c>
      <c r="EJ152" s="5">
        <v>6</v>
      </c>
      <c r="EK152" s="394" t="s">
        <v>34</v>
      </c>
      <c r="EL152" s="394" t="s">
        <v>96</v>
      </c>
      <c r="EM152" s="397" t="s">
        <v>62</v>
      </c>
      <c r="EN152" s="397" t="s">
        <v>46</v>
      </c>
      <c r="EO152" s="397"/>
      <c r="EP152" s="398">
        <v>4</v>
      </c>
      <c r="EQ152" s="397">
        <v>7</v>
      </c>
      <c r="ER152" s="5">
        <v>2</v>
      </c>
      <c r="ES152" s="419">
        <f t="shared" si="704"/>
        <v>4</v>
      </c>
      <c r="ET152" s="5">
        <v>5</v>
      </c>
      <c r="EU152" s="397" t="s">
        <v>34</v>
      </c>
      <c r="EV152" s="397" t="s">
        <v>95</v>
      </c>
      <c r="EW152" s="397">
        <v>5</v>
      </c>
      <c r="EX152" s="397" t="s">
        <v>63</v>
      </c>
      <c r="EY152" s="397"/>
      <c r="EZ152" s="398">
        <v>1</v>
      </c>
      <c r="FA152" s="397">
        <v>5</v>
      </c>
      <c r="FB152" s="5">
        <v>2</v>
      </c>
      <c r="FC152" s="419">
        <f t="shared" si="705"/>
        <v>3</v>
      </c>
      <c r="FD152" s="362">
        <v>8</v>
      </c>
      <c r="FE152" s="397" t="s">
        <v>34</v>
      </c>
      <c r="FF152" s="397" t="s">
        <v>93</v>
      </c>
      <c r="FG152" s="397">
        <v>4</v>
      </c>
      <c r="FH152" s="397" t="s">
        <v>46</v>
      </c>
      <c r="FI152" s="386" t="s">
        <v>219</v>
      </c>
      <c r="FJ152" s="398">
        <v>2</v>
      </c>
      <c r="FK152" s="397">
        <v>6</v>
      </c>
      <c r="FL152" s="5">
        <v>2</v>
      </c>
      <c r="FM152" s="419">
        <f t="shared" si="706"/>
        <v>6</v>
      </c>
      <c r="FN152" s="362">
        <v>4</v>
      </c>
      <c r="FO152" s="397" t="s">
        <v>34</v>
      </c>
      <c r="FP152" s="397" t="s">
        <v>93</v>
      </c>
      <c r="FQ152" s="404" t="s">
        <v>62</v>
      </c>
      <c r="FR152" s="404" t="s">
        <v>46</v>
      </c>
      <c r="FS152" s="397"/>
      <c r="FT152" s="398">
        <v>3</v>
      </c>
      <c r="FU152" s="397">
        <v>15</v>
      </c>
      <c r="FV152" s="5">
        <v>2</v>
      </c>
      <c r="FW152" s="419">
        <f t="shared" si="707"/>
        <v>2</v>
      </c>
      <c r="FX152" s="5">
        <v>4</v>
      </c>
      <c r="FY152" s="397" t="s">
        <v>34</v>
      </c>
      <c r="FZ152" s="397" t="s">
        <v>28</v>
      </c>
      <c r="GA152" s="397">
        <v>0</v>
      </c>
      <c r="GB152" s="397" t="s">
        <v>85</v>
      </c>
      <c r="GC152" s="397"/>
      <c r="GD152" s="398">
        <v>1</v>
      </c>
      <c r="GE152" s="397">
        <v>5</v>
      </c>
      <c r="GF152" s="5">
        <v>2</v>
      </c>
      <c r="GG152" s="419">
        <f t="shared" si="708"/>
        <v>2</v>
      </c>
      <c r="GH152" s="5">
        <v>3</v>
      </c>
      <c r="GI152" s="5"/>
      <c r="GJ152" s="5"/>
      <c r="GK152" s="397">
        <v>8</v>
      </c>
      <c r="GL152" s="397" t="s">
        <v>46</v>
      </c>
      <c r="GM152" s="397"/>
      <c r="GN152" s="398">
        <v>2</v>
      </c>
      <c r="GO152" s="397">
        <v>7</v>
      </c>
      <c r="GP152" s="5">
        <v>2</v>
      </c>
      <c r="GQ152" s="419">
        <f t="shared" si="709"/>
        <v>1</v>
      </c>
      <c r="GR152" s="5">
        <v>6</v>
      </c>
      <c r="GS152" s="397" t="s">
        <v>34</v>
      </c>
      <c r="GT152" s="397" t="s">
        <v>28</v>
      </c>
      <c r="GU152" s="397">
        <v>9</v>
      </c>
      <c r="GV152" s="397" t="s">
        <v>98</v>
      </c>
      <c r="GW152" s="397"/>
      <c r="GX152" s="398">
        <v>2</v>
      </c>
      <c r="GY152" s="397">
        <v>2.5</v>
      </c>
      <c r="GZ152" s="5">
        <v>2</v>
      </c>
      <c r="HA152" s="421">
        <f t="shared" si="711"/>
        <v>4</v>
      </c>
      <c r="HB152" s="5" t="s">
        <v>222</v>
      </c>
      <c r="HC152" t="s">
        <v>218</v>
      </c>
      <c r="HF152" s="280">
        <v>2</v>
      </c>
      <c r="HG152" s="217"/>
      <c r="HI152">
        <v>1</v>
      </c>
      <c r="HK152" s="295">
        <f t="shared" si="743"/>
        <v>13</v>
      </c>
      <c r="HL152" s="296">
        <f t="shared" si="729"/>
        <v>0</v>
      </c>
      <c r="HM152" s="295">
        <f t="shared" si="730"/>
        <v>1</v>
      </c>
      <c r="HN152" s="297">
        <f t="shared" si="731"/>
        <v>1</v>
      </c>
      <c r="HO152" s="295">
        <f t="shared" si="732"/>
        <v>0</v>
      </c>
      <c r="HP152" s="295">
        <f t="shared" si="733"/>
        <v>0</v>
      </c>
      <c r="HQ152" s="295">
        <f t="shared" si="734"/>
        <v>2</v>
      </c>
      <c r="HR152" s="269" t="s">
        <v>304</v>
      </c>
      <c r="HS152" s="269" t="s">
        <v>311</v>
      </c>
    </row>
    <row r="153" spans="7:239" ht="15" customHeight="1">
      <c r="G153" s="175">
        <f t="shared" si="744"/>
        <v>5</v>
      </c>
      <c r="H153" s="175">
        <f>COUNTIF($AC153:$HB153,"GO")</f>
        <v>9</v>
      </c>
      <c r="I153" s="128">
        <v>62</v>
      </c>
      <c r="J153" s="88">
        <f t="shared" si="746"/>
        <v>43708</v>
      </c>
      <c r="K153" s="85">
        <v>43708</v>
      </c>
      <c r="L153" s="5"/>
      <c r="M153" s="74">
        <v>4</v>
      </c>
      <c r="N153" s="28">
        <v>1</v>
      </c>
      <c r="O153" s="206">
        <f t="shared" si="747"/>
        <v>5</v>
      </c>
      <c r="P153" s="179">
        <f t="shared" si="748"/>
        <v>91</v>
      </c>
      <c r="Q153" s="180">
        <f t="shared" si="749"/>
        <v>43</v>
      </c>
      <c r="R153" s="181">
        <f t="shared" si="750"/>
        <v>48</v>
      </c>
      <c r="S153" s="518">
        <f t="shared" si="751"/>
        <v>5</v>
      </c>
      <c r="T153" s="27">
        <v>3</v>
      </c>
      <c r="U153" s="27">
        <v>0</v>
      </c>
      <c r="V153" s="27">
        <v>2</v>
      </c>
      <c r="W153" s="27">
        <v>1</v>
      </c>
      <c r="X153" s="186">
        <f t="shared" si="752"/>
        <v>6</v>
      </c>
      <c r="Y153" s="27">
        <v>3</v>
      </c>
      <c r="Z153" s="190">
        <f t="shared" si="753"/>
        <v>9</v>
      </c>
      <c r="AA153" s="18">
        <v>0</v>
      </c>
      <c r="AB153" s="142"/>
      <c r="AC153" s="405">
        <v>5</v>
      </c>
      <c r="AD153" s="397" t="s">
        <v>34</v>
      </c>
      <c r="AE153" s="397" t="s">
        <v>86</v>
      </c>
      <c r="AF153" s="404">
        <v>4</v>
      </c>
      <c r="AG153" s="404" t="s">
        <v>98</v>
      </c>
      <c r="AH153" s="397"/>
      <c r="AI153" s="398">
        <v>1</v>
      </c>
      <c r="AJ153" s="397">
        <v>2</v>
      </c>
      <c r="AK153" s="306">
        <v>2</v>
      </c>
      <c r="AL153" s="419">
        <f t="shared" si="694"/>
        <v>3</v>
      </c>
      <c r="AM153" s="306">
        <v>7</v>
      </c>
      <c r="AN153" s="386" t="s">
        <v>34</v>
      </c>
      <c r="AO153" s="386" t="s">
        <v>96</v>
      </c>
      <c r="AP153" s="397">
        <v>9</v>
      </c>
      <c r="AQ153" s="397" t="s">
        <v>85</v>
      </c>
      <c r="AR153" s="397"/>
      <c r="AS153" s="398">
        <v>4</v>
      </c>
      <c r="AT153" s="397">
        <v>35</v>
      </c>
      <c r="AU153" s="306">
        <v>3</v>
      </c>
      <c r="AV153" s="419">
        <f t="shared" si="695"/>
        <v>4</v>
      </c>
      <c r="AW153" s="306">
        <v>4</v>
      </c>
      <c r="AX153" s="397" t="s">
        <v>26</v>
      </c>
      <c r="AY153" s="397" t="s">
        <v>86</v>
      </c>
      <c r="AZ153" s="27">
        <v>9</v>
      </c>
      <c r="BA153" s="27" t="s">
        <v>46</v>
      </c>
      <c r="BB153" s="397"/>
      <c r="BC153" s="398">
        <v>2</v>
      </c>
      <c r="BD153" s="397">
        <v>13</v>
      </c>
      <c r="BE153" s="306">
        <v>2</v>
      </c>
      <c r="BF153" s="419">
        <f t="shared" si="696"/>
        <v>2</v>
      </c>
      <c r="BG153" s="306">
        <v>3</v>
      </c>
      <c r="BH153" s="306"/>
      <c r="BI153" s="306" t="s">
        <v>106</v>
      </c>
      <c r="BJ153" s="397" t="s">
        <v>29</v>
      </c>
      <c r="BK153" s="397" t="s">
        <v>85</v>
      </c>
      <c r="BL153" s="397"/>
      <c r="BM153" s="398">
        <v>2</v>
      </c>
      <c r="BN153" s="397">
        <v>22</v>
      </c>
      <c r="BO153" s="306">
        <v>2</v>
      </c>
      <c r="BP153" s="419">
        <f t="shared" si="697"/>
        <v>1</v>
      </c>
      <c r="BQ153" s="405">
        <v>5</v>
      </c>
      <c r="BR153" s="397" t="s">
        <v>34</v>
      </c>
      <c r="BS153" s="397" t="s">
        <v>92</v>
      </c>
      <c r="BT153" s="397">
        <v>4</v>
      </c>
      <c r="BU153" s="397" t="s">
        <v>85</v>
      </c>
      <c r="BV153" s="397"/>
      <c r="BW153" s="398">
        <v>1</v>
      </c>
      <c r="BX153" s="397">
        <v>10</v>
      </c>
      <c r="BY153" s="306">
        <v>3</v>
      </c>
      <c r="BZ153" s="419">
        <f t="shared" si="698"/>
        <v>2</v>
      </c>
      <c r="CA153" s="306">
        <v>5</v>
      </c>
      <c r="CB153" s="27" t="s">
        <v>34</v>
      </c>
      <c r="CC153" s="27" t="s">
        <v>93</v>
      </c>
      <c r="CD153" s="397">
        <v>4</v>
      </c>
      <c r="CE153" s="397" t="s">
        <v>85</v>
      </c>
      <c r="CF153" s="397"/>
      <c r="CG153" s="398">
        <v>2</v>
      </c>
      <c r="CH153" s="397">
        <v>4.5</v>
      </c>
      <c r="CI153" s="306">
        <v>2</v>
      </c>
      <c r="CJ153" s="419">
        <f t="shared" si="699"/>
        <v>3</v>
      </c>
      <c r="CK153" s="306">
        <v>3</v>
      </c>
      <c r="CL153" s="306"/>
      <c r="CM153" s="306"/>
      <c r="CN153" s="397">
        <v>4</v>
      </c>
      <c r="CO153" s="397" t="s">
        <v>46</v>
      </c>
      <c r="CP153" s="397"/>
      <c r="CQ153" s="398">
        <v>2</v>
      </c>
      <c r="CR153" s="397">
        <v>2.5</v>
      </c>
      <c r="CS153" s="306">
        <v>2</v>
      </c>
      <c r="CT153" s="419">
        <f t="shared" si="700"/>
        <v>1</v>
      </c>
      <c r="CU153" s="18">
        <v>6</v>
      </c>
      <c r="CV153" s="397" t="s">
        <v>34</v>
      </c>
      <c r="CW153" s="397" t="s">
        <v>63</v>
      </c>
      <c r="CX153" s="397">
        <v>8</v>
      </c>
      <c r="CY153" s="397" t="s">
        <v>46</v>
      </c>
      <c r="CZ153" s="397"/>
      <c r="DA153" s="398">
        <v>3</v>
      </c>
      <c r="DB153" s="397">
        <v>5</v>
      </c>
      <c r="DC153" s="306">
        <v>2</v>
      </c>
      <c r="DD153" s="419">
        <f t="shared" si="710"/>
        <v>4</v>
      </c>
      <c r="DE153" s="306">
        <v>5</v>
      </c>
      <c r="DF153" s="397" t="s">
        <v>34</v>
      </c>
      <c r="DG153" s="397" t="s">
        <v>105</v>
      </c>
      <c r="DH153" s="397" t="s">
        <v>189</v>
      </c>
      <c r="DI153" s="397" t="s">
        <v>63</v>
      </c>
      <c r="DJ153" s="397"/>
      <c r="DK153" s="398">
        <v>1</v>
      </c>
      <c r="DL153" s="397">
        <v>7</v>
      </c>
      <c r="DM153" s="306">
        <v>2</v>
      </c>
      <c r="DN153" s="419">
        <f t="shared" si="701"/>
        <v>3</v>
      </c>
      <c r="DO153" s="406" t="s">
        <v>129</v>
      </c>
      <c r="DP153" s="306">
        <v>5</v>
      </c>
      <c r="DQ153" s="306"/>
      <c r="DR153" s="359"/>
      <c r="DS153" s="397" t="s">
        <v>29</v>
      </c>
      <c r="DT153" s="397" t="s">
        <v>63</v>
      </c>
      <c r="DU153" s="397"/>
      <c r="DV153" s="398">
        <v>1</v>
      </c>
      <c r="DW153" s="397">
        <v>2</v>
      </c>
      <c r="DX153" s="306">
        <v>2</v>
      </c>
      <c r="DY153" s="419">
        <f t="shared" si="702"/>
        <v>3</v>
      </c>
      <c r="DZ153" s="306">
        <v>4</v>
      </c>
      <c r="EA153" s="397" t="s">
        <v>35</v>
      </c>
      <c r="EB153" s="397" t="s">
        <v>28</v>
      </c>
      <c r="EC153" s="397">
        <v>9</v>
      </c>
      <c r="ED153" s="397" t="s">
        <v>87</v>
      </c>
      <c r="EE153" s="397"/>
      <c r="EF153" s="398">
        <v>3</v>
      </c>
      <c r="EG153" s="397">
        <v>7</v>
      </c>
      <c r="EH153" s="306">
        <v>1</v>
      </c>
      <c r="EI153" s="419">
        <f t="shared" si="703"/>
        <v>3</v>
      </c>
      <c r="EJ153" s="306">
        <v>5</v>
      </c>
      <c r="EK153" s="397" t="s">
        <v>34</v>
      </c>
      <c r="EL153" s="397" t="s">
        <v>47</v>
      </c>
      <c r="EM153" s="397">
        <v>0</v>
      </c>
      <c r="EN153" s="397" t="s">
        <v>86</v>
      </c>
      <c r="EO153" s="397" t="s">
        <v>479</v>
      </c>
      <c r="EP153" s="398">
        <v>1</v>
      </c>
      <c r="EQ153" s="27">
        <v>7</v>
      </c>
      <c r="ER153" s="18">
        <v>1</v>
      </c>
      <c r="ES153" s="419">
        <f t="shared" si="704"/>
        <v>4</v>
      </c>
      <c r="ET153" s="306">
        <v>4</v>
      </c>
      <c r="EU153" s="397" t="s">
        <v>35</v>
      </c>
      <c r="EV153" s="397" t="s">
        <v>28</v>
      </c>
      <c r="EW153" s="397" t="s">
        <v>62</v>
      </c>
      <c r="EX153" s="397" t="s">
        <v>46</v>
      </c>
      <c r="EY153" s="397" t="s">
        <v>227</v>
      </c>
      <c r="EZ153" s="398">
        <v>1</v>
      </c>
      <c r="FA153" s="397">
        <v>24</v>
      </c>
      <c r="FB153" s="306">
        <v>2</v>
      </c>
      <c r="FC153" s="419">
        <f t="shared" si="705"/>
        <v>2</v>
      </c>
      <c r="FD153" s="306">
        <v>7</v>
      </c>
      <c r="FE153" s="394" t="s">
        <v>34</v>
      </c>
      <c r="FF153" s="394" t="s">
        <v>50</v>
      </c>
      <c r="FG153" s="397">
        <v>6</v>
      </c>
      <c r="FH153" s="397" t="s">
        <v>98</v>
      </c>
      <c r="FI153" s="397"/>
      <c r="FJ153" s="398">
        <v>2</v>
      </c>
      <c r="FK153" s="397">
        <v>2</v>
      </c>
      <c r="FL153" s="306">
        <v>1</v>
      </c>
      <c r="FM153" s="419">
        <f t="shared" si="706"/>
        <v>6</v>
      </c>
      <c r="FN153" s="306">
        <v>6</v>
      </c>
      <c r="FO153" s="397" t="s">
        <v>35</v>
      </c>
      <c r="FP153" s="397" t="s">
        <v>28</v>
      </c>
      <c r="FQ153" s="394" t="s">
        <v>62</v>
      </c>
      <c r="FR153" s="394" t="s">
        <v>47</v>
      </c>
      <c r="FS153" s="397" t="s">
        <v>229</v>
      </c>
      <c r="FT153" s="398">
        <v>2</v>
      </c>
      <c r="FU153" s="397">
        <v>3</v>
      </c>
      <c r="FV153" s="306">
        <v>2</v>
      </c>
      <c r="FW153" s="419">
        <f t="shared" si="707"/>
        <v>4</v>
      </c>
      <c r="FX153" s="405">
        <v>5</v>
      </c>
      <c r="FY153" s="397" t="s">
        <v>34</v>
      </c>
      <c r="FZ153" s="397" t="s">
        <v>28</v>
      </c>
      <c r="GA153" s="397">
        <v>4</v>
      </c>
      <c r="GB153" s="397" t="s">
        <v>85</v>
      </c>
      <c r="GC153" s="397"/>
      <c r="GD153" s="398">
        <v>3</v>
      </c>
      <c r="GE153" s="397">
        <v>2</v>
      </c>
      <c r="GF153" s="306">
        <v>2</v>
      </c>
      <c r="GG153" s="419">
        <f t="shared" si="708"/>
        <v>3</v>
      </c>
      <c r="GH153" s="306">
        <v>5</v>
      </c>
      <c r="GI153" s="306"/>
      <c r="GJ153" s="306"/>
      <c r="GK153" s="394">
        <v>7</v>
      </c>
      <c r="GL153" s="394" t="s">
        <v>96</v>
      </c>
      <c r="GM153" s="397"/>
      <c r="GN153" s="398">
        <v>3</v>
      </c>
      <c r="GO153" s="397">
        <v>4</v>
      </c>
      <c r="GP153" s="306">
        <v>2</v>
      </c>
      <c r="GQ153" s="419">
        <f t="shared" si="709"/>
        <v>3</v>
      </c>
      <c r="GR153" s="306">
        <v>7</v>
      </c>
      <c r="GS153" s="394" t="s">
        <v>34</v>
      </c>
      <c r="GT153" s="394" t="s">
        <v>96</v>
      </c>
      <c r="GU153" s="397" t="s">
        <v>62</v>
      </c>
      <c r="GV153" s="397" t="s">
        <v>47</v>
      </c>
      <c r="GW153" s="397"/>
      <c r="GX153" s="398">
        <v>2</v>
      </c>
      <c r="GY153" s="397">
        <v>2.5</v>
      </c>
      <c r="GZ153" s="5">
        <v>2</v>
      </c>
      <c r="HA153" s="421">
        <f t="shared" si="711"/>
        <v>5</v>
      </c>
      <c r="HB153" s="5" t="s">
        <v>221</v>
      </c>
      <c r="HC153" t="s">
        <v>220</v>
      </c>
      <c r="HF153" s="280">
        <v>3</v>
      </c>
      <c r="HG153" s="217"/>
      <c r="HI153">
        <v>1</v>
      </c>
      <c r="HK153" s="295">
        <f t="shared" si="743"/>
        <v>13</v>
      </c>
      <c r="HL153" s="296">
        <f t="shared" si="729"/>
        <v>1</v>
      </c>
      <c r="HM153" s="295">
        <f t="shared" si="730"/>
        <v>0</v>
      </c>
      <c r="HN153" s="297">
        <f t="shared" si="731"/>
        <v>0</v>
      </c>
      <c r="HO153" s="295">
        <f t="shared" si="732"/>
        <v>1</v>
      </c>
      <c r="HP153" s="295">
        <f t="shared" si="733"/>
        <v>1</v>
      </c>
      <c r="HQ153" s="295">
        <f t="shared" si="734"/>
        <v>3</v>
      </c>
      <c r="HR153" s="269" t="s">
        <v>304</v>
      </c>
      <c r="HS153" s="269" t="s">
        <v>311</v>
      </c>
    </row>
    <row r="154" spans="7:239" ht="15" customHeight="1">
      <c r="G154" s="175">
        <f t="shared" si="744"/>
        <v>10</v>
      </c>
      <c r="H154" s="175">
        <f t="shared" si="745"/>
        <v>13</v>
      </c>
      <c r="I154" s="128">
        <v>61</v>
      </c>
      <c r="J154" s="88">
        <f t="shared" si="746"/>
        <v>43702</v>
      </c>
      <c r="K154" s="85">
        <v>43702</v>
      </c>
      <c r="L154" s="41" t="s">
        <v>216</v>
      </c>
      <c r="M154" s="74">
        <v>3</v>
      </c>
      <c r="N154" s="28">
        <v>0</v>
      </c>
      <c r="O154" s="206">
        <f t="shared" si="747"/>
        <v>3</v>
      </c>
      <c r="P154" s="179">
        <f t="shared" si="748"/>
        <v>87</v>
      </c>
      <c r="Q154" s="180">
        <f t="shared" si="749"/>
        <v>45</v>
      </c>
      <c r="R154" s="181">
        <f t="shared" si="750"/>
        <v>42</v>
      </c>
      <c r="S154" s="518">
        <f t="shared" si="751"/>
        <v>6</v>
      </c>
      <c r="T154" s="27">
        <v>0</v>
      </c>
      <c r="U154" s="27">
        <v>1</v>
      </c>
      <c r="V154" s="27">
        <v>2</v>
      </c>
      <c r="W154" s="27">
        <v>1</v>
      </c>
      <c r="X154" s="186">
        <f t="shared" si="752"/>
        <v>4</v>
      </c>
      <c r="Y154" s="27">
        <v>2</v>
      </c>
      <c r="Z154" s="190">
        <f t="shared" si="753"/>
        <v>6</v>
      </c>
      <c r="AA154" s="18">
        <v>1</v>
      </c>
      <c r="AB154" s="54"/>
      <c r="AC154" s="5">
        <v>4</v>
      </c>
      <c r="AD154" s="397" t="s">
        <v>35</v>
      </c>
      <c r="AE154" s="397" t="s">
        <v>86</v>
      </c>
      <c r="AF154" s="397">
        <v>0</v>
      </c>
      <c r="AG154" s="397" t="s">
        <v>91</v>
      </c>
      <c r="AH154" s="397"/>
      <c r="AI154" s="398">
        <v>1</v>
      </c>
      <c r="AJ154" s="397">
        <v>0.5</v>
      </c>
      <c r="AK154" s="5">
        <v>1</v>
      </c>
      <c r="AL154" s="419">
        <f t="shared" si="694"/>
        <v>3</v>
      </c>
      <c r="AM154" s="407">
        <v>3</v>
      </c>
      <c r="AN154" s="397" t="s">
        <v>34</v>
      </c>
      <c r="AO154" s="397" t="s">
        <v>28</v>
      </c>
      <c r="AP154" s="397">
        <v>9</v>
      </c>
      <c r="AQ154" s="397" t="s">
        <v>46</v>
      </c>
      <c r="AR154" s="397"/>
      <c r="AS154" s="398">
        <v>4</v>
      </c>
      <c r="AT154" s="397">
        <v>3</v>
      </c>
      <c r="AU154" s="5">
        <v>1</v>
      </c>
      <c r="AV154" s="419">
        <f t="shared" si="695"/>
        <v>2</v>
      </c>
      <c r="AW154" s="362">
        <v>5</v>
      </c>
      <c r="AX154" s="397" t="s">
        <v>26</v>
      </c>
      <c r="AY154" s="397" t="s">
        <v>28</v>
      </c>
      <c r="AZ154" s="397">
        <v>4</v>
      </c>
      <c r="BA154" s="397" t="s">
        <v>46</v>
      </c>
      <c r="BB154" s="397"/>
      <c r="BC154" s="398">
        <v>3</v>
      </c>
      <c r="BD154" s="397">
        <v>8</v>
      </c>
      <c r="BE154" s="5">
        <v>2</v>
      </c>
      <c r="BF154" s="419">
        <f t="shared" si="696"/>
        <v>3</v>
      </c>
      <c r="BG154" s="5">
        <v>3</v>
      </c>
      <c r="BH154" s="5"/>
      <c r="BI154" s="5" t="s">
        <v>253</v>
      </c>
      <c r="BJ154" s="397" t="s">
        <v>29</v>
      </c>
      <c r="BK154" s="397" t="s">
        <v>46</v>
      </c>
      <c r="BL154" s="397"/>
      <c r="BM154" s="398">
        <v>1</v>
      </c>
      <c r="BN154" s="397">
        <v>3</v>
      </c>
      <c r="BO154" s="5">
        <v>2</v>
      </c>
      <c r="BP154" s="419">
        <f t="shared" si="697"/>
        <v>1</v>
      </c>
      <c r="BQ154" s="5">
        <v>6</v>
      </c>
      <c r="BR154" s="397" t="s">
        <v>34</v>
      </c>
      <c r="BS154" s="397" t="s">
        <v>86</v>
      </c>
      <c r="BT154" s="394">
        <v>4</v>
      </c>
      <c r="BU154" s="394" t="s">
        <v>91</v>
      </c>
      <c r="BV154" s="394" t="s">
        <v>125</v>
      </c>
      <c r="BW154" s="398">
        <v>3</v>
      </c>
      <c r="BX154" s="397">
        <v>2</v>
      </c>
      <c r="BY154" s="5">
        <v>1</v>
      </c>
      <c r="BZ154" s="419">
        <f t="shared" si="698"/>
        <v>5</v>
      </c>
      <c r="CA154" s="5">
        <v>8</v>
      </c>
      <c r="CB154" s="397" t="s">
        <v>34</v>
      </c>
      <c r="CC154" s="397" t="s">
        <v>28</v>
      </c>
      <c r="CD154" s="397">
        <v>4</v>
      </c>
      <c r="CE154" s="397" t="s">
        <v>91</v>
      </c>
      <c r="CF154" s="386" t="s">
        <v>212</v>
      </c>
      <c r="CG154" s="398">
        <v>3</v>
      </c>
      <c r="CH154" s="397">
        <v>2</v>
      </c>
      <c r="CI154" s="5">
        <v>2</v>
      </c>
      <c r="CJ154" s="419">
        <f t="shared" si="699"/>
        <v>6</v>
      </c>
      <c r="CK154" s="400">
        <v>4</v>
      </c>
      <c r="CL154" s="5"/>
      <c r="CM154" s="5"/>
      <c r="CN154" s="397">
        <v>0</v>
      </c>
      <c r="CO154" s="397" t="s">
        <v>96</v>
      </c>
      <c r="CP154" s="397"/>
      <c r="CQ154" s="398">
        <v>2</v>
      </c>
      <c r="CR154" s="397">
        <v>2</v>
      </c>
      <c r="CS154" s="5">
        <v>1</v>
      </c>
      <c r="CT154" s="419">
        <f t="shared" si="700"/>
        <v>3</v>
      </c>
      <c r="CU154" s="5">
        <v>8</v>
      </c>
      <c r="CV154" s="397" t="s">
        <v>34</v>
      </c>
      <c r="CW154" s="397" t="s">
        <v>28</v>
      </c>
      <c r="CX154" s="386">
        <v>5</v>
      </c>
      <c r="CY154" s="386" t="s">
        <v>48</v>
      </c>
      <c r="CZ154" s="397" t="s">
        <v>215</v>
      </c>
      <c r="DA154" s="398">
        <v>2</v>
      </c>
      <c r="DB154" s="397">
        <v>3</v>
      </c>
      <c r="DC154" s="5">
        <v>2</v>
      </c>
      <c r="DD154" s="419">
        <f t="shared" si="710"/>
        <v>6</v>
      </c>
      <c r="DE154" s="400">
        <v>4</v>
      </c>
      <c r="DF154" s="397" t="s">
        <v>34</v>
      </c>
      <c r="DG154" s="397" t="s">
        <v>93</v>
      </c>
      <c r="DH154" s="397">
        <v>8</v>
      </c>
      <c r="DI154" s="397" t="s">
        <v>46</v>
      </c>
      <c r="DJ154" s="397"/>
      <c r="DK154" s="398">
        <v>3</v>
      </c>
      <c r="DL154" s="397">
        <v>2</v>
      </c>
      <c r="DM154" s="5">
        <v>2</v>
      </c>
      <c r="DN154" s="419">
        <f t="shared" si="701"/>
        <v>2</v>
      </c>
      <c r="DO154" s="401"/>
      <c r="DP154" s="5">
        <v>3</v>
      </c>
      <c r="DQ154" s="5"/>
      <c r="DR154" s="359"/>
      <c r="DS154" s="397" t="s">
        <v>80</v>
      </c>
      <c r="DT154" s="397" t="s">
        <v>46</v>
      </c>
      <c r="DU154" s="397"/>
      <c r="DV154" s="398">
        <v>3</v>
      </c>
      <c r="DW154" s="397">
        <v>26</v>
      </c>
      <c r="DX154" s="5">
        <v>2</v>
      </c>
      <c r="DY154" s="419">
        <f t="shared" si="702"/>
        <v>1</v>
      </c>
      <c r="DZ154" s="5">
        <v>4</v>
      </c>
      <c r="EA154" s="397" t="s">
        <v>34</v>
      </c>
      <c r="EB154" s="397" t="s">
        <v>28</v>
      </c>
      <c r="EC154" s="397">
        <v>0</v>
      </c>
      <c r="ED154" s="397" t="s">
        <v>46</v>
      </c>
      <c r="EE154" s="397"/>
      <c r="EF154" s="398">
        <v>1</v>
      </c>
      <c r="EG154" s="397">
        <v>3</v>
      </c>
      <c r="EH154" s="5">
        <v>2</v>
      </c>
      <c r="EI154" s="419">
        <f t="shared" si="703"/>
        <v>2</v>
      </c>
      <c r="EJ154" s="362">
        <v>4</v>
      </c>
      <c r="EK154" s="397" t="s">
        <v>34</v>
      </c>
      <c r="EL154" s="397" t="s">
        <v>28</v>
      </c>
      <c r="EM154" s="397">
        <v>9</v>
      </c>
      <c r="EN154" s="397" t="s">
        <v>46</v>
      </c>
      <c r="EO154" s="397"/>
      <c r="EP154" s="398">
        <v>4</v>
      </c>
      <c r="EQ154" s="397">
        <v>20</v>
      </c>
      <c r="ER154" s="5">
        <v>2</v>
      </c>
      <c r="ES154" s="419">
        <f t="shared" si="704"/>
        <v>2</v>
      </c>
      <c r="ET154" s="5">
        <v>5</v>
      </c>
      <c r="EU154" s="397" t="s">
        <v>34</v>
      </c>
      <c r="EV154" s="397" t="s">
        <v>63</v>
      </c>
      <c r="EW154" s="397">
        <v>6</v>
      </c>
      <c r="EX154" s="397" t="s">
        <v>46</v>
      </c>
      <c r="EY154" s="397"/>
      <c r="EZ154" s="398">
        <v>3</v>
      </c>
      <c r="FA154" s="397">
        <v>12</v>
      </c>
      <c r="FB154" s="5">
        <v>3</v>
      </c>
      <c r="FC154" s="419">
        <f t="shared" si="705"/>
        <v>2</v>
      </c>
      <c r="FD154" s="5">
        <v>6</v>
      </c>
      <c r="FE154" s="397" t="s">
        <v>34</v>
      </c>
      <c r="FF154" s="397" t="s">
        <v>50</v>
      </c>
      <c r="FG154" s="397">
        <v>7</v>
      </c>
      <c r="FH154" s="397" t="s">
        <v>46</v>
      </c>
      <c r="FI154" s="397"/>
      <c r="FJ154" s="398">
        <v>3</v>
      </c>
      <c r="FK154" s="397">
        <v>3</v>
      </c>
      <c r="FL154" s="5">
        <v>1</v>
      </c>
      <c r="FM154" s="419">
        <f t="shared" si="706"/>
        <v>5</v>
      </c>
      <c r="FN154" s="18">
        <v>4</v>
      </c>
      <c r="FO154" s="27" t="s">
        <v>34</v>
      </c>
      <c r="FP154" s="27" t="s">
        <v>28</v>
      </c>
      <c r="FQ154" s="27">
        <v>9</v>
      </c>
      <c r="FR154" s="27" t="s">
        <v>85</v>
      </c>
      <c r="FS154" s="27"/>
      <c r="FT154" s="402">
        <v>2</v>
      </c>
      <c r="FU154" s="27">
        <v>9</v>
      </c>
      <c r="FV154" s="18">
        <v>2</v>
      </c>
      <c r="FW154" s="419">
        <f t="shared" si="707"/>
        <v>2</v>
      </c>
      <c r="FX154" s="408">
        <v>5</v>
      </c>
      <c r="FY154" s="397" t="s">
        <v>34</v>
      </c>
      <c r="FZ154" s="397" t="s">
        <v>93</v>
      </c>
      <c r="GA154" s="397">
        <v>4</v>
      </c>
      <c r="GB154" s="397" t="s">
        <v>46</v>
      </c>
      <c r="GC154" s="397"/>
      <c r="GD154" s="398">
        <v>3</v>
      </c>
      <c r="GE154" s="397">
        <v>13</v>
      </c>
      <c r="GF154" s="5">
        <v>3</v>
      </c>
      <c r="GG154" s="419">
        <f t="shared" si="708"/>
        <v>2</v>
      </c>
      <c r="GH154" s="5">
        <v>5</v>
      </c>
      <c r="GI154" s="5"/>
      <c r="GJ154" s="5"/>
      <c r="GK154" s="397">
        <v>7</v>
      </c>
      <c r="GL154" s="397" t="s">
        <v>85</v>
      </c>
      <c r="GM154" s="397"/>
      <c r="GN154" s="398">
        <v>2</v>
      </c>
      <c r="GO154" s="394">
        <v>16</v>
      </c>
      <c r="GP154" s="403">
        <v>4</v>
      </c>
      <c r="GQ154" s="419">
        <f t="shared" si="709"/>
        <v>1</v>
      </c>
      <c r="GR154" s="5">
        <v>6</v>
      </c>
      <c r="GS154" s="397" t="s">
        <v>34</v>
      </c>
      <c r="GT154" s="397" t="s">
        <v>28</v>
      </c>
      <c r="GU154" s="397" t="s">
        <v>62</v>
      </c>
      <c r="GV154" s="397" t="s">
        <v>85</v>
      </c>
      <c r="GW154" s="397"/>
      <c r="GX154" s="398">
        <v>3</v>
      </c>
      <c r="GY154" s="397">
        <v>15</v>
      </c>
      <c r="GZ154" s="5">
        <v>3</v>
      </c>
      <c r="HA154" s="421">
        <f t="shared" si="711"/>
        <v>3</v>
      </c>
      <c r="HB154" s="5" t="s">
        <v>214</v>
      </c>
      <c r="HC154" t="s">
        <v>190</v>
      </c>
      <c r="HF154" s="280">
        <v>1</v>
      </c>
      <c r="HG154" s="217"/>
      <c r="HH154">
        <v>1</v>
      </c>
      <c r="HI154">
        <v>1</v>
      </c>
      <c r="HK154" s="295">
        <f t="shared" si="743"/>
        <v>13</v>
      </c>
      <c r="HL154" s="296">
        <f t="shared" si="729"/>
        <v>0</v>
      </c>
      <c r="HM154" s="295">
        <f t="shared" si="730"/>
        <v>0</v>
      </c>
      <c r="HN154" s="297">
        <f t="shared" si="731"/>
        <v>0</v>
      </c>
      <c r="HO154" s="295">
        <f t="shared" si="732"/>
        <v>1</v>
      </c>
      <c r="HP154" s="295">
        <f t="shared" si="733"/>
        <v>0</v>
      </c>
      <c r="HQ154" s="295">
        <f t="shared" si="734"/>
        <v>1</v>
      </c>
      <c r="HR154" s="269" t="s">
        <v>304</v>
      </c>
      <c r="HS154" s="269" t="s">
        <v>311</v>
      </c>
    </row>
    <row r="155" spans="7:239" ht="15" customHeight="1">
      <c r="G155" s="175">
        <f t="shared" si="744"/>
        <v>5</v>
      </c>
      <c r="H155" s="175">
        <f t="shared" si="745"/>
        <v>11</v>
      </c>
      <c r="I155" s="128">
        <v>60</v>
      </c>
      <c r="J155" s="90">
        <f t="shared" si="746"/>
        <v>43694</v>
      </c>
      <c r="K155" s="126">
        <v>43694</v>
      </c>
      <c r="L155" s="41" t="s">
        <v>213</v>
      </c>
      <c r="M155" s="76">
        <v>4</v>
      </c>
      <c r="N155" s="42">
        <v>0</v>
      </c>
      <c r="O155" s="206">
        <f t="shared" si="747"/>
        <v>4</v>
      </c>
      <c r="P155" s="176">
        <f t="shared" si="748"/>
        <v>90</v>
      </c>
      <c r="Q155" s="177">
        <f t="shared" si="749"/>
        <v>43</v>
      </c>
      <c r="R155" s="178">
        <f t="shared" si="750"/>
        <v>47</v>
      </c>
      <c r="S155" s="518">
        <f t="shared" si="751"/>
        <v>3</v>
      </c>
      <c r="T155" s="43">
        <v>1</v>
      </c>
      <c r="U155" s="43">
        <v>0</v>
      </c>
      <c r="V155" s="43">
        <v>2</v>
      </c>
      <c r="W155" s="43">
        <v>0</v>
      </c>
      <c r="X155" s="186">
        <f t="shared" si="752"/>
        <v>3</v>
      </c>
      <c r="Y155" s="43">
        <v>1</v>
      </c>
      <c r="Z155" s="189">
        <f t="shared" si="753"/>
        <v>4</v>
      </c>
      <c r="AA155" s="44">
        <v>1</v>
      </c>
      <c r="AB155" s="142"/>
      <c r="AC155" s="320">
        <v>3</v>
      </c>
      <c r="AD155" s="397" t="s">
        <v>35</v>
      </c>
      <c r="AE155" s="397" t="s">
        <v>86</v>
      </c>
      <c r="AF155" s="397">
        <v>0</v>
      </c>
      <c r="AG155" s="397" t="s">
        <v>46</v>
      </c>
      <c r="AH155" s="397"/>
      <c r="AI155" s="398">
        <v>1</v>
      </c>
      <c r="AJ155" s="397">
        <v>3.5</v>
      </c>
      <c r="AK155" s="5">
        <v>1</v>
      </c>
      <c r="AL155" s="419">
        <f t="shared" si="694"/>
        <v>2</v>
      </c>
      <c r="AM155" s="5">
        <v>5</v>
      </c>
      <c r="AN155" s="397" t="s">
        <v>34</v>
      </c>
      <c r="AO155" s="397" t="s">
        <v>28</v>
      </c>
      <c r="AP155" s="397">
        <v>7</v>
      </c>
      <c r="AQ155" s="397" t="s">
        <v>39</v>
      </c>
      <c r="AR155" s="397"/>
      <c r="AS155" s="398">
        <v>3</v>
      </c>
      <c r="AT155" s="397">
        <v>4</v>
      </c>
      <c r="AU155" s="5">
        <v>2</v>
      </c>
      <c r="AV155" s="419">
        <f t="shared" si="695"/>
        <v>3</v>
      </c>
      <c r="AW155" s="5">
        <v>4</v>
      </c>
      <c r="AX155" s="404" t="s">
        <v>26</v>
      </c>
      <c r="AY155" s="404" t="s">
        <v>39</v>
      </c>
      <c r="AZ155" s="397">
        <v>9</v>
      </c>
      <c r="BA155" s="397" t="s">
        <v>85</v>
      </c>
      <c r="BB155" s="397"/>
      <c r="BC155" s="398">
        <v>2</v>
      </c>
      <c r="BD155" s="397">
        <v>8</v>
      </c>
      <c r="BE155" s="5">
        <v>2</v>
      </c>
      <c r="BF155" s="419">
        <f t="shared" si="696"/>
        <v>2</v>
      </c>
      <c r="BG155" s="362">
        <v>3</v>
      </c>
      <c r="BH155" s="5"/>
      <c r="BI155" s="5" t="s">
        <v>253</v>
      </c>
      <c r="BJ155" s="404" t="s">
        <v>29</v>
      </c>
      <c r="BK155" s="404" t="s">
        <v>46</v>
      </c>
      <c r="BL155" s="397"/>
      <c r="BM155" s="398">
        <v>1</v>
      </c>
      <c r="BN155" s="397">
        <v>21</v>
      </c>
      <c r="BO155" s="5">
        <v>2</v>
      </c>
      <c r="BP155" s="419">
        <f t="shared" si="697"/>
        <v>1</v>
      </c>
      <c r="BQ155" s="5">
        <v>6</v>
      </c>
      <c r="BR155" s="397" t="s">
        <v>34</v>
      </c>
      <c r="BS155" s="397" t="s">
        <v>92</v>
      </c>
      <c r="BT155" s="394">
        <v>4</v>
      </c>
      <c r="BU155" s="394" t="s">
        <v>91</v>
      </c>
      <c r="BV155" s="397"/>
      <c r="BW155" s="398">
        <v>1</v>
      </c>
      <c r="BX155" s="397">
        <v>3</v>
      </c>
      <c r="BY155" s="5">
        <v>2</v>
      </c>
      <c r="BZ155" s="419">
        <f t="shared" si="698"/>
        <v>4</v>
      </c>
      <c r="CA155" s="5">
        <v>6</v>
      </c>
      <c r="CB155" s="397" t="s">
        <v>34</v>
      </c>
      <c r="CC155" s="397" t="s">
        <v>25</v>
      </c>
      <c r="CD155" s="404">
        <v>4</v>
      </c>
      <c r="CE155" s="404" t="s">
        <v>85</v>
      </c>
      <c r="CF155" s="404" t="s">
        <v>126</v>
      </c>
      <c r="CG155" s="398">
        <v>0.66666666666666696</v>
      </c>
      <c r="CH155" s="397">
        <v>3.5</v>
      </c>
      <c r="CI155" s="5">
        <v>2</v>
      </c>
      <c r="CJ155" s="419">
        <f t="shared" si="699"/>
        <v>4</v>
      </c>
      <c r="CK155" s="400">
        <v>4</v>
      </c>
      <c r="CL155" s="5"/>
      <c r="CM155" s="5"/>
      <c r="CN155" s="397">
        <v>0</v>
      </c>
      <c r="CO155" s="397" t="s">
        <v>91</v>
      </c>
      <c r="CP155" s="397"/>
      <c r="CQ155" s="398">
        <v>3</v>
      </c>
      <c r="CR155" s="397">
        <v>3.5</v>
      </c>
      <c r="CS155" s="5">
        <v>2</v>
      </c>
      <c r="CT155" s="419">
        <f t="shared" si="700"/>
        <v>2</v>
      </c>
      <c r="CU155" s="5">
        <v>5</v>
      </c>
      <c r="CV155" s="27" t="s">
        <v>34</v>
      </c>
      <c r="CW155" s="397" t="s">
        <v>63</v>
      </c>
      <c r="CX155" s="397">
        <v>6</v>
      </c>
      <c r="CY155" s="397" t="s">
        <v>85</v>
      </c>
      <c r="CZ155" s="397"/>
      <c r="DA155" s="398">
        <v>3</v>
      </c>
      <c r="DB155" s="397">
        <v>3.5</v>
      </c>
      <c r="DC155" s="5">
        <v>2</v>
      </c>
      <c r="DD155" s="419">
        <f t="shared" si="710"/>
        <v>3</v>
      </c>
      <c r="DE155" s="5">
        <v>7</v>
      </c>
      <c r="DF155" s="397" t="s">
        <v>34</v>
      </c>
      <c r="DG155" s="397" t="s">
        <v>63</v>
      </c>
      <c r="DH155" s="392">
        <v>8</v>
      </c>
      <c r="DI155" s="392" t="s">
        <v>103</v>
      </c>
      <c r="DJ155" s="397"/>
      <c r="DK155" s="398">
        <v>2</v>
      </c>
      <c r="DL155" s="397">
        <v>1</v>
      </c>
      <c r="DM155" s="5">
        <v>1</v>
      </c>
      <c r="DN155" s="419">
        <f t="shared" si="701"/>
        <v>6</v>
      </c>
      <c r="DO155" s="401"/>
      <c r="DP155" s="5">
        <v>3</v>
      </c>
      <c r="DQ155" s="5"/>
      <c r="DR155" s="359"/>
      <c r="DS155" s="397" t="s">
        <v>80</v>
      </c>
      <c r="DT155" s="397" t="s">
        <v>85</v>
      </c>
      <c r="DU155" s="397"/>
      <c r="DV155" s="398">
        <v>3</v>
      </c>
      <c r="DW155" s="397">
        <v>8</v>
      </c>
      <c r="DX155" s="5">
        <v>2</v>
      </c>
      <c r="DY155" s="419">
        <f t="shared" si="702"/>
        <v>1</v>
      </c>
      <c r="DZ155" s="362">
        <v>6</v>
      </c>
      <c r="EA155" s="394" t="s">
        <v>34</v>
      </c>
      <c r="EB155" s="394" t="s">
        <v>39</v>
      </c>
      <c r="EC155" s="404" t="s">
        <v>62</v>
      </c>
      <c r="ED155" s="404" t="s">
        <v>85</v>
      </c>
      <c r="EE155" s="397"/>
      <c r="EF155" s="398">
        <v>2</v>
      </c>
      <c r="EG155" s="397">
        <v>20</v>
      </c>
      <c r="EH155" s="5">
        <v>3</v>
      </c>
      <c r="EI155" s="419">
        <f t="shared" si="703"/>
        <v>3</v>
      </c>
      <c r="EJ155" s="5">
        <v>12</v>
      </c>
      <c r="EK155" s="386" t="s">
        <v>34</v>
      </c>
      <c r="EL155" s="386" t="s">
        <v>96</v>
      </c>
      <c r="EM155" s="397">
        <v>5</v>
      </c>
      <c r="EN155" s="397" t="s">
        <v>63</v>
      </c>
      <c r="EO155" s="397" t="s">
        <v>194</v>
      </c>
      <c r="EP155" s="398">
        <v>5</v>
      </c>
      <c r="EQ155" s="397">
        <v>1</v>
      </c>
      <c r="ER155" s="5">
        <v>1</v>
      </c>
      <c r="ES155" s="419">
        <f t="shared" si="704"/>
        <v>11</v>
      </c>
      <c r="ET155" s="5">
        <v>4</v>
      </c>
      <c r="EU155" s="397" t="s">
        <v>34</v>
      </c>
      <c r="EV155" s="397" t="s">
        <v>28</v>
      </c>
      <c r="EW155" s="397">
        <v>8</v>
      </c>
      <c r="EX155" s="397" t="s">
        <v>46</v>
      </c>
      <c r="EY155" s="397"/>
      <c r="EZ155" s="398">
        <v>1</v>
      </c>
      <c r="FA155" s="397">
        <v>4.5</v>
      </c>
      <c r="FB155" s="5">
        <v>2</v>
      </c>
      <c r="FC155" s="419">
        <f t="shared" si="705"/>
        <v>2</v>
      </c>
      <c r="FD155" s="362">
        <v>6</v>
      </c>
      <c r="FE155" s="397" t="s">
        <v>34</v>
      </c>
      <c r="FF155" s="397" t="s">
        <v>25</v>
      </c>
      <c r="FG155" s="397" t="s">
        <v>189</v>
      </c>
      <c r="FH155" s="397" t="s">
        <v>47</v>
      </c>
      <c r="FI155" s="397"/>
      <c r="FJ155" s="398">
        <v>2</v>
      </c>
      <c r="FK155" s="397">
        <v>2</v>
      </c>
      <c r="FL155" s="5">
        <v>2</v>
      </c>
      <c r="FM155" s="419">
        <f t="shared" si="706"/>
        <v>4</v>
      </c>
      <c r="FN155" s="362">
        <v>4</v>
      </c>
      <c r="FO155" s="397" t="s">
        <v>34</v>
      </c>
      <c r="FP155" s="397" t="s">
        <v>93</v>
      </c>
      <c r="FQ155" s="404" t="s">
        <v>62</v>
      </c>
      <c r="FR155" s="404" t="s">
        <v>46</v>
      </c>
      <c r="FS155" s="397"/>
      <c r="FT155" s="398">
        <v>1</v>
      </c>
      <c r="FU155" s="397">
        <v>7</v>
      </c>
      <c r="FV155" s="5">
        <v>2</v>
      </c>
      <c r="FW155" s="419">
        <f t="shared" si="707"/>
        <v>2</v>
      </c>
      <c r="FX155" s="5">
        <v>4</v>
      </c>
      <c r="FY155" s="397" t="s">
        <v>34</v>
      </c>
      <c r="FZ155" s="397" t="s">
        <v>28</v>
      </c>
      <c r="GA155" s="397">
        <v>0</v>
      </c>
      <c r="GB155" s="397" t="s">
        <v>98</v>
      </c>
      <c r="GC155" s="397"/>
      <c r="GD155" s="398">
        <v>1</v>
      </c>
      <c r="GE155" s="397">
        <v>4</v>
      </c>
      <c r="GF155" s="5">
        <v>1</v>
      </c>
      <c r="GG155" s="419">
        <f t="shared" si="708"/>
        <v>3</v>
      </c>
      <c r="GH155" s="5">
        <v>3</v>
      </c>
      <c r="GI155" s="5"/>
      <c r="GJ155" s="5"/>
      <c r="GK155" s="397">
        <v>7</v>
      </c>
      <c r="GL155" s="397" t="s">
        <v>46</v>
      </c>
      <c r="GM155" s="397"/>
      <c r="GN155" s="398">
        <v>3</v>
      </c>
      <c r="GO155" s="397">
        <v>11</v>
      </c>
      <c r="GP155" s="5">
        <v>2</v>
      </c>
      <c r="GQ155" s="419">
        <f t="shared" si="709"/>
        <v>1</v>
      </c>
      <c r="GR155" s="5">
        <v>5</v>
      </c>
      <c r="GS155" s="397" t="s">
        <v>34</v>
      </c>
      <c r="GT155" s="397" t="s">
        <v>28</v>
      </c>
      <c r="GU155" s="397">
        <v>8</v>
      </c>
      <c r="GV155" s="397" t="s">
        <v>46</v>
      </c>
      <c r="GW155" s="397"/>
      <c r="GX155" s="398">
        <v>3</v>
      </c>
      <c r="GY155" s="397">
        <v>13</v>
      </c>
      <c r="GZ155" s="5">
        <v>2</v>
      </c>
      <c r="HA155" s="421">
        <f t="shared" si="711"/>
        <v>3</v>
      </c>
      <c r="HB155" s="5" t="s">
        <v>196</v>
      </c>
      <c r="HC155" t="s">
        <v>195</v>
      </c>
      <c r="HF155" s="280">
        <v>1</v>
      </c>
      <c r="HG155" s="217"/>
      <c r="HI155">
        <v>3</v>
      </c>
      <c r="HK155" s="295">
        <f t="shared" si="743"/>
        <v>13</v>
      </c>
      <c r="HL155" s="296">
        <f t="shared" si="729"/>
        <v>0</v>
      </c>
      <c r="HM155" s="295">
        <f t="shared" si="730"/>
        <v>0</v>
      </c>
      <c r="HN155" s="297">
        <f t="shared" si="731"/>
        <v>1</v>
      </c>
      <c r="HO155" s="295">
        <f t="shared" si="732"/>
        <v>0</v>
      </c>
      <c r="HP155" s="295">
        <f t="shared" si="733"/>
        <v>0</v>
      </c>
      <c r="HQ155" s="295">
        <f t="shared" si="734"/>
        <v>1</v>
      </c>
      <c r="HR155" s="269" t="s">
        <v>304</v>
      </c>
      <c r="HS155" s="269" t="s">
        <v>311</v>
      </c>
    </row>
    <row r="156" spans="7:239" ht="15" customHeight="1">
      <c r="G156" s="175">
        <f t="shared" si="744"/>
        <v>11</v>
      </c>
      <c r="H156" s="175">
        <f>COUNTIF($AC156:$HB156,"GO")</f>
        <v>9</v>
      </c>
      <c r="I156" s="128">
        <v>59</v>
      </c>
      <c r="J156" s="88">
        <f t="shared" si="746"/>
        <v>43688</v>
      </c>
      <c r="K156" s="85">
        <v>43688</v>
      </c>
      <c r="L156" s="5" t="s">
        <v>210</v>
      </c>
      <c r="M156" s="74">
        <v>1</v>
      </c>
      <c r="N156" s="28">
        <v>1</v>
      </c>
      <c r="O156" s="206">
        <f t="shared" si="747"/>
        <v>2</v>
      </c>
      <c r="P156" s="179">
        <f t="shared" si="748"/>
        <v>87</v>
      </c>
      <c r="Q156" s="180">
        <f t="shared" si="749"/>
        <v>42</v>
      </c>
      <c r="R156" s="181">
        <f t="shared" si="750"/>
        <v>45</v>
      </c>
      <c r="S156" s="518">
        <f t="shared" si="751"/>
        <v>8</v>
      </c>
      <c r="T156" s="27">
        <v>0</v>
      </c>
      <c r="U156" s="27">
        <v>0</v>
      </c>
      <c r="V156" s="27">
        <v>2</v>
      </c>
      <c r="W156" s="27">
        <v>2</v>
      </c>
      <c r="X156" s="186">
        <f t="shared" si="752"/>
        <v>4</v>
      </c>
      <c r="Y156" s="27">
        <v>2</v>
      </c>
      <c r="Z156" s="190">
        <f t="shared" si="753"/>
        <v>6</v>
      </c>
      <c r="AA156" s="18">
        <v>0</v>
      </c>
      <c r="AB156" s="142"/>
      <c r="AC156" s="400">
        <v>5</v>
      </c>
      <c r="AD156" s="397" t="s">
        <v>35</v>
      </c>
      <c r="AE156" s="397" t="s">
        <v>28</v>
      </c>
      <c r="AF156" s="404">
        <v>4</v>
      </c>
      <c r="AG156" s="404" t="s">
        <v>95</v>
      </c>
      <c r="AH156" s="397"/>
      <c r="AI156" s="398">
        <v>3</v>
      </c>
      <c r="AJ156" s="397">
        <v>7</v>
      </c>
      <c r="AK156" s="5">
        <v>2</v>
      </c>
      <c r="AL156" s="419">
        <f t="shared" si="694"/>
        <v>3</v>
      </c>
      <c r="AM156" s="5">
        <v>4</v>
      </c>
      <c r="AN156" s="397" t="s">
        <v>34</v>
      </c>
      <c r="AO156" s="397" t="s">
        <v>93</v>
      </c>
      <c r="AP156" s="397">
        <v>0</v>
      </c>
      <c r="AQ156" s="397" t="s">
        <v>91</v>
      </c>
      <c r="AR156" s="397"/>
      <c r="AS156" s="398">
        <v>1</v>
      </c>
      <c r="AT156" s="397">
        <v>4</v>
      </c>
      <c r="AU156" s="5">
        <v>1</v>
      </c>
      <c r="AV156" s="419">
        <f t="shared" si="695"/>
        <v>3</v>
      </c>
      <c r="AW156" s="400">
        <v>5</v>
      </c>
      <c r="AX156" s="397" t="s">
        <v>26</v>
      </c>
      <c r="AY156" s="397" t="s">
        <v>93</v>
      </c>
      <c r="AZ156" s="27">
        <v>0</v>
      </c>
      <c r="BA156" s="27" t="s">
        <v>46</v>
      </c>
      <c r="BB156" s="397"/>
      <c r="BC156" s="398">
        <v>2</v>
      </c>
      <c r="BD156" s="397">
        <v>9</v>
      </c>
      <c r="BE156" s="5">
        <v>3</v>
      </c>
      <c r="BF156" s="419">
        <f t="shared" si="696"/>
        <v>2</v>
      </c>
      <c r="BG156" s="5">
        <v>5</v>
      </c>
      <c r="BH156" s="5"/>
      <c r="BI156" s="5" t="s">
        <v>106</v>
      </c>
      <c r="BJ156" s="394" t="s">
        <v>29</v>
      </c>
      <c r="BK156" s="394" t="s">
        <v>63</v>
      </c>
      <c r="BL156" s="397" t="s">
        <v>126</v>
      </c>
      <c r="BM156" s="398">
        <v>2</v>
      </c>
      <c r="BN156" s="397">
        <v>12</v>
      </c>
      <c r="BO156" s="5">
        <v>3</v>
      </c>
      <c r="BP156" s="419">
        <f t="shared" si="697"/>
        <v>2</v>
      </c>
      <c r="BQ156" s="5">
        <v>4</v>
      </c>
      <c r="BR156" s="397" t="s">
        <v>34</v>
      </c>
      <c r="BS156" s="397" t="s">
        <v>92</v>
      </c>
      <c r="BT156" s="397">
        <v>4</v>
      </c>
      <c r="BU156" s="397" t="s">
        <v>94</v>
      </c>
      <c r="BV156" s="397"/>
      <c r="BW156" s="398">
        <v>1</v>
      </c>
      <c r="BX156" s="397">
        <v>2</v>
      </c>
      <c r="BY156" s="5">
        <v>1</v>
      </c>
      <c r="BZ156" s="419">
        <f t="shared" si="698"/>
        <v>3</v>
      </c>
      <c r="CA156" s="5">
        <v>5</v>
      </c>
      <c r="CB156" s="27" t="s">
        <v>34</v>
      </c>
      <c r="CC156" s="27" t="s">
        <v>93</v>
      </c>
      <c r="CD156" s="397">
        <v>4</v>
      </c>
      <c r="CE156" s="397" t="s">
        <v>85</v>
      </c>
      <c r="CF156" s="397"/>
      <c r="CG156" s="398">
        <v>1</v>
      </c>
      <c r="CH156" s="397">
        <v>4</v>
      </c>
      <c r="CI156" s="5">
        <v>2</v>
      </c>
      <c r="CJ156" s="419">
        <f t="shared" si="699"/>
        <v>3</v>
      </c>
      <c r="CK156" s="5">
        <v>5</v>
      </c>
      <c r="CL156" s="5"/>
      <c r="CM156" s="5"/>
      <c r="CN156" s="394">
        <v>0</v>
      </c>
      <c r="CO156" s="394" t="s">
        <v>50</v>
      </c>
      <c r="CP156" s="397"/>
      <c r="CQ156" s="398">
        <v>5</v>
      </c>
      <c r="CR156" s="397">
        <v>17</v>
      </c>
      <c r="CS156" s="5">
        <v>2</v>
      </c>
      <c r="CT156" s="419">
        <f t="shared" si="700"/>
        <v>3</v>
      </c>
      <c r="CU156" s="5">
        <v>5</v>
      </c>
      <c r="CV156" s="397" t="s">
        <v>34</v>
      </c>
      <c r="CW156" s="397" t="s">
        <v>94</v>
      </c>
      <c r="CX156" s="397">
        <v>8</v>
      </c>
      <c r="CY156" s="397" t="s">
        <v>46</v>
      </c>
      <c r="CZ156" s="397"/>
      <c r="DA156" s="398">
        <v>3</v>
      </c>
      <c r="DB156" s="397">
        <v>12</v>
      </c>
      <c r="DC156" s="5">
        <v>2</v>
      </c>
      <c r="DD156" s="419">
        <f t="shared" si="710"/>
        <v>3</v>
      </c>
      <c r="DE156" s="5">
        <v>4</v>
      </c>
      <c r="DF156" s="397" t="s">
        <v>34</v>
      </c>
      <c r="DG156" s="397" t="s">
        <v>28</v>
      </c>
      <c r="DH156" s="397">
        <v>8</v>
      </c>
      <c r="DI156" s="397" t="s">
        <v>85</v>
      </c>
      <c r="DJ156" s="397"/>
      <c r="DK156" s="398">
        <v>2</v>
      </c>
      <c r="DL156" s="397">
        <v>14</v>
      </c>
      <c r="DM156" s="5">
        <v>2</v>
      </c>
      <c r="DN156" s="419">
        <f t="shared" si="701"/>
        <v>2</v>
      </c>
      <c r="DO156" s="401"/>
      <c r="DP156" s="5">
        <v>4</v>
      </c>
      <c r="DQ156" s="5"/>
      <c r="DR156" s="359"/>
      <c r="DS156" s="397" t="s">
        <v>29</v>
      </c>
      <c r="DT156" s="397" t="s">
        <v>95</v>
      </c>
      <c r="DU156" s="397"/>
      <c r="DV156" s="398">
        <v>3</v>
      </c>
      <c r="DW156" s="397">
        <v>4</v>
      </c>
      <c r="DX156" s="5">
        <v>2</v>
      </c>
      <c r="DY156" s="419">
        <f t="shared" si="702"/>
        <v>2</v>
      </c>
      <c r="DZ156" s="5">
        <v>4</v>
      </c>
      <c r="EA156" s="397" t="s">
        <v>34</v>
      </c>
      <c r="EB156" s="397" t="s">
        <v>28</v>
      </c>
      <c r="EC156" s="397" t="s">
        <v>62</v>
      </c>
      <c r="ED156" s="397" t="s">
        <v>46</v>
      </c>
      <c r="EE156" s="397"/>
      <c r="EF156" s="398">
        <v>3</v>
      </c>
      <c r="EG156" s="397">
        <v>5</v>
      </c>
      <c r="EH156" s="5">
        <v>2</v>
      </c>
      <c r="EI156" s="419">
        <f t="shared" si="703"/>
        <v>2</v>
      </c>
      <c r="EJ156" s="5">
        <v>7</v>
      </c>
      <c r="EK156" s="397" t="s">
        <v>34</v>
      </c>
      <c r="EL156" s="397" t="s">
        <v>47</v>
      </c>
      <c r="EM156" s="386">
        <v>8</v>
      </c>
      <c r="EN156" s="386" t="s">
        <v>98</v>
      </c>
      <c r="EO156" s="386" t="s">
        <v>191</v>
      </c>
      <c r="EP156" s="398">
        <v>4</v>
      </c>
      <c r="EQ156" s="27">
        <v>18</v>
      </c>
      <c r="ER156" s="18">
        <v>3</v>
      </c>
      <c r="ES156" s="419">
        <f t="shared" si="704"/>
        <v>4</v>
      </c>
      <c r="ET156" s="5">
        <v>6</v>
      </c>
      <c r="EU156" s="397" t="s">
        <v>34</v>
      </c>
      <c r="EV156" s="397" t="s">
        <v>28</v>
      </c>
      <c r="EW156" s="397" t="s">
        <v>62</v>
      </c>
      <c r="EX156" s="397" t="s">
        <v>85</v>
      </c>
      <c r="EY156" s="397"/>
      <c r="EZ156" s="398">
        <v>3</v>
      </c>
      <c r="FA156" s="394">
        <v>8</v>
      </c>
      <c r="FB156" s="403">
        <v>3</v>
      </c>
      <c r="FC156" s="419">
        <f t="shared" si="705"/>
        <v>3</v>
      </c>
      <c r="FD156" s="5">
        <v>6</v>
      </c>
      <c r="FE156" s="397" t="s">
        <v>34</v>
      </c>
      <c r="FF156" s="397" t="s">
        <v>93</v>
      </c>
      <c r="FG156" s="397">
        <v>7</v>
      </c>
      <c r="FH156" s="397" t="s">
        <v>98</v>
      </c>
      <c r="FI156" s="397"/>
      <c r="FJ156" s="398">
        <v>2</v>
      </c>
      <c r="FK156" s="397">
        <v>3</v>
      </c>
      <c r="FL156" s="5">
        <v>2</v>
      </c>
      <c r="FM156" s="419">
        <f t="shared" si="706"/>
        <v>4</v>
      </c>
      <c r="FN156" s="5">
        <v>4</v>
      </c>
      <c r="FO156" s="397" t="s">
        <v>34</v>
      </c>
      <c r="FP156" s="397" t="s">
        <v>28</v>
      </c>
      <c r="FQ156" s="397">
        <v>8</v>
      </c>
      <c r="FR156" s="397" t="s">
        <v>46</v>
      </c>
      <c r="FS156" s="397"/>
      <c r="FT156" s="398">
        <v>3</v>
      </c>
      <c r="FU156" s="397">
        <v>21</v>
      </c>
      <c r="FV156" s="5">
        <v>2</v>
      </c>
      <c r="FW156" s="419">
        <f t="shared" si="707"/>
        <v>2</v>
      </c>
      <c r="FX156" s="5">
        <v>4</v>
      </c>
      <c r="FY156" s="397" t="s">
        <v>34</v>
      </c>
      <c r="FZ156" s="397" t="s">
        <v>28</v>
      </c>
      <c r="GA156" s="397">
        <v>4</v>
      </c>
      <c r="GB156" s="397" t="s">
        <v>85</v>
      </c>
      <c r="GC156" s="397"/>
      <c r="GD156" s="398">
        <v>1</v>
      </c>
      <c r="GE156" s="397">
        <v>5</v>
      </c>
      <c r="GF156" s="5">
        <v>2</v>
      </c>
      <c r="GG156" s="419">
        <f t="shared" si="708"/>
        <v>2</v>
      </c>
      <c r="GH156" s="5">
        <v>4</v>
      </c>
      <c r="GI156" s="5"/>
      <c r="GJ156" s="5"/>
      <c r="GK156" s="397">
        <v>7</v>
      </c>
      <c r="GL156" s="397" t="s">
        <v>46</v>
      </c>
      <c r="GM156" s="397"/>
      <c r="GN156" s="398">
        <v>3</v>
      </c>
      <c r="GO156" s="397">
        <v>13</v>
      </c>
      <c r="GP156" s="5">
        <v>3</v>
      </c>
      <c r="GQ156" s="419">
        <f t="shared" si="709"/>
        <v>1</v>
      </c>
      <c r="GR156" s="5">
        <v>6</v>
      </c>
      <c r="GS156" s="397" t="s">
        <v>34</v>
      </c>
      <c r="GT156" s="397" t="s">
        <v>28</v>
      </c>
      <c r="GU156" s="397" t="s">
        <v>62</v>
      </c>
      <c r="GV156" s="397" t="s">
        <v>47</v>
      </c>
      <c r="GW156" s="397"/>
      <c r="GX156" s="398">
        <v>1</v>
      </c>
      <c r="GY156" s="397">
        <v>0.3</v>
      </c>
      <c r="GZ156" s="5">
        <v>1</v>
      </c>
      <c r="HA156" s="421">
        <f t="shared" si="711"/>
        <v>5</v>
      </c>
      <c r="HB156" s="5" t="s">
        <v>192</v>
      </c>
      <c r="HC156" t="s">
        <v>193</v>
      </c>
      <c r="HF156" s="280"/>
      <c r="HG156" s="217"/>
      <c r="HH156">
        <v>1</v>
      </c>
      <c r="HK156" s="295">
        <f t="shared" si="743"/>
        <v>13</v>
      </c>
      <c r="HL156" s="296">
        <f t="shared" si="729"/>
        <v>0</v>
      </c>
      <c r="HM156" s="295">
        <f t="shared" si="730"/>
        <v>0</v>
      </c>
      <c r="HN156" s="297">
        <f t="shared" si="731"/>
        <v>0</v>
      </c>
      <c r="HO156" s="295">
        <f t="shared" si="732"/>
        <v>0</v>
      </c>
      <c r="HP156" s="295">
        <f t="shared" si="733"/>
        <v>0</v>
      </c>
      <c r="HQ156" s="295">
        <f t="shared" si="734"/>
        <v>0</v>
      </c>
      <c r="HR156" s="269" t="s">
        <v>304</v>
      </c>
      <c r="HS156" s="269" t="s">
        <v>311</v>
      </c>
    </row>
    <row r="157" spans="7:239" ht="15" customHeight="1">
      <c r="G157" s="175">
        <f t="shared" si="744"/>
        <v>7</v>
      </c>
      <c r="H157" s="175">
        <f t="shared" si="745"/>
        <v>7</v>
      </c>
      <c r="I157" s="128">
        <v>58</v>
      </c>
      <c r="J157" s="88">
        <f t="shared" si="746"/>
        <v>43680</v>
      </c>
      <c r="K157" s="85">
        <v>43680</v>
      </c>
      <c r="L157" s="41" t="s">
        <v>197</v>
      </c>
      <c r="M157" s="74">
        <v>2</v>
      </c>
      <c r="N157" s="28">
        <v>0</v>
      </c>
      <c r="O157" s="206">
        <f t="shared" si="747"/>
        <v>2</v>
      </c>
      <c r="P157" s="179">
        <f t="shared" si="748"/>
        <v>84</v>
      </c>
      <c r="Q157" s="180">
        <f t="shared" si="749"/>
        <v>44</v>
      </c>
      <c r="R157" s="181">
        <f t="shared" si="750"/>
        <v>40</v>
      </c>
      <c r="S157" s="518">
        <f t="shared" si="751"/>
        <v>3</v>
      </c>
      <c r="T157" s="27">
        <v>1</v>
      </c>
      <c r="U157" s="27">
        <v>0</v>
      </c>
      <c r="V157" s="27">
        <v>1</v>
      </c>
      <c r="W157" s="27">
        <v>0</v>
      </c>
      <c r="X157" s="186">
        <f t="shared" si="752"/>
        <v>2</v>
      </c>
      <c r="Y157" s="27">
        <v>4</v>
      </c>
      <c r="Z157" s="190">
        <f t="shared" si="753"/>
        <v>6</v>
      </c>
      <c r="AA157" s="18">
        <v>2</v>
      </c>
      <c r="AB157" s="54"/>
      <c r="AC157" s="5">
        <v>7</v>
      </c>
      <c r="AD157" s="397" t="s">
        <v>26</v>
      </c>
      <c r="AE157" s="397" t="s">
        <v>28</v>
      </c>
      <c r="AF157" s="392">
        <v>7</v>
      </c>
      <c r="AG157" s="392" t="s">
        <v>48</v>
      </c>
      <c r="AH157" s="397"/>
      <c r="AI157" s="398">
        <v>2</v>
      </c>
      <c r="AJ157" s="397">
        <v>9</v>
      </c>
      <c r="AK157" s="5">
        <v>3</v>
      </c>
      <c r="AL157" s="419">
        <f t="shared" si="694"/>
        <v>4</v>
      </c>
      <c r="AM157" s="5">
        <v>4</v>
      </c>
      <c r="AN157" s="397" t="s">
        <v>34</v>
      </c>
      <c r="AO157" s="397" t="s">
        <v>63</v>
      </c>
      <c r="AP157" s="397" t="s">
        <v>62</v>
      </c>
      <c r="AQ157" s="397" t="s">
        <v>92</v>
      </c>
      <c r="AR157" s="397"/>
      <c r="AS157" s="398">
        <v>4</v>
      </c>
      <c r="AT157" s="397">
        <v>0.7</v>
      </c>
      <c r="AU157" s="5">
        <v>1</v>
      </c>
      <c r="AV157" s="419">
        <f t="shared" si="695"/>
        <v>3</v>
      </c>
      <c r="AW157" s="409">
        <v>5</v>
      </c>
      <c r="AX157" s="397" t="s">
        <v>26</v>
      </c>
      <c r="AY157" s="397" t="s">
        <v>28</v>
      </c>
      <c r="AZ157" s="397">
        <v>4</v>
      </c>
      <c r="BA157" s="397" t="s">
        <v>46</v>
      </c>
      <c r="BB157" s="397"/>
      <c r="BC157" s="398">
        <v>2</v>
      </c>
      <c r="BD157" s="397">
        <v>13</v>
      </c>
      <c r="BE157" s="5">
        <v>3</v>
      </c>
      <c r="BF157" s="419">
        <f t="shared" si="696"/>
        <v>2</v>
      </c>
      <c r="BG157" s="5">
        <v>3</v>
      </c>
      <c r="BH157" s="5"/>
      <c r="BI157" s="5" t="s">
        <v>106</v>
      </c>
      <c r="BJ157" s="397" t="s">
        <v>29</v>
      </c>
      <c r="BK157" s="397" t="s">
        <v>95</v>
      </c>
      <c r="BL157" s="397"/>
      <c r="BM157" s="398">
        <v>2</v>
      </c>
      <c r="BN157" s="397">
        <v>5.5</v>
      </c>
      <c r="BO157" s="5">
        <v>1</v>
      </c>
      <c r="BP157" s="419">
        <f t="shared" si="697"/>
        <v>2</v>
      </c>
      <c r="BQ157" s="400">
        <v>5</v>
      </c>
      <c r="BR157" s="397" t="s">
        <v>34</v>
      </c>
      <c r="BS157" s="397" t="s">
        <v>92</v>
      </c>
      <c r="BT157" s="397">
        <v>4</v>
      </c>
      <c r="BU157" s="397" t="s">
        <v>91</v>
      </c>
      <c r="BV157" s="397"/>
      <c r="BW157" s="398">
        <v>1</v>
      </c>
      <c r="BX157" s="397">
        <v>8</v>
      </c>
      <c r="BY157" s="5">
        <v>2</v>
      </c>
      <c r="BZ157" s="419">
        <f t="shared" si="698"/>
        <v>3</v>
      </c>
      <c r="CA157" s="5">
        <v>5</v>
      </c>
      <c r="CB157" s="397" t="s">
        <v>34</v>
      </c>
      <c r="CC157" s="397" t="s">
        <v>63</v>
      </c>
      <c r="CD157" s="397" t="s">
        <v>62</v>
      </c>
      <c r="CE157" s="397" t="s">
        <v>46</v>
      </c>
      <c r="CF157" s="397"/>
      <c r="CG157" s="398">
        <v>2</v>
      </c>
      <c r="CH157" s="397">
        <v>15</v>
      </c>
      <c r="CI157" s="5">
        <v>2</v>
      </c>
      <c r="CJ157" s="419">
        <f t="shared" si="699"/>
        <v>3</v>
      </c>
      <c r="CK157" s="400">
        <v>4</v>
      </c>
      <c r="CL157" s="5"/>
      <c r="CM157" s="5"/>
      <c r="CN157" s="397">
        <v>0</v>
      </c>
      <c r="CO157" s="397" t="s">
        <v>91</v>
      </c>
      <c r="CP157" s="397"/>
      <c r="CQ157" s="398">
        <v>3</v>
      </c>
      <c r="CR157" s="397">
        <v>2.5</v>
      </c>
      <c r="CS157" s="5">
        <v>2</v>
      </c>
      <c r="CT157" s="419">
        <f t="shared" si="700"/>
        <v>2</v>
      </c>
      <c r="CU157" s="5">
        <v>6</v>
      </c>
      <c r="CV157" s="397" t="s">
        <v>34</v>
      </c>
      <c r="CW157" s="397" t="s">
        <v>28</v>
      </c>
      <c r="CX157" s="397">
        <v>7</v>
      </c>
      <c r="CY157" s="397" t="s">
        <v>91</v>
      </c>
      <c r="CZ157" s="397"/>
      <c r="DA157" s="398">
        <v>2</v>
      </c>
      <c r="DB157" s="397">
        <v>7</v>
      </c>
      <c r="DC157" s="5">
        <v>2</v>
      </c>
      <c r="DD157" s="419">
        <f t="shared" si="710"/>
        <v>4</v>
      </c>
      <c r="DE157" s="400">
        <v>5</v>
      </c>
      <c r="DF157" s="397" t="s">
        <v>34</v>
      </c>
      <c r="DG157" s="397" t="s">
        <v>93</v>
      </c>
      <c r="DH157" s="397">
        <v>0</v>
      </c>
      <c r="DI157" s="397" t="s">
        <v>94</v>
      </c>
      <c r="DJ157" s="397"/>
      <c r="DK157" s="398">
        <v>1</v>
      </c>
      <c r="DL157" s="397">
        <v>2.5</v>
      </c>
      <c r="DM157" s="5">
        <v>2</v>
      </c>
      <c r="DN157" s="419">
        <f t="shared" si="701"/>
        <v>3</v>
      </c>
      <c r="DO157" s="401"/>
      <c r="DP157" s="5">
        <v>4</v>
      </c>
      <c r="DQ157" s="5"/>
      <c r="DR157" s="359"/>
      <c r="DS157" s="397" t="s">
        <v>29</v>
      </c>
      <c r="DT157" s="397" t="s">
        <v>63</v>
      </c>
      <c r="DU157" s="397"/>
      <c r="DV157" s="398">
        <v>1</v>
      </c>
      <c r="DW157" s="397">
        <v>3</v>
      </c>
      <c r="DX157" s="5">
        <v>2</v>
      </c>
      <c r="DY157" s="419">
        <f t="shared" si="702"/>
        <v>2</v>
      </c>
      <c r="DZ157" s="5">
        <v>7</v>
      </c>
      <c r="EA157" s="392" t="s">
        <v>34</v>
      </c>
      <c r="EB157" s="392" t="s">
        <v>96</v>
      </c>
      <c r="EC157" s="397">
        <v>0</v>
      </c>
      <c r="ED157" s="397" t="s">
        <v>91</v>
      </c>
      <c r="EE157" s="397"/>
      <c r="EF157" s="398">
        <v>1</v>
      </c>
      <c r="EG157" s="397">
        <v>1</v>
      </c>
      <c r="EH157" s="5">
        <v>1</v>
      </c>
      <c r="EI157" s="419">
        <f t="shared" si="703"/>
        <v>6</v>
      </c>
      <c r="EJ157" s="362">
        <v>4</v>
      </c>
      <c r="EK157" s="397" t="s">
        <v>34</v>
      </c>
      <c r="EL157" s="397" t="s">
        <v>28</v>
      </c>
      <c r="EM157" s="397" t="s">
        <v>62</v>
      </c>
      <c r="EN157" s="397" t="s">
        <v>46</v>
      </c>
      <c r="EO157" s="397"/>
      <c r="EP157" s="398">
        <v>1</v>
      </c>
      <c r="EQ157" s="397">
        <v>5</v>
      </c>
      <c r="ER157" s="5">
        <v>2</v>
      </c>
      <c r="ES157" s="419">
        <f t="shared" si="704"/>
        <v>2</v>
      </c>
      <c r="ET157" s="5">
        <v>4</v>
      </c>
      <c r="EU157" s="397" t="s">
        <v>34</v>
      </c>
      <c r="EV157" s="397" t="s">
        <v>63</v>
      </c>
      <c r="EW157" s="397">
        <v>9</v>
      </c>
      <c r="EX157" s="397" t="s">
        <v>98</v>
      </c>
      <c r="EY157" s="397" t="s">
        <v>126</v>
      </c>
      <c r="EZ157" s="398">
        <v>1</v>
      </c>
      <c r="FA157" s="397">
        <v>1.5</v>
      </c>
      <c r="FB157" s="5">
        <v>1</v>
      </c>
      <c r="FC157" s="419">
        <f t="shared" si="705"/>
        <v>3</v>
      </c>
      <c r="FD157" s="5">
        <v>6</v>
      </c>
      <c r="FE157" s="397" t="s">
        <v>34</v>
      </c>
      <c r="FF157" s="397" t="s">
        <v>28</v>
      </c>
      <c r="FG157" s="397" t="s">
        <v>189</v>
      </c>
      <c r="FH157" s="397" t="s">
        <v>98</v>
      </c>
      <c r="FI157" s="397"/>
      <c r="FJ157" s="398">
        <v>3</v>
      </c>
      <c r="FK157" s="397">
        <v>14</v>
      </c>
      <c r="FL157" s="5">
        <v>2</v>
      </c>
      <c r="FM157" s="419">
        <f t="shared" si="706"/>
        <v>4</v>
      </c>
      <c r="FN157" s="410">
        <v>3</v>
      </c>
      <c r="FO157" s="397" t="s">
        <v>34</v>
      </c>
      <c r="FP157" s="397" t="s">
        <v>86</v>
      </c>
      <c r="FQ157" s="397" t="s">
        <v>62</v>
      </c>
      <c r="FR157" s="397" t="s">
        <v>85</v>
      </c>
      <c r="FS157" s="397"/>
      <c r="FT157" s="398">
        <v>3</v>
      </c>
      <c r="FU157" s="397">
        <v>9.5</v>
      </c>
      <c r="FV157" s="5">
        <v>1</v>
      </c>
      <c r="FW157" s="419">
        <f t="shared" si="707"/>
        <v>2</v>
      </c>
      <c r="FX157" s="320">
        <v>3</v>
      </c>
      <c r="FY157" s="397" t="s">
        <v>34</v>
      </c>
      <c r="FZ157" s="397" t="s">
        <v>93</v>
      </c>
      <c r="GA157" s="397">
        <v>4</v>
      </c>
      <c r="GB157" s="397" t="s">
        <v>46</v>
      </c>
      <c r="GC157" s="397"/>
      <c r="GD157" s="398">
        <v>3</v>
      </c>
      <c r="GE157" s="397">
        <v>3.5</v>
      </c>
      <c r="GF157" s="5">
        <v>1</v>
      </c>
      <c r="GG157" s="419">
        <f t="shared" si="708"/>
        <v>2</v>
      </c>
      <c r="GH157" s="5">
        <v>4</v>
      </c>
      <c r="GI157" s="5"/>
      <c r="GJ157" s="5"/>
      <c r="GK157" s="397">
        <v>8</v>
      </c>
      <c r="GL157" s="397" t="s">
        <v>85</v>
      </c>
      <c r="GM157" s="397"/>
      <c r="GN157" s="398">
        <v>1</v>
      </c>
      <c r="GO157" s="397">
        <v>11</v>
      </c>
      <c r="GP157" s="5">
        <v>3</v>
      </c>
      <c r="GQ157" s="419">
        <f t="shared" si="709"/>
        <v>1</v>
      </c>
      <c r="GR157" s="5">
        <v>5</v>
      </c>
      <c r="GS157" s="397" t="s">
        <v>34</v>
      </c>
      <c r="GT157" s="397" t="s">
        <v>63</v>
      </c>
      <c r="GU157" s="397">
        <v>8</v>
      </c>
      <c r="GV157" s="397" t="s">
        <v>85</v>
      </c>
      <c r="GW157" s="397"/>
      <c r="GX157" s="398">
        <v>2</v>
      </c>
      <c r="GY157" s="397">
        <v>11</v>
      </c>
      <c r="GZ157" s="5">
        <v>2</v>
      </c>
      <c r="HA157" s="421">
        <f t="shared" si="711"/>
        <v>3</v>
      </c>
      <c r="HB157" s="5" t="s">
        <v>177</v>
      </c>
      <c r="HC157" t="s">
        <v>190</v>
      </c>
      <c r="HF157" s="280">
        <v>1</v>
      </c>
      <c r="HG157" s="217"/>
      <c r="HI157">
        <v>1</v>
      </c>
      <c r="HK157" s="295">
        <f t="shared" si="743"/>
        <v>12</v>
      </c>
      <c r="HL157" s="296">
        <f t="shared" si="729"/>
        <v>0</v>
      </c>
      <c r="HM157" s="295">
        <f t="shared" si="730"/>
        <v>0</v>
      </c>
      <c r="HN157" s="297">
        <f t="shared" si="731"/>
        <v>1</v>
      </c>
      <c r="HO157" s="295">
        <f t="shared" si="732"/>
        <v>0</v>
      </c>
      <c r="HP157" s="295">
        <f t="shared" si="733"/>
        <v>0</v>
      </c>
      <c r="HQ157" s="295">
        <f t="shared" si="734"/>
        <v>1</v>
      </c>
      <c r="HR157" s="269" t="s">
        <v>304</v>
      </c>
      <c r="HS157" s="269" t="s">
        <v>311</v>
      </c>
    </row>
    <row r="158" spans="7:239" ht="15" customHeight="1">
      <c r="G158" s="175">
        <f t="shared" si="744"/>
        <v>9</v>
      </c>
      <c r="H158" s="175">
        <f t="shared" si="745"/>
        <v>7</v>
      </c>
      <c r="I158" s="128">
        <v>57</v>
      </c>
      <c r="J158" s="90">
        <f t="shared" si="746"/>
        <v>43674</v>
      </c>
      <c r="K158" s="126">
        <v>43674</v>
      </c>
      <c r="L158" s="41" t="s">
        <v>198</v>
      </c>
      <c r="M158" s="76">
        <v>1</v>
      </c>
      <c r="N158" s="42">
        <v>0</v>
      </c>
      <c r="O158" s="206">
        <f t="shared" si="747"/>
        <v>1</v>
      </c>
      <c r="P158" s="176">
        <f t="shared" si="748"/>
        <v>85</v>
      </c>
      <c r="Q158" s="177">
        <f t="shared" si="749"/>
        <v>45</v>
      </c>
      <c r="R158" s="178">
        <f t="shared" si="750"/>
        <v>40</v>
      </c>
      <c r="S158" s="518">
        <f t="shared" si="751"/>
        <v>2</v>
      </c>
      <c r="T158" s="43">
        <v>1</v>
      </c>
      <c r="U158" s="43">
        <v>0</v>
      </c>
      <c r="V158" s="43">
        <v>1</v>
      </c>
      <c r="W158" s="43">
        <v>0</v>
      </c>
      <c r="X158" s="186">
        <f t="shared" si="752"/>
        <v>2</v>
      </c>
      <c r="Y158" s="43">
        <v>3</v>
      </c>
      <c r="Z158" s="189">
        <f t="shared" si="753"/>
        <v>5</v>
      </c>
      <c r="AA158" s="44">
        <v>1</v>
      </c>
      <c r="AB158" s="142"/>
      <c r="AC158" s="5">
        <v>5</v>
      </c>
      <c r="AD158" s="397" t="s">
        <v>26</v>
      </c>
      <c r="AE158" s="397" t="s">
        <v>28</v>
      </c>
      <c r="AF158" s="397">
        <v>7</v>
      </c>
      <c r="AG158" s="397" t="s">
        <v>91</v>
      </c>
      <c r="AH158" s="397"/>
      <c r="AI158" s="398">
        <v>2</v>
      </c>
      <c r="AJ158" s="397">
        <v>3.5</v>
      </c>
      <c r="AK158" s="5">
        <v>2</v>
      </c>
      <c r="AL158" s="419">
        <f t="shared" si="694"/>
        <v>3</v>
      </c>
      <c r="AM158" s="5">
        <v>5</v>
      </c>
      <c r="AN158" s="397" t="s">
        <v>35</v>
      </c>
      <c r="AO158" s="397" t="s">
        <v>63</v>
      </c>
      <c r="AP158" s="397" t="s">
        <v>62</v>
      </c>
      <c r="AQ158" s="397" t="s">
        <v>63</v>
      </c>
      <c r="AR158" s="397"/>
      <c r="AS158" s="398">
        <v>3</v>
      </c>
      <c r="AT158" s="397">
        <v>4.5</v>
      </c>
      <c r="AU158" s="5">
        <v>2</v>
      </c>
      <c r="AV158" s="419">
        <f t="shared" si="695"/>
        <v>3</v>
      </c>
      <c r="AW158" s="400">
        <v>5</v>
      </c>
      <c r="AX158" s="404" t="s">
        <v>26</v>
      </c>
      <c r="AY158" s="404" t="s">
        <v>93</v>
      </c>
      <c r="AZ158" s="397">
        <v>0</v>
      </c>
      <c r="BA158" s="397" t="s">
        <v>85</v>
      </c>
      <c r="BB158" s="397"/>
      <c r="BC158" s="398">
        <v>2</v>
      </c>
      <c r="BD158" s="397">
        <v>13</v>
      </c>
      <c r="BE158" s="5">
        <v>3</v>
      </c>
      <c r="BF158" s="419">
        <f t="shared" si="696"/>
        <v>2</v>
      </c>
      <c r="BG158" s="362">
        <v>4</v>
      </c>
      <c r="BH158" s="5"/>
      <c r="BI158" s="5" t="s">
        <v>106</v>
      </c>
      <c r="BJ158" s="404" t="s">
        <v>29</v>
      </c>
      <c r="BK158" s="404" t="s">
        <v>121</v>
      </c>
      <c r="BL158" s="397" t="s">
        <v>126</v>
      </c>
      <c r="BM158" s="398">
        <v>2</v>
      </c>
      <c r="BN158" s="397">
        <v>10</v>
      </c>
      <c r="BO158" s="5">
        <v>2</v>
      </c>
      <c r="BP158" s="419">
        <f t="shared" si="697"/>
        <v>2</v>
      </c>
      <c r="BQ158" s="5">
        <v>6</v>
      </c>
      <c r="BR158" s="397" t="s">
        <v>34</v>
      </c>
      <c r="BS158" s="397" t="s">
        <v>92</v>
      </c>
      <c r="BT158" s="394">
        <v>4</v>
      </c>
      <c r="BU158" s="394" t="s">
        <v>91</v>
      </c>
      <c r="BV158" s="397"/>
      <c r="BW158" s="398">
        <v>3</v>
      </c>
      <c r="BX158" s="397">
        <v>2</v>
      </c>
      <c r="BY158" s="5">
        <v>1</v>
      </c>
      <c r="BZ158" s="419">
        <f t="shared" si="698"/>
        <v>5</v>
      </c>
      <c r="CA158" s="5">
        <v>7</v>
      </c>
      <c r="CB158" s="394" t="s">
        <v>34</v>
      </c>
      <c r="CC158" s="394" t="s">
        <v>103</v>
      </c>
      <c r="CD158" s="404">
        <v>4</v>
      </c>
      <c r="CE158" s="404" t="s">
        <v>85</v>
      </c>
      <c r="CF158" s="404"/>
      <c r="CG158" s="398">
        <v>2</v>
      </c>
      <c r="CH158" s="397">
        <v>7</v>
      </c>
      <c r="CI158" s="5">
        <v>2</v>
      </c>
      <c r="CJ158" s="419">
        <f t="shared" si="699"/>
        <v>5</v>
      </c>
      <c r="CK158" s="5">
        <v>3</v>
      </c>
      <c r="CL158" s="5"/>
      <c r="CM158" s="5"/>
      <c r="CN158" s="397">
        <v>4</v>
      </c>
      <c r="CO158" s="397" t="s">
        <v>46</v>
      </c>
      <c r="CP158" s="397"/>
      <c r="CQ158" s="398">
        <v>2</v>
      </c>
      <c r="CR158" s="397">
        <v>12</v>
      </c>
      <c r="CS158" s="5">
        <v>2</v>
      </c>
      <c r="CT158" s="419">
        <f t="shared" si="700"/>
        <v>1</v>
      </c>
      <c r="CU158" s="400">
        <v>6</v>
      </c>
      <c r="CV158" s="27" t="s">
        <v>34</v>
      </c>
      <c r="CW158" s="397" t="s">
        <v>94</v>
      </c>
      <c r="CX158" s="397">
        <v>4</v>
      </c>
      <c r="CY158" s="397" t="s">
        <v>85</v>
      </c>
      <c r="CZ158" s="397"/>
      <c r="DA158" s="398">
        <v>2</v>
      </c>
      <c r="DB158" s="397">
        <v>17</v>
      </c>
      <c r="DC158" s="5">
        <v>3</v>
      </c>
      <c r="DD158" s="419">
        <f t="shared" si="710"/>
        <v>3</v>
      </c>
      <c r="DE158" s="5">
        <v>4</v>
      </c>
      <c r="DF158" s="397" t="s">
        <v>34</v>
      </c>
      <c r="DG158" s="397" t="s">
        <v>28</v>
      </c>
      <c r="DH158" s="397" t="s">
        <v>62</v>
      </c>
      <c r="DI158" s="397" t="s">
        <v>94</v>
      </c>
      <c r="DJ158" s="397"/>
      <c r="DK158" s="398">
        <v>1</v>
      </c>
      <c r="DL158" s="397">
        <v>1</v>
      </c>
      <c r="DM158" s="5">
        <v>1</v>
      </c>
      <c r="DN158" s="419">
        <f t="shared" si="701"/>
        <v>3</v>
      </c>
      <c r="DO158" s="401"/>
      <c r="DP158" s="5">
        <v>3</v>
      </c>
      <c r="DQ158" s="5"/>
      <c r="DR158" s="359"/>
      <c r="DS158" s="397" t="s">
        <v>80</v>
      </c>
      <c r="DT158" s="397" t="s">
        <v>85</v>
      </c>
      <c r="DU158" s="397"/>
      <c r="DV158" s="398">
        <v>2</v>
      </c>
      <c r="DW158" s="397">
        <v>13</v>
      </c>
      <c r="DX158" s="5">
        <v>2</v>
      </c>
      <c r="DY158" s="419">
        <f t="shared" si="702"/>
        <v>1</v>
      </c>
      <c r="DZ158" s="362">
        <v>4</v>
      </c>
      <c r="EA158" s="397" t="s">
        <v>34</v>
      </c>
      <c r="EB158" s="397" t="s">
        <v>28</v>
      </c>
      <c r="EC158" s="404">
        <v>9</v>
      </c>
      <c r="ED158" s="404" t="s">
        <v>85</v>
      </c>
      <c r="EE158" s="397"/>
      <c r="EF158" s="398">
        <v>3</v>
      </c>
      <c r="EG158" s="397">
        <v>9.5</v>
      </c>
      <c r="EH158" s="5">
        <v>2</v>
      </c>
      <c r="EI158" s="419">
        <f t="shared" si="703"/>
        <v>2</v>
      </c>
      <c r="EJ158" s="5">
        <v>5</v>
      </c>
      <c r="EK158" s="397" t="s">
        <v>34</v>
      </c>
      <c r="EL158" s="397" t="s">
        <v>28</v>
      </c>
      <c r="EM158" s="397">
        <v>8</v>
      </c>
      <c r="EN158" s="397" t="s">
        <v>86</v>
      </c>
      <c r="EO158" s="397"/>
      <c r="EP158" s="398">
        <v>5</v>
      </c>
      <c r="EQ158" s="397">
        <v>6</v>
      </c>
      <c r="ER158" s="5">
        <v>2</v>
      </c>
      <c r="ES158" s="419">
        <f t="shared" si="704"/>
        <v>3</v>
      </c>
      <c r="ET158" s="5">
        <v>5</v>
      </c>
      <c r="EU158" s="397" t="s">
        <v>34</v>
      </c>
      <c r="EV158" s="397" t="s">
        <v>28</v>
      </c>
      <c r="EW158" s="397">
        <v>9</v>
      </c>
      <c r="EX158" s="397" t="s">
        <v>92</v>
      </c>
      <c r="EY158" s="397"/>
      <c r="EZ158" s="398">
        <v>1</v>
      </c>
      <c r="FA158" s="397">
        <v>5</v>
      </c>
      <c r="FB158" s="5">
        <v>2</v>
      </c>
      <c r="FC158" s="419">
        <f t="shared" si="705"/>
        <v>3</v>
      </c>
      <c r="FD158" s="320">
        <v>4</v>
      </c>
      <c r="FE158" s="397" t="s">
        <v>34</v>
      </c>
      <c r="FF158" s="397" t="s">
        <v>93</v>
      </c>
      <c r="FG158" s="397">
        <v>4</v>
      </c>
      <c r="FH158" s="397" t="s">
        <v>85</v>
      </c>
      <c r="FI158" s="397"/>
      <c r="FJ158" s="398">
        <v>2</v>
      </c>
      <c r="FK158" s="397">
        <v>0</v>
      </c>
      <c r="FL158" s="5">
        <v>0</v>
      </c>
      <c r="FM158" s="419">
        <f t="shared" si="706"/>
        <v>4</v>
      </c>
      <c r="FN158" s="362">
        <v>5</v>
      </c>
      <c r="FO158" s="397" t="s">
        <v>34</v>
      </c>
      <c r="FP158" s="397" t="s">
        <v>93</v>
      </c>
      <c r="FQ158" s="404" t="s">
        <v>62</v>
      </c>
      <c r="FR158" s="404" t="s">
        <v>121</v>
      </c>
      <c r="FS158" s="397"/>
      <c r="FT158" s="398">
        <v>3</v>
      </c>
      <c r="FU158" s="397">
        <v>2</v>
      </c>
      <c r="FV158" s="5">
        <v>1</v>
      </c>
      <c r="FW158" s="419">
        <f t="shared" si="707"/>
        <v>4</v>
      </c>
      <c r="FX158" s="400">
        <v>5</v>
      </c>
      <c r="FY158" s="397" t="s">
        <v>34</v>
      </c>
      <c r="FZ158" s="397" t="s">
        <v>28</v>
      </c>
      <c r="GA158" s="397">
        <v>4</v>
      </c>
      <c r="GB158" s="397" t="s">
        <v>91</v>
      </c>
      <c r="GC158" s="397"/>
      <c r="GD158" s="398">
        <v>2</v>
      </c>
      <c r="GE158" s="397">
        <v>1.5</v>
      </c>
      <c r="GF158" s="5">
        <v>2</v>
      </c>
      <c r="GG158" s="419">
        <f t="shared" si="708"/>
        <v>3</v>
      </c>
      <c r="GH158" s="5">
        <v>4</v>
      </c>
      <c r="GI158" s="5"/>
      <c r="GJ158" s="5"/>
      <c r="GK158" s="397">
        <v>9</v>
      </c>
      <c r="GL158" s="397" t="s">
        <v>95</v>
      </c>
      <c r="GM158" s="397"/>
      <c r="GN158" s="398">
        <v>2</v>
      </c>
      <c r="GO158" s="397">
        <v>12</v>
      </c>
      <c r="GP158" s="5">
        <v>2</v>
      </c>
      <c r="GQ158" s="419">
        <f t="shared" si="709"/>
        <v>2</v>
      </c>
      <c r="GR158" s="5">
        <v>5</v>
      </c>
      <c r="GS158" s="397" t="s">
        <v>34</v>
      </c>
      <c r="GT158" s="397" t="s">
        <v>94</v>
      </c>
      <c r="GU158" s="397">
        <v>6</v>
      </c>
      <c r="GV158" s="397" t="s">
        <v>95</v>
      </c>
      <c r="GW158" s="397"/>
      <c r="GX158" s="398">
        <v>3</v>
      </c>
      <c r="GY158" s="397">
        <v>9</v>
      </c>
      <c r="GZ158" s="5">
        <v>1</v>
      </c>
      <c r="HA158" s="421">
        <f t="shared" si="711"/>
        <v>4</v>
      </c>
      <c r="HB158" s="5" t="s">
        <v>180</v>
      </c>
      <c r="HC158" t="s">
        <v>181</v>
      </c>
      <c r="HF158" s="280">
        <v>1</v>
      </c>
      <c r="HG158" s="217"/>
      <c r="HK158" s="295">
        <f t="shared" si="743"/>
        <v>12</v>
      </c>
      <c r="HL158" s="296">
        <f t="shared" si="729"/>
        <v>0</v>
      </c>
      <c r="HM158" s="295">
        <f t="shared" si="730"/>
        <v>1</v>
      </c>
      <c r="HN158" s="297">
        <f t="shared" si="731"/>
        <v>0</v>
      </c>
      <c r="HO158" s="295">
        <f t="shared" si="732"/>
        <v>0</v>
      </c>
      <c r="HP158" s="295">
        <f t="shared" si="733"/>
        <v>0</v>
      </c>
      <c r="HQ158" s="295">
        <f t="shared" si="734"/>
        <v>1</v>
      </c>
      <c r="HR158" s="269" t="s">
        <v>304</v>
      </c>
      <c r="HS158" s="269" t="s">
        <v>311</v>
      </c>
    </row>
    <row r="159" spans="7:239" ht="15" customHeight="1">
      <c r="G159" s="175">
        <f t="shared" si="744"/>
        <v>9</v>
      </c>
      <c r="H159" s="175">
        <f t="shared" si="745"/>
        <v>11</v>
      </c>
      <c r="I159" s="128">
        <v>56</v>
      </c>
      <c r="J159" s="88">
        <f t="shared" si="746"/>
        <v>43666</v>
      </c>
      <c r="K159" s="85">
        <v>43666</v>
      </c>
      <c r="L159" s="5" t="s">
        <v>199</v>
      </c>
      <c r="M159" s="74">
        <v>0</v>
      </c>
      <c r="N159" s="28">
        <v>0</v>
      </c>
      <c r="O159" s="206">
        <f t="shared" ref="O159:O189" si="754">IF(ISNUMBER(M159),M159+N159,"")</f>
        <v>0</v>
      </c>
      <c r="P159" s="179">
        <f t="shared" si="748"/>
        <v>84</v>
      </c>
      <c r="Q159" s="180">
        <f t="shared" si="749"/>
        <v>41</v>
      </c>
      <c r="R159" s="181">
        <f t="shared" si="750"/>
        <v>43</v>
      </c>
      <c r="S159" s="518">
        <f t="shared" si="751"/>
        <v>6</v>
      </c>
      <c r="T159" s="27">
        <v>0</v>
      </c>
      <c r="U159" s="27">
        <v>0</v>
      </c>
      <c r="V159" s="27">
        <v>1</v>
      </c>
      <c r="W159" s="27">
        <v>2</v>
      </c>
      <c r="X159" s="186">
        <f t="shared" si="752"/>
        <v>3</v>
      </c>
      <c r="Y159" s="27">
        <v>2</v>
      </c>
      <c r="Z159" s="190">
        <f t="shared" si="753"/>
        <v>5</v>
      </c>
      <c r="AA159" s="18">
        <v>0</v>
      </c>
      <c r="AB159" s="54"/>
      <c r="AC159" s="5">
        <v>6</v>
      </c>
      <c r="AD159" s="397" t="s">
        <v>26</v>
      </c>
      <c r="AE159" s="397" t="s">
        <v>91</v>
      </c>
      <c r="AF159" s="394">
        <v>6</v>
      </c>
      <c r="AG159" s="394" t="s">
        <v>95</v>
      </c>
      <c r="AH159" s="397"/>
      <c r="AI159" s="398">
        <v>1</v>
      </c>
      <c r="AJ159" s="397">
        <v>1.1000000000000001</v>
      </c>
      <c r="AK159" s="5">
        <v>1</v>
      </c>
      <c r="AL159" s="419">
        <f t="shared" si="694"/>
        <v>5</v>
      </c>
      <c r="AM159" s="5">
        <v>5</v>
      </c>
      <c r="AN159" s="397" t="s">
        <v>34</v>
      </c>
      <c r="AO159" s="397" t="s">
        <v>93</v>
      </c>
      <c r="AP159" s="397">
        <v>9</v>
      </c>
      <c r="AQ159" s="397" t="s">
        <v>85</v>
      </c>
      <c r="AR159" s="397"/>
      <c r="AS159" s="398">
        <v>4</v>
      </c>
      <c r="AT159" s="397">
        <v>15</v>
      </c>
      <c r="AU159" s="5">
        <v>3</v>
      </c>
      <c r="AV159" s="419">
        <f t="shared" si="695"/>
        <v>2</v>
      </c>
      <c r="AW159" s="400">
        <v>5</v>
      </c>
      <c r="AX159" s="397" t="s">
        <v>26</v>
      </c>
      <c r="AY159" s="397" t="s">
        <v>63</v>
      </c>
      <c r="AZ159" s="27">
        <v>0</v>
      </c>
      <c r="BA159" s="27" t="s">
        <v>46</v>
      </c>
      <c r="BB159" s="397"/>
      <c r="BC159" s="398">
        <v>3</v>
      </c>
      <c r="BD159" s="397">
        <v>30</v>
      </c>
      <c r="BE159" s="5">
        <v>3</v>
      </c>
      <c r="BF159" s="419">
        <f t="shared" si="696"/>
        <v>2</v>
      </c>
      <c r="BG159" s="5">
        <v>3</v>
      </c>
      <c r="BH159" s="5"/>
      <c r="BI159" s="5" t="s">
        <v>106</v>
      </c>
      <c r="BJ159" s="397" t="s">
        <v>30</v>
      </c>
      <c r="BK159" s="397" t="s">
        <v>85</v>
      </c>
      <c r="BL159" s="397"/>
      <c r="BM159" s="398">
        <v>2</v>
      </c>
      <c r="BN159" s="397">
        <v>9</v>
      </c>
      <c r="BO159" s="5">
        <v>2</v>
      </c>
      <c r="BP159" s="419">
        <f t="shared" si="697"/>
        <v>1</v>
      </c>
      <c r="BQ159" s="5">
        <v>4</v>
      </c>
      <c r="BR159" s="397" t="s">
        <v>34</v>
      </c>
      <c r="BS159" s="397" t="s">
        <v>94</v>
      </c>
      <c r="BT159" s="397">
        <v>4</v>
      </c>
      <c r="BU159" s="397" t="s">
        <v>85</v>
      </c>
      <c r="BV159" s="397"/>
      <c r="BW159" s="398">
        <v>1</v>
      </c>
      <c r="BX159" s="397">
        <v>9</v>
      </c>
      <c r="BY159" s="5">
        <v>2</v>
      </c>
      <c r="BZ159" s="419">
        <f t="shared" si="698"/>
        <v>2</v>
      </c>
      <c r="CA159" s="5">
        <v>5</v>
      </c>
      <c r="CB159" s="27" t="s">
        <v>34</v>
      </c>
      <c r="CC159" s="27" t="s">
        <v>93</v>
      </c>
      <c r="CD159" s="397">
        <v>4</v>
      </c>
      <c r="CE159" s="397" t="s">
        <v>85</v>
      </c>
      <c r="CF159" s="397"/>
      <c r="CG159" s="398">
        <v>1</v>
      </c>
      <c r="CH159" s="397">
        <v>8</v>
      </c>
      <c r="CI159" s="5">
        <v>2</v>
      </c>
      <c r="CJ159" s="419">
        <f t="shared" si="699"/>
        <v>3</v>
      </c>
      <c r="CK159" s="400">
        <v>4</v>
      </c>
      <c r="CL159" s="5"/>
      <c r="CM159" s="5"/>
      <c r="CN159" s="397">
        <v>0</v>
      </c>
      <c r="CO159" s="397" t="s">
        <v>91</v>
      </c>
      <c r="CP159" s="397"/>
      <c r="CQ159" s="398">
        <v>2</v>
      </c>
      <c r="CR159" s="397">
        <v>3.3</v>
      </c>
      <c r="CS159" s="5">
        <v>2</v>
      </c>
      <c r="CT159" s="419">
        <f t="shared" si="700"/>
        <v>2</v>
      </c>
      <c r="CU159" s="5">
        <v>5</v>
      </c>
      <c r="CV159" s="397" t="s">
        <v>34</v>
      </c>
      <c r="CW159" s="397" t="s">
        <v>94</v>
      </c>
      <c r="CX159" s="397">
        <v>4</v>
      </c>
      <c r="CY159" s="397" t="s">
        <v>86</v>
      </c>
      <c r="CZ159" s="397"/>
      <c r="DA159" s="398">
        <v>1</v>
      </c>
      <c r="DB159" s="397">
        <v>0.7</v>
      </c>
      <c r="DC159" s="5">
        <v>1</v>
      </c>
      <c r="DD159" s="419">
        <f t="shared" si="710"/>
        <v>4</v>
      </c>
      <c r="DE159" s="5">
        <v>4</v>
      </c>
      <c r="DF159" s="397" t="s">
        <v>34</v>
      </c>
      <c r="DG159" s="397" t="s">
        <v>28</v>
      </c>
      <c r="DH159" s="397">
        <v>7</v>
      </c>
      <c r="DI159" s="397" t="s">
        <v>85</v>
      </c>
      <c r="DJ159" s="397"/>
      <c r="DK159" s="398">
        <v>2</v>
      </c>
      <c r="DL159" s="397">
        <v>7.5</v>
      </c>
      <c r="DM159" s="5">
        <v>2</v>
      </c>
      <c r="DN159" s="419">
        <f t="shared" si="701"/>
        <v>2</v>
      </c>
      <c r="DO159" s="401" t="s">
        <v>129</v>
      </c>
      <c r="DP159" s="5">
        <v>4</v>
      </c>
      <c r="DQ159" s="5"/>
      <c r="DR159" s="359"/>
      <c r="DS159" s="397" t="s">
        <v>29</v>
      </c>
      <c r="DT159" s="397" t="s">
        <v>95</v>
      </c>
      <c r="DU159" s="397"/>
      <c r="DV159" s="398">
        <v>3</v>
      </c>
      <c r="DW159" s="397">
        <v>10</v>
      </c>
      <c r="DX159" s="5">
        <v>2</v>
      </c>
      <c r="DY159" s="419">
        <f t="shared" si="702"/>
        <v>2</v>
      </c>
      <c r="DZ159" s="5">
        <v>5</v>
      </c>
      <c r="EA159" s="397" t="s">
        <v>34</v>
      </c>
      <c r="EB159" s="397" t="s">
        <v>91</v>
      </c>
      <c r="EC159" s="397">
        <v>4</v>
      </c>
      <c r="ED159" s="397" t="s">
        <v>85</v>
      </c>
      <c r="EE159" s="397"/>
      <c r="EF159" s="398">
        <v>1</v>
      </c>
      <c r="EG159" s="397">
        <v>7</v>
      </c>
      <c r="EH159" s="5">
        <v>2</v>
      </c>
      <c r="EI159" s="419">
        <f t="shared" si="703"/>
        <v>3</v>
      </c>
      <c r="EJ159" s="5">
        <v>6</v>
      </c>
      <c r="EK159" s="397" t="s">
        <v>34</v>
      </c>
      <c r="EL159" s="397" t="s">
        <v>93</v>
      </c>
      <c r="EM159" s="397">
        <v>7</v>
      </c>
      <c r="EN159" s="397" t="s">
        <v>94</v>
      </c>
      <c r="EO159" s="397"/>
      <c r="EP159" s="398">
        <v>5</v>
      </c>
      <c r="EQ159" s="394">
        <v>3</v>
      </c>
      <c r="ER159" s="403">
        <v>3</v>
      </c>
      <c r="ES159" s="419">
        <f t="shared" si="704"/>
        <v>3</v>
      </c>
      <c r="ET159" s="5">
        <v>5</v>
      </c>
      <c r="EU159" s="397" t="s">
        <v>34</v>
      </c>
      <c r="EV159" s="397" t="s">
        <v>28</v>
      </c>
      <c r="EW159" s="397" t="s">
        <v>62</v>
      </c>
      <c r="EX159" s="397" t="s">
        <v>85</v>
      </c>
      <c r="EY159" s="397"/>
      <c r="EZ159" s="398">
        <v>1</v>
      </c>
      <c r="FA159" s="397">
        <v>4</v>
      </c>
      <c r="FB159" s="5">
        <v>2</v>
      </c>
      <c r="FC159" s="419">
        <f t="shared" si="705"/>
        <v>3</v>
      </c>
      <c r="FD159" s="5">
        <v>5</v>
      </c>
      <c r="FE159" s="397" t="s">
        <v>34</v>
      </c>
      <c r="FF159" s="397" t="s">
        <v>93</v>
      </c>
      <c r="FG159" s="397">
        <v>8</v>
      </c>
      <c r="FH159" s="397" t="s">
        <v>85</v>
      </c>
      <c r="FI159" s="397"/>
      <c r="FJ159" s="398">
        <v>1</v>
      </c>
      <c r="FK159" s="397">
        <v>8</v>
      </c>
      <c r="FL159" s="5">
        <v>2</v>
      </c>
      <c r="FM159" s="419">
        <f t="shared" si="706"/>
        <v>3</v>
      </c>
      <c r="FN159" s="5">
        <v>4</v>
      </c>
      <c r="FO159" s="397" t="s">
        <v>34</v>
      </c>
      <c r="FP159" s="397" t="s">
        <v>28</v>
      </c>
      <c r="FQ159" s="397">
        <v>7</v>
      </c>
      <c r="FR159" s="397" t="s">
        <v>92</v>
      </c>
      <c r="FS159" s="397"/>
      <c r="FT159" s="398">
        <v>3</v>
      </c>
      <c r="FU159" s="397">
        <v>0.5</v>
      </c>
      <c r="FV159" s="5">
        <v>1</v>
      </c>
      <c r="FW159" s="419">
        <f t="shared" si="707"/>
        <v>3</v>
      </c>
      <c r="FX159" s="5">
        <v>4</v>
      </c>
      <c r="FY159" s="397" t="s">
        <v>34</v>
      </c>
      <c r="FZ159" s="397" t="s">
        <v>28</v>
      </c>
      <c r="GA159" s="397">
        <v>4</v>
      </c>
      <c r="GB159" s="397" t="s">
        <v>85</v>
      </c>
      <c r="GC159" s="397"/>
      <c r="GD159" s="398">
        <v>2</v>
      </c>
      <c r="GE159" s="397">
        <v>3.5</v>
      </c>
      <c r="GF159" s="5">
        <v>2</v>
      </c>
      <c r="GG159" s="419">
        <f t="shared" si="708"/>
        <v>2</v>
      </c>
      <c r="GH159" s="5">
        <v>5</v>
      </c>
      <c r="GI159" s="5"/>
      <c r="GJ159" s="5"/>
      <c r="GK159" s="397">
        <v>8</v>
      </c>
      <c r="GL159" s="397" t="s">
        <v>86</v>
      </c>
      <c r="GM159" s="394" t="s">
        <v>176</v>
      </c>
      <c r="GN159" s="398">
        <v>1</v>
      </c>
      <c r="GO159" s="397">
        <v>8</v>
      </c>
      <c r="GP159" s="5">
        <v>2</v>
      </c>
      <c r="GQ159" s="419">
        <f t="shared" si="709"/>
        <v>3</v>
      </c>
      <c r="GR159" s="5">
        <v>5</v>
      </c>
      <c r="GS159" s="397" t="s">
        <v>34</v>
      </c>
      <c r="GT159" s="397" t="s">
        <v>28</v>
      </c>
      <c r="GU159" s="397">
        <v>9</v>
      </c>
      <c r="GV159" s="397" t="s">
        <v>85</v>
      </c>
      <c r="GW159" s="397"/>
      <c r="GX159" s="398">
        <v>3</v>
      </c>
      <c r="GY159" s="397">
        <v>5</v>
      </c>
      <c r="GZ159" s="5">
        <v>2</v>
      </c>
      <c r="HA159" s="421">
        <f t="shared" si="711"/>
        <v>3</v>
      </c>
      <c r="HB159" s="5" t="s">
        <v>177</v>
      </c>
      <c r="HC159" t="s">
        <v>178</v>
      </c>
      <c r="HF159" s="280"/>
      <c r="HG159" s="217"/>
      <c r="HK159" s="295">
        <f t="shared" si="743"/>
        <v>12</v>
      </c>
      <c r="HL159" s="296">
        <f t="shared" si="729"/>
        <v>0</v>
      </c>
      <c r="HM159" s="295">
        <f t="shared" si="730"/>
        <v>0</v>
      </c>
      <c r="HN159" s="297">
        <f t="shared" si="731"/>
        <v>0</v>
      </c>
      <c r="HO159" s="295">
        <f t="shared" si="732"/>
        <v>0</v>
      </c>
      <c r="HP159" s="295">
        <f t="shared" si="733"/>
        <v>0</v>
      </c>
      <c r="HQ159" s="295">
        <f t="shared" si="734"/>
        <v>0</v>
      </c>
      <c r="HR159" s="269" t="s">
        <v>304</v>
      </c>
      <c r="HS159" s="269" t="s">
        <v>311</v>
      </c>
    </row>
    <row r="160" spans="7:239" ht="15" customHeight="1">
      <c r="G160" s="175">
        <f t="shared" si="744"/>
        <v>9</v>
      </c>
      <c r="H160" s="175">
        <f t="shared" si="745"/>
        <v>10</v>
      </c>
      <c r="I160" s="128">
        <v>55</v>
      </c>
      <c r="J160" s="88">
        <f t="shared" si="746"/>
        <v>43659</v>
      </c>
      <c r="K160" s="85">
        <v>43659</v>
      </c>
      <c r="L160" s="41" t="s">
        <v>200</v>
      </c>
      <c r="M160" s="74">
        <v>1</v>
      </c>
      <c r="N160" s="28">
        <v>0</v>
      </c>
      <c r="O160" s="206">
        <f t="shared" si="754"/>
        <v>1</v>
      </c>
      <c r="P160" s="179">
        <f t="shared" si="748"/>
        <v>85</v>
      </c>
      <c r="Q160" s="180">
        <f t="shared" si="749"/>
        <v>43</v>
      </c>
      <c r="R160" s="181">
        <f t="shared" si="750"/>
        <v>42</v>
      </c>
      <c r="S160" s="518">
        <f t="shared" si="751"/>
        <v>6</v>
      </c>
      <c r="T160" s="27">
        <v>1</v>
      </c>
      <c r="U160" s="27">
        <v>1</v>
      </c>
      <c r="V160" s="27">
        <v>3</v>
      </c>
      <c r="W160" s="27">
        <v>0</v>
      </c>
      <c r="X160" s="186">
        <f t="shared" si="752"/>
        <v>5</v>
      </c>
      <c r="Y160" s="27">
        <v>2</v>
      </c>
      <c r="Z160" s="190">
        <f t="shared" si="753"/>
        <v>7</v>
      </c>
      <c r="AA160" s="18">
        <v>3</v>
      </c>
      <c r="AB160" s="54"/>
      <c r="AC160" s="5">
        <v>5</v>
      </c>
      <c r="AD160" s="397" t="s">
        <v>26</v>
      </c>
      <c r="AE160" s="397" t="s">
        <v>28</v>
      </c>
      <c r="AF160" s="397">
        <v>9</v>
      </c>
      <c r="AG160" s="397" t="s">
        <v>46</v>
      </c>
      <c r="AH160" s="397"/>
      <c r="AI160" s="398">
        <v>1</v>
      </c>
      <c r="AJ160" s="397">
        <v>17</v>
      </c>
      <c r="AK160" s="5">
        <v>3</v>
      </c>
      <c r="AL160" s="419">
        <f t="shared" si="694"/>
        <v>2</v>
      </c>
      <c r="AM160" s="5">
        <v>6</v>
      </c>
      <c r="AN160" s="394" t="s">
        <v>35</v>
      </c>
      <c r="AO160" s="394" t="s">
        <v>91</v>
      </c>
      <c r="AP160" s="397">
        <v>4</v>
      </c>
      <c r="AQ160" s="397" t="s">
        <v>85</v>
      </c>
      <c r="AR160" s="397"/>
      <c r="AS160" s="398">
        <v>4</v>
      </c>
      <c r="AT160" s="397">
        <v>18</v>
      </c>
      <c r="AU160" s="5">
        <v>3</v>
      </c>
      <c r="AV160" s="419">
        <f t="shared" si="695"/>
        <v>3</v>
      </c>
      <c r="AW160" s="320">
        <v>3</v>
      </c>
      <c r="AX160" s="397" t="s">
        <v>26</v>
      </c>
      <c r="AY160" s="397" t="s">
        <v>28</v>
      </c>
      <c r="AZ160" s="397">
        <v>4</v>
      </c>
      <c r="BA160" s="397" t="s">
        <v>46</v>
      </c>
      <c r="BB160" s="397"/>
      <c r="BC160" s="398">
        <v>2</v>
      </c>
      <c r="BD160" s="397">
        <v>3</v>
      </c>
      <c r="BE160" s="5">
        <v>1</v>
      </c>
      <c r="BF160" s="419">
        <f t="shared" si="696"/>
        <v>2</v>
      </c>
      <c r="BG160" s="5">
        <v>3</v>
      </c>
      <c r="BH160" s="5"/>
      <c r="BI160" s="5" t="s">
        <v>106</v>
      </c>
      <c r="BJ160" s="397" t="s">
        <v>30</v>
      </c>
      <c r="BK160" s="397" t="s">
        <v>85</v>
      </c>
      <c r="BL160" s="397"/>
      <c r="BM160" s="398">
        <v>1</v>
      </c>
      <c r="BN160" s="397">
        <v>6</v>
      </c>
      <c r="BO160" s="5">
        <v>2</v>
      </c>
      <c r="BP160" s="419">
        <f t="shared" si="697"/>
        <v>1</v>
      </c>
      <c r="BQ160" s="400">
        <v>5</v>
      </c>
      <c r="BR160" s="397" t="s">
        <v>34</v>
      </c>
      <c r="BS160" s="397" t="s">
        <v>94</v>
      </c>
      <c r="BT160" s="397">
        <v>4</v>
      </c>
      <c r="BU160" s="397" t="s">
        <v>46</v>
      </c>
      <c r="BV160" s="397"/>
      <c r="BW160" s="398">
        <v>1</v>
      </c>
      <c r="BX160" s="397">
        <v>22</v>
      </c>
      <c r="BY160" s="5">
        <v>3</v>
      </c>
      <c r="BZ160" s="419">
        <f t="shared" si="698"/>
        <v>2</v>
      </c>
      <c r="CA160" s="400">
        <v>6</v>
      </c>
      <c r="CB160" s="397" t="s">
        <v>34</v>
      </c>
      <c r="CC160" s="397" t="s">
        <v>63</v>
      </c>
      <c r="CD160" s="397">
        <v>0</v>
      </c>
      <c r="CE160" s="397" t="s">
        <v>46</v>
      </c>
      <c r="CF160" s="397"/>
      <c r="CG160" s="398">
        <v>2</v>
      </c>
      <c r="CH160" s="397">
        <v>16</v>
      </c>
      <c r="CI160" s="5">
        <v>3</v>
      </c>
      <c r="CJ160" s="419">
        <f t="shared" si="699"/>
        <v>3</v>
      </c>
      <c r="CK160" s="5">
        <v>5</v>
      </c>
      <c r="CL160" s="5"/>
      <c r="CM160" s="5"/>
      <c r="CN160" s="394">
        <v>0</v>
      </c>
      <c r="CO160" s="394" t="s">
        <v>48</v>
      </c>
      <c r="CP160" s="397"/>
      <c r="CQ160" s="398">
        <v>2</v>
      </c>
      <c r="CR160" s="397">
        <v>4</v>
      </c>
      <c r="CS160" s="5">
        <v>2</v>
      </c>
      <c r="CT160" s="419">
        <f t="shared" si="700"/>
        <v>3</v>
      </c>
      <c r="CU160" s="5">
        <v>6</v>
      </c>
      <c r="CV160" s="397" t="s">
        <v>34</v>
      </c>
      <c r="CW160" s="397" t="s">
        <v>28</v>
      </c>
      <c r="CX160" s="397">
        <v>8</v>
      </c>
      <c r="CY160" s="397" t="s">
        <v>85</v>
      </c>
      <c r="CZ160" s="397"/>
      <c r="DA160" s="398">
        <v>2</v>
      </c>
      <c r="DB160" s="397">
        <v>22</v>
      </c>
      <c r="DC160" s="5">
        <v>3</v>
      </c>
      <c r="DD160" s="419">
        <f t="shared" si="710"/>
        <v>3</v>
      </c>
      <c r="DE160" s="5">
        <v>4</v>
      </c>
      <c r="DF160" s="397" t="s">
        <v>34</v>
      </c>
      <c r="DG160" s="397" t="s">
        <v>93</v>
      </c>
      <c r="DH160" s="397">
        <v>9</v>
      </c>
      <c r="DI160" s="397" t="s">
        <v>85</v>
      </c>
      <c r="DJ160" s="397"/>
      <c r="DK160" s="398">
        <v>1</v>
      </c>
      <c r="DL160" s="397">
        <v>20</v>
      </c>
      <c r="DM160" s="5">
        <v>2</v>
      </c>
      <c r="DN160" s="419">
        <f t="shared" si="701"/>
        <v>2</v>
      </c>
      <c r="DO160" s="401"/>
      <c r="DP160" s="5">
        <v>3</v>
      </c>
      <c r="DQ160" s="5"/>
      <c r="DR160" s="359"/>
      <c r="DS160" s="397" t="s">
        <v>29</v>
      </c>
      <c r="DT160" s="397" t="s">
        <v>91</v>
      </c>
      <c r="DU160" s="397"/>
      <c r="DV160" s="398">
        <v>1</v>
      </c>
      <c r="DW160" s="397">
        <v>2</v>
      </c>
      <c r="DX160" s="5">
        <v>1</v>
      </c>
      <c r="DY160" s="419">
        <f t="shared" si="702"/>
        <v>2</v>
      </c>
      <c r="DZ160" s="5">
        <v>4</v>
      </c>
      <c r="EA160" s="397" t="s">
        <v>34</v>
      </c>
      <c r="EB160" s="397" t="s">
        <v>28</v>
      </c>
      <c r="EC160" s="397">
        <v>4</v>
      </c>
      <c r="ED160" s="397" t="s">
        <v>93</v>
      </c>
      <c r="EE160" s="397"/>
      <c r="EF160" s="398">
        <v>1</v>
      </c>
      <c r="EG160" s="397">
        <v>5</v>
      </c>
      <c r="EH160" s="5">
        <v>2</v>
      </c>
      <c r="EI160" s="419">
        <f t="shared" si="703"/>
        <v>2</v>
      </c>
      <c r="EJ160" s="320">
        <v>3</v>
      </c>
      <c r="EK160" s="397" t="s">
        <v>34</v>
      </c>
      <c r="EL160" s="397" t="s">
        <v>28</v>
      </c>
      <c r="EM160" s="397" t="s">
        <v>62</v>
      </c>
      <c r="EN160" s="397" t="s">
        <v>46</v>
      </c>
      <c r="EO160" s="397"/>
      <c r="EP160" s="398">
        <v>2</v>
      </c>
      <c r="EQ160" s="397">
        <v>12</v>
      </c>
      <c r="ER160" s="5">
        <v>1</v>
      </c>
      <c r="ES160" s="419">
        <f t="shared" si="704"/>
        <v>2</v>
      </c>
      <c r="ET160" s="5">
        <v>5</v>
      </c>
      <c r="EU160" s="397" t="s">
        <v>34</v>
      </c>
      <c r="EV160" s="397" t="s">
        <v>28</v>
      </c>
      <c r="EW160" s="397">
        <v>6</v>
      </c>
      <c r="EX160" s="397" t="s">
        <v>63</v>
      </c>
      <c r="EY160" s="397"/>
      <c r="EZ160" s="398">
        <v>3</v>
      </c>
      <c r="FA160" s="397">
        <v>5</v>
      </c>
      <c r="FB160" s="5">
        <v>2</v>
      </c>
      <c r="FC160" s="419">
        <f t="shared" si="705"/>
        <v>3</v>
      </c>
      <c r="FD160" s="5">
        <v>7</v>
      </c>
      <c r="FE160" s="394" t="s">
        <v>34</v>
      </c>
      <c r="FF160" s="394" t="s">
        <v>63</v>
      </c>
      <c r="FG160" s="397">
        <v>8</v>
      </c>
      <c r="FH160" s="397" t="s">
        <v>86</v>
      </c>
      <c r="FI160" s="397"/>
      <c r="FJ160" s="398">
        <v>3</v>
      </c>
      <c r="FK160" s="397">
        <v>2</v>
      </c>
      <c r="FL160" s="5">
        <v>2</v>
      </c>
      <c r="FM160" s="419">
        <f t="shared" si="706"/>
        <v>5</v>
      </c>
      <c r="FN160" s="5">
        <v>5</v>
      </c>
      <c r="FO160" s="397" t="s">
        <v>34</v>
      </c>
      <c r="FP160" s="397" t="s">
        <v>86</v>
      </c>
      <c r="FQ160" s="397">
        <v>8</v>
      </c>
      <c r="FR160" s="397" t="s">
        <v>86</v>
      </c>
      <c r="FS160" s="397"/>
      <c r="FT160" s="398">
        <v>3</v>
      </c>
      <c r="FU160" s="397">
        <v>1</v>
      </c>
      <c r="FV160" s="5">
        <v>1</v>
      </c>
      <c r="FW160" s="419">
        <f t="shared" si="707"/>
        <v>4</v>
      </c>
      <c r="FX160" s="320">
        <v>3</v>
      </c>
      <c r="FY160" s="397" t="s">
        <v>34</v>
      </c>
      <c r="FZ160" s="397" t="s">
        <v>93</v>
      </c>
      <c r="GA160" s="397">
        <v>4</v>
      </c>
      <c r="GB160" s="397" t="s">
        <v>46</v>
      </c>
      <c r="GC160" s="397"/>
      <c r="GD160" s="398">
        <v>1</v>
      </c>
      <c r="GE160" s="397">
        <v>14</v>
      </c>
      <c r="GF160" s="5">
        <v>1</v>
      </c>
      <c r="GG160" s="419">
        <f t="shared" si="708"/>
        <v>2</v>
      </c>
      <c r="GH160" s="5">
        <v>5</v>
      </c>
      <c r="GI160" s="5"/>
      <c r="GJ160" s="5"/>
      <c r="GK160" s="397">
        <v>7</v>
      </c>
      <c r="GL160" s="397" t="s">
        <v>63</v>
      </c>
      <c r="GM160" s="394" t="s">
        <v>153</v>
      </c>
      <c r="GN160" s="398">
        <v>2</v>
      </c>
      <c r="GO160" s="397">
        <v>2</v>
      </c>
      <c r="GP160" s="5">
        <v>2</v>
      </c>
      <c r="GQ160" s="419">
        <f t="shared" si="709"/>
        <v>3</v>
      </c>
      <c r="GR160" s="5">
        <v>7</v>
      </c>
      <c r="GS160" s="397" t="s">
        <v>34</v>
      </c>
      <c r="GT160" s="397" t="s">
        <v>63</v>
      </c>
      <c r="GU160" s="397">
        <v>4</v>
      </c>
      <c r="GV160" s="397" t="s">
        <v>91</v>
      </c>
      <c r="GW160" s="397"/>
      <c r="GX160" s="398">
        <v>1</v>
      </c>
      <c r="GY160" s="397">
        <v>2.5</v>
      </c>
      <c r="GZ160" s="5">
        <v>2</v>
      </c>
      <c r="HA160" s="421">
        <f t="shared" si="711"/>
        <v>5</v>
      </c>
      <c r="HB160" s="5" t="s">
        <v>160</v>
      </c>
      <c r="HC160" t="s">
        <v>161</v>
      </c>
      <c r="HF160" s="280"/>
      <c r="HG160" s="217"/>
      <c r="HH160">
        <v>1</v>
      </c>
      <c r="HK160" s="295">
        <f t="shared" si="743"/>
        <v>12</v>
      </c>
      <c r="HL160" s="296">
        <f t="shared" si="729"/>
        <v>0</v>
      </c>
      <c r="HM160" s="295">
        <f t="shared" si="730"/>
        <v>0</v>
      </c>
      <c r="HN160" s="297">
        <f t="shared" si="731"/>
        <v>0</v>
      </c>
      <c r="HO160" s="295">
        <f t="shared" si="732"/>
        <v>0</v>
      </c>
      <c r="HP160" s="295">
        <f t="shared" si="733"/>
        <v>0</v>
      </c>
      <c r="HQ160" s="295">
        <f t="shared" si="734"/>
        <v>0</v>
      </c>
      <c r="HR160" s="269" t="s">
        <v>304</v>
      </c>
      <c r="HS160" s="269" t="s">
        <v>311</v>
      </c>
    </row>
    <row r="161" spans="4:227" ht="15" customHeight="1">
      <c r="G161" s="175">
        <f t="shared" si="744"/>
        <v>9</v>
      </c>
      <c r="H161" s="175">
        <f t="shared" si="745"/>
        <v>13</v>
      </c>
      <c r="I161" s="128">
        <v>54</v>
      </c>
      <c r="J161" s="90">
        <f t="shared" si="746"/>
        <v>43652</v>
      </c>
      <c r="K161" s="126">
        <v>43652</v>
      </c>
      <c r="L161" s="41" t="s">
        <v>201</v>
      </c>
      <c r="M161" s="76">
        <v>0</v>
      </c>
      <c r="N161" s="42">
        <v>0</v>
      </c>
      <c r="O161" s="206">
        <f t="shared" si="754"/>
        <v>0</v>
      </c>
      <c r="P161" s="176">
        <f t="shared" si="748"/>
        <v>81</v>
      </c>
      <c r="Q161" s="177">
        <f t="shared" si="749"/>
        <v>41</v>
      </c>
      <c r="R161" s="178">
        <f t="shared" si="750"/>
        <v>40</v>
      </c>
      <c r="S161" s="518">
        <f t="shared" si="751"/>
        <v>7</v>
      </c>
      <c r="T161" s="43">
        <v>0</v>
      </c>
      <c r="U161" s="43">
        <v>0</v>
      </c>
      <c r="V161" s="43">
        <v>0</v>
      </c>
      <c r="W161" s="43">
        <v>2</v>
      </c>
      <c r="X161" s="186">
        <f t="shared" ref="X161:X168" si="755">IF(ISNUMBER(T161),SUM(T161:W161),"")</f>
        <v>2</v>
      </c>
      <c r="Y161" s="43">
        <v>1</v>
      </c>
      <c r="Z161" s="189">
        <f t="shared" si="753"/>
        <v>3</v>
      </c>
      <c r="AA161" s="44">
        <v>2</v>
      </c>
      <c r="AB161" s="142"/>
      <c r="AC161" s="5">
        <v>5</v>
      </c>
      <c r="AD161" s="397" t="s">
        <v>26</v>
      </c>
      <c r="AE161" s="397" t="s">
        <v>63</v>
      </c>
      <c r="AF161" s="397">
        <v>8</v>
      </c>
      <c r="AG161" s="397" t="s">
        <v>91</v>
      </c>
      <c r="AH161" s="397"/>
      <c r="AI161" s="398">
        <v>3</v>
      </c>
      <c r="AJ161" s="397">
        <v>7</v>
      </c>
      <c r="AK161" s="5">
        <v>2</v>
      </c>
      <c r="AL161" s="419">
        <f t="shared" si="694"/>
        <v>3</v>
      </c>
      <c r="AM161" s="5">
        <v>6</v>
      </c>
      <c r="AN161" s="397" t="s">
        <v>35</v>
      </c>
      <c r="AO161" s="397" t="s">
        <v>28</v>
      </c>
      <c r="AP161" s="394">
        <v>6</v>
      </c>
      <c r="AQ161" s="394" t="s">
        <v>63</v>
      </c>
      <c r="AR161" s="397"/>
      <c r="AS161" s="398">
        <v>4</v>
      </c>
      <c r="AT161" s="397">
        <v>10</v>
      </c>
      <c r="AU161" s="5">
        <v>2</v>
      </c>
      <c r="AV161" s="419">
        <f t="shared" si="695"/>
        <v>4</v>
      </c>
      <c r="AW161" s="5">
        <v>4</v>
      </c>
      <c r="AX161" s="404" t="s">
        <v>26</v>
      </c>
      <c r="AY161" s="404" t="s">
        <v>93</v>
      </c>
      <c r="AZ161" s="397" t="s">
        <v>62</v>
      </c>
      <c r="BA161" s="397" t="s">
        <v>85</v>
      </c>
      <c r="BB161" s="397"/>
      <c r="BC161" s="398">
        <v>3</v>
      </c>
      <c r="BD161" s="397">
        <v>16</v>
      </c>
      <c r="BE161" s="5">
        <v>2</v>
      </c>
      <c r="BF161" s="419">
        <f t="shared" si="696"/>
        <v>2</v>
      </c>
      <c r="BG161" s="320">
        <v>2</v>
      </c>
      <c r="BH161" s="5"/>
      <c r="BI161" s="5" t="s">
        <v>106</v>
      </c>
      <c r="BJ161" s="404" t="s">
        <v>30</v>
      </c>
      <c r="BK161" s="404" t="s">
        <v>85</v>
      </c>
      <c r="BL161" s="397"/>
      <c r="BM161" s="398">
        <v>2</v>
      </c>
      <c r="BN161" s="397">
        <v>12</v>
      </c>
      <c r="BO161" s="5">
        <v>1</v>
      </c>
      <c r="BP161" s="419">
        <f t="shared" si="697"/>
        <v>1</v>
      </c>
      <c r="BQ161" s="400">
        <v>5</v>
      </c>
      <c r="BR161" s="397" t="s">
        <v>34</v>
      </c>
      <c r="BS161" s="397" t="s">
        <v>92</v>
      </c>
      <c r="BT161" s="397">
        <v>4</v>
      </c>
      <c r="BU161" s="397" t="s">
        <v>85</v>
      </c>
      <c r="BV161" s="397"/>
      <c r="BW161" s="398">
        <v>2</v>
      </c>
      <c r="BX161" s="397">
        <v>13</v>
      </c>
      <c r="BY161" s="5">
        <v>3</v>
      </c>
      <c r="BZ161" s="419">
        <f t="shared" si="698"/>
        <v>2</v>
      </c>
      <c r="CA161" s="5">
        <v>5</v>
      </c>
      <c r="CB161" s="397" t="s">
        <v>34</v>
      </c>
      <c r="CC161" s="397" t="s">
        <v>28</v>
      </c>
      <c r="CD161" s="404">
        <v>4</v>
      </c>
      <c r="CE161" s="404" t="s">
        <v>85</v>
      </c>
      <c r="CF161" s="404"/>
      <c r="CG161" s="398">
        <v>1</v>
      </c>
      <c r="CH161" s="397">
        <v>4</v>
      </c>
      <c r="CI161" s="5">
        <v>2</v>
      </c>
      <c r="CJ161" s="419">
        <f t="shared" si="699"/>
        <v>3</v>
      </c>
      <c r="CK161" s="5">
        <v>3</v>
      </c>
      <c r="CL161" s="5"/>
      <c r="CM161" s="5"/>
      <c r="CN161" s="397">
        <v>0</v>
      </c>
      <c r="CO161" s="397" t="s">
        <v>46</v>
      </c>
      <c r="CP161" s="397"/>
      <c r="CQ161" s="398">
        <v>5</v>
      </c>
      <c r="CR161" s="397">
        <v>12</v>
      </c>
      <c r="CS161" s="5">
        <v>2</v>
      </c>
      <c r="CT161" s="419">
        <f t="shared" si="700"/>
        <v>1</v>
      </c>
      <c r="CU161" s="5">
        <v>7</v>
      </c>
      <c r="CV161" s="27" t="s">
        <v>34</v>
      </c>
      <c r="CW161" s="397" t="s">
        <v>63</v>
      </c>
      <c r="CX161" s="397">
        <v>7</v>
      </c>
      <c r="CY161" s="397" t="s">
        <v>63</v>
      </c>
      <c r="CZ161" s="394" t="s">
        <v>158</v>
      </c>
      <c r="DA161" s="398">
        <v>3</v>
      </c>
      <c r="DB161" s="397">
        <v>16</v>
      </c>
      <c r="DC161" s="5">
        <v>3</v>
      </c>
      <c r="DD161" s="419">
        <f t="shared" si="710"/>
        <v>4</v>
      </c>
      <c r="DE161" s="5">
        <v>4</v>
      </c>
      <c r="DF161" s="397" t="s">
        <v>34</v>
      </c>
      <c r="DG161" s="397" t="s">
        <v>28</v>
      </c>
      <c r="DH161" s="397">
        <v>9</v>
      </c>
      <c r="DI161" s="397" t="s">
        <v>85</v>
      </c>
      <c r="DJ161" s="397"/>
      <c r="DK161" s="398">
        <v>1</v>
      </c>
      <c r="DL161" s="397">
        <v>4</v>
      </c>
      <c r="DM161" s="5">
        <v>2</v>
      </c>
      <c r="DN161" s="419">
        <f t="shared" si="701"/>
        <v>2</v>
      </c>
      <c r="DO161" s="401"/>
      <c r="DP161" s="5">
        <v>4</v>
      </c>
      <c r="DQ161" s="5"/>
      <c r="DR161" s="359"/>
      <c r="DS161" s="397" t="s">
        <v>29</v>
      </c>
      <c r="DT161" s="397" t="s">
        <v>95</v>
      </c>
      <c r="DU161" s="397"/>
      <c r="DV161" s="398">
        <v>2</v>
      </c>
      <c r="DW161" s="397">
        <v>6</v>
      </c>
      <c r="DX161" s="5">
        <v>2</v>
      </c>
      <c r="DY161" s="419">
        <f t="shared" si="702"/>
        <v>2</v>
      </c>
      <c r="DZ161" s="362">
        <v>4</v>
      </c>
      <c r="EA161" s="397" t="s">
        <v>34</v>
      </c>
      <c r="EB161" s="397" t="s">
        <v>28</v>
      </c>
      <c r="EC161" s="404">
        <v>9</v>
      </c>
      <c r="ED161" s="404" t="s">
        <v>85</v>
      </c>
      <c r="EE161" s="397"/>
      <c r="EF161" s="398">
        <v>3</v>
      </c>
      <c r="EG161" s="397">
        <v>8</v>
      </c>
      <c r="EH161" s="5">
        <v>2</v>
      </c>
      <c r="EI161" s="419">
        <f t="shared" si="703"/>
        <v>2</v>
      </c>
      <c r="EJ161" s="5">
        <v>4</v>
      </c>
      <c r="EK161" s="397" t="s">
        <v>34</v>
      </c>
      <c r="EL161" s="397" t="s">
        <v>28</v>
      </c>
      <c r="EM161" s="397">
        <v>9</v>
      </c>
      <c r="EN161" s="397" t="s">
        <v>85</v>
      </c>
      <c r="EO161" s="397"/>
      <c r="EP161" s="398">
        <v>3</v>
      </c>
      <c r="EQ161" s="397">
        <v>2</v>
      </c>
      <c r="ER161" s="5">
        <v>2</v>
      </c>
      <c r="ES161" s="419">
        <f t="shared" si="704"/>
        <v>2</v>
      </c>
      <c r="ET161" s="5">
        <v>5</v>
      </c>
      <c r="EU161" s="397" t="s">
        <v>34</v>
      </c>
      <c r="EV161" s="397" t="s">
        <v>28</v>
      </c>
      <c r="EW161" s="397">
        <v>9</v>
      </c>
      <c r="EX161" s="397" t="s">
        <v>85</v>
      </c>
      <c r="EY161" s="397"/>
      <c r="EZ161" s="398">
        <v>1</v>
      </c>
      <c r="FA161" s="397">
        <v>11</v>
      </c>
      <c r="FB161" s="5">
        <v>3</v>
      </c>
      <c r="FC161" s="419">
        <f t="shared" si="705"/>
        <v>2</v>
      </c>
      <c r="FD161" s="5">
        <v>6</v>
      </c>
      <c r="FE161" s="397" t="s">
        <v>34</v>
      </c>
      <c r="FF161" s="397" t="s">
        <v>98</v>
      </c>
      <c r="FG161" s="397">
        <v>8</v>
      </c>
      <c r="FH161" s="397" t="s">
        <v>92</v>
      </c>
      <c r="FI161" s="397"/>
      <c r="FJ161" s="398">
        <v>3</v>
      </c>
      <c r="FK161" s="397">
        <v>0.5</v>
      </c>
      <c r="FL161" s="5">
        <v>1</v>
      </c>
      <c r="FM161" s="419">
        <f t="shared" si="706"/>
        <v>5</v>
      </c>
      <c r="FN161" s="320">
        <v>3</v>
      </c>
      <c r="FO161" s="397" t="s">
        <v>34</v>
      </c>
      <c r="FP161" s="397" t="s">
        <v>93</v>
      </c>
      <c r="FQ161" s="404">
        <v>7</v>
      </c>
      <c r="FR161" s="404" t="s">
        <v>85</v>
      </c>
      <c r="FS161" s="397"/>
      <c r="FT161" s="398">
        <v>3</v>
      </c>
      <c r="FU161" s="397">
        <v>3.5</v>
      </c>
      <c r="FV161" s="5">
        <v>1</v>
      </c>
      <c r="FW161" s="419">
        <f t="shared" si="707"/>
        <v>2</v>
      </c>
      <c r="FX161" s="5">
        <v>4</v>
      </c>
      <c r="FY161" s="397" t="s">
        <v>34</v>
      </c>
      <c r="FZ161" s="397" t="s">
        <v>28</v>
      </c>
      <c r="GA161" s="397">
        <v>0</v>
      </c>
      <c r="GB161" s="397" t="s">
        <v>85</v>
      </c>
      <c r="GC161" s="397"/>
      <c r="GD161" s="398">
        <v>3</v>
      </c>
      <c r="GE161" s="397">
        <v>12</v>
      </c>
      <c r="GF161" s="5">
        <v>2</v>
      </c>
      <c r="GG161" s="419">
        <f t="shared" si="708"/>
        <v>2</v>
      </c>
      <c r="GH161" s="5">
        <v>4</v>
      </c>
      <c r="GI161" s="5"/>
      <c r="GJ161" s="5"/>
      <c r="GK161" s="397">
        <v>7</v>
      </c>
      <c r="GL161" s="397" t="s">
        <v>46</v>
      </c>
      <c r="GM161" s="397"/>
      <c r="GN161" s="398">
        <v>2</v>
      </c>
      <c r="GO161" s="397">
        <v>20</v>
      </c>
      <c r="GP161" s="5">
        <v>3</v>
      </c>
      <c r="GQ161" s="419">
        <f t="shared" si="709"/>
        <v>1</v>
      </c>
      <c r="GR161" s="5">
        <v>6</v>
      </c>
      <c r="GS161" s="397" t="s">
        <v>34</v>
      </c>
      <c r="GT161" s="397" t="s">
        <v>98</v>
      </c>
      <c r="GU161" s="397">
        <v>4</v>
      </c>
      <c r="GV161" s="397" t="s">
        <v>85</v>
      </c>
      <c r="GW161" s="397"/>
      <c r="GX161" s="398">
        <v>3</v>
      </c>
      <c r="GY161" s="397">
        <v>9</v>
      </c>
      <c r="GZ161" s="5">
        <v>2</v>
      </c>
      <c r="HA161" s="421">
        <f t="shared" si="711"/>
        <v>4</v>
      </c>
      <c r="HB161" s="5" t="s">
        <v>156</v>
      </c>
      <c r="HC161" t="s">
        <v>157</v>
      </c>
      <c r="HF161" s="280"/>
      <c r="HG161" s="217"/>
      <c r="HK161" s="295">
        <f t="shared" si="743"/>
        <v>12</v>
      </c>
      <c r="HL161" s="296">
        <f t="shared" si="729"/>
        <v>0</v>
      </c>
      <c r="HM161" s="295">
        <f t="shared" si="730"/>
        <v>0</v>
      </c>
      <c r="HN161" s="297">
        <f t="shared" si="731"/>
        <v>0</v>
      </c>
      <c r="HO161" s="295">
        <f t="shared" si="732"/>
        <v>0</v>
      </c>
      <c r="HP161" s="295">
        <f t="shared" si="733"/>
        <v>0</v>
      </c>
      <c r="HQ161" s="295">
        <f t="shared" si="734"/>
        <v>0</v>
      </c>
      <c r="HR161" s="269" t="s">
        <v>304</v>
      </c>
      <c r="HS161" s="269" t="s">
        <v>311</v>
      </c>
    </row>
    <row r="162" spans="4:227" ht="15" customHeight="1">
      <c r="G162" s="175">
        <f t="shared" si="744"/>
        <v>8</v>
      </c>
      <c r="H162" s="175">
        <f t="shared" si="745"/>
        <v>11</v>
      </c>
      <c r="I162" s="128">
        <v>53</v>
      </c>
      <c r="J162" s="88">
        <f t="shared" si="746"/>
        <v>43639</v>
      </c>
      <c r="K162" s="85">
        <v>43639</v>
      </c>
      <c r="L162" s="5" t="s">
        <v>202</v>
      </c>
      <c r="M162" s="74">
        <v>3</v>
      </c>
      <c r="N162" s="28">
        <v>0</v>
      </c>
      <c r="O162" s="206">
        <f t="shared" si="754"/>
        <v>3</v>
      </c>
      <c r="P162" s="179">
        <f t="shared" si="748"/>
        <v>87</v>
      </c>
      <c r="Q162" s="180">
        <f t="shared" si="749"/>
        <v>45</v>
      </c>
      <c r="R162" s="181">
        <f t="shared" si="750"/>
        <v>42</v>
      </c>
      <c r="S162" s="518">
        <f t="shared" si="751"/>
        <v>9</v>
      </c>
      <c r="T162" s="27">
        <v>1</v>
      </c>
      <c r="U162" s="27">
        <v>0</v>
      </c>
      <c r="V162" s="27">
        <v>1</v>
      </c>
      <c r="W162" s="27">
        <v>1</v>
      </c>
      <c r="X162" s="186">
        <f t="shared" si="755"/>
        <v>3</v>
      </c>
      <c r="Y162" s="27">
        <v>1</v>
      </c>
      <c r="Z162" s="190">
        <f t="shared" si="753"/>
        <v>4</v>
      </c>
      <c r="AA162" s="18">
        <v>0</v>
      </c>
      <c r="AB162" s="54"/>
      <c r="AC162" s="5">
        <v>4</v>
      </c>
      <c r="AD162" s="397" t="s">
        <v>26</v>
      </c>
      <c r="AE162" s="397" t="s">
        <v>93</v>
      </c>
      <c r="AF162" s="404">
        <v>8</v>
      </c>
      <c r="AG162" s="404" t="s">
        <v>85</v>
      </c>
      <c r="AH162" s="397"/>
      <c r="AI162" s="398">
        <v>3</v>
      </c>
      <c r="AJ162" s="397">
        <v>14</v>
      </c>
      <c r="AK162" s="5">
        <v>2</v>
      </c>
      <c r="AL162" s="419">
        <f t="shared" si="694"/>
        <v>2</v>
      </c>
      <c r="AM162" s="5">
        <v>4</v>
      </c>
      <c r="AN162" s="397" t="s">
        <v>34</v>
      </c>
      <c r="AO162" s="397" t="s">
        <v>93</v>
      </c>
      <c r="AP162" s="397">
        <v>0</v>
      </c>
      <c r="AQ162" s="397" t="s">
        <v>85</v>
      </c>
      <c r="AR162" s="397"/>
      <c r="AS162" s="398">
        <v>3</v>
      </c>
      <c r="AT162" s="397">
        <v>13</v>
      </c>
      <c r="AU162" s="5">
        <v>2</v>
      </c>
      <c r="AV162" s="419">
        <f t="shared" si="695"/>
        <v>2</v>
      </c>
      <c r="AW162" s="5">
        <v>4</v>
      </c>
      <c r="AX162" s="397" t="s">
        <v>26</v>
      </c>
      <c r="AY162" s="397" t="s">
        <v>63</v>
      </c>
      <c r="AZ162" s="27">
        <v>4</v>
      </c>
      <c r="BA162" s="27" t="s">
        <v>46</v>
      </c>
      <c r="BB162" s="397"/>
      <c r="BC162" s="398">
        <v>3</v>
      </c>
      <c r="BD162" s="397">
        <v>20</v>
      </c>
      <c r="BE162" s="5">
        <v>2</v>
      </c>
      <c r="BF162" s="419">
        <f t="shared" si="696"/>
        <v>2</v>
      </c>
      <c r="BG162" s="5">
        <v>4</v>
      </c>
      <c r="BH162" s="5"/>
      <c r="BI162" s="5" t="s">
        <v>106</v>
      </c>
      <c r="BJ162" s="397" t="s">
        <v>80</v>
      </c>
      <c r="BK162" s="397" t="s">
        <v>63</v>
      </c>
      <c r="BL162" s="397"/>
      <c r="BM162" s="398">
        <v>3</v>
      </c>
      <c r="BN162" s="397">
        <v>10</v>
      </c>
      <c r="BO162" s="5">
        <v>2</v>
      </c>
      <c r="BP162" s="419">
        <f t="shared" si="697"/>
        <v>2</v>
      </c>
      <c r="BQ162" s="5">
        <v>4</v>
      </c>
      <c r="BR162" s="397" t="s">
        <v>34</v>
      </c>
      <c r="BS162" s="397" t="s">
        <v>94</v>
      </c>
      <c r="BT162" s="397">
        <v>4</v>
      </c>
      <c r="BU162" s="397" t="s">
        <v>85</v>
      </c>
      <c r="BV162" s="397"/>
      <c r="BW162" s="398">
        <v>2</v>
      </c>
      <c r="BX162" s="397">
        <v>7</v>
      </c>
      <c r="BY162" s="5">
        <v>2</v>
      </c>
      <c r="BZ162" s="419">
        <f t="shared" si="698"/>
        <v>2</v>
      </c>
      <c r="CA162" s="5">
        <v>9</v>
      </c>
      <c r="CB162" s="384" t="s">
        <v>34</v>
      </c>
      <c r="CC162" s="384" t="s">
        <v>96</v>
      </c>
      <c r="CD162" s="397">
        <v>4</v>
      </c>
      <c r="CE162" s="397" t="s">
        <v>85</v>
      </c>
      <c r="CF162" s="397" t="s">
        <v>151</v>
      </c>
      <c r="CG162" s="398">
        <v>1</v>
      </c>
      <c r="CH162" s="397">
        <v>2</v>
      </c>
      <c r="CI162" s="5">
        <v>2</v>
      </c>
      <c r="CJ162" s="419">
        <f t="shared" si="699"/>
        <v>7</v>
      </c>
      <c r="CK162" s="5">
        <v>5</v>
      </c>
      <c r="CL162" s="5"/>
      <c r="CM162" s="5"/>
      <c r="CN162" s="394">
        <v>0</v>
      </c>
      <c r="CO162" s="394" t="s">
        <v>96</v>
      </c>
      <c r="CP162" s="397"/>
      <c r="CQ162" s="398">
        <v>4</v>
      </c>
      <c r="CR162" s="397">
        <v>14</v>
      </c>
      <c r="CS162" s="5">
        <v>2</v>
      </c>
      <c r="CT162" s="419">
        <f t="shared" si="700"/>
        <v>3</v>
      </c>
      <c r="CU162" s="5">
        <v>6</v>
      </c>
      <c r="CV162" s="397" t="s">
        <v>34</v>
      </c>
      <c r="CW162" s="397" t="s">
        <v>63</v>
      </c>
      <c r="CX162" s="397">
        <v>0</v>
      </c>
      <c r="CY162" s="397" t="s">
        <v>95</v>
      </c>
      <c r="CZ162" s="397"/>
      <c r="DA162" s="398">
        <v>1</v>
      </c>
      <c r="DB162" s="397">
        <v>1.3</v>
      </c>
      <c r="DC162" s="5">
        <v>2</v>
      </c>
      <c r="DD162" s="419">
        <f t="shared" si="710"/>
        <v>4</v>
      </c>
      <c r="DE162" s="5">
        <v>5</v>
      </c>
      <c r="DF162" s="397" t="s">
        <v>34</v>
      </c>
      <c r="DG162" s="397" t="s">
        <v>28</v>
      </c>
      <c r="DH162" s="397">
        <v>9</v>
      </c>
      <c r="DI162" s="397" t="s">
        <v>85</v>
      </c>
      <c r="DJ162" s="397"/>
      <c r="DK162" s="398">
        <v>2</v>
      </c>
      <c r="DL162" s="397">
        <v>11</v>
      </c>
      <c r="DM162" s="5">
        <v>3</v>
      </c>
      <c r="DN162" s="419">
        <f t="shared" si="701"/>
        <v>2</v>
      </c>
      <c r="DO162" s="401"/>
      <c r="DP162" s="5">
        <v>4</v>
      </c>
      <c r="DQ162" s="5"/>
      <c r="DR162" s="359"/>
      <c r="DS162" s="397" t="s">
        <v>29</v>
      </c>
      <c r="DT162" s="397" t="s">
        <v>86</v>
      </c>
      <c r="DU162" s="397" t="s">
        <v>152</v>
      </c>
      <c r="DV162" s="398">
        <v>2</v>
      </c>
      <c r="DW162" s="397">
        <v>3</v>
      </c>
      <c r="DX162" s="5">
        <v>2</v>
      </c>
      <c r="DY162" s="419">
        <f t="shared" si="702"/>
        <v>2</v>
      </c>
      <c r="DZ162" s="5">
        <v>4</v>
      </c>
      <c r="EA162" s="397" t="s">
        <v>34</v>
      </c>
      <c r="EB162" s="397" t="s">
        <v>86</v>
      </c>
      <c r="EC162" s="397" t="s">
        <v>62</v>
      </c>
      <c r="ED162" s="397" t="s">
        <v>85</v>
      </c>
      <c r="EE162" s="397"/>
      <c r="EF162" s="398">
        <v>3</v>
      </c>
      <c r="EG162" s="397">
        <v>13</v>
      </c>
      <c r="EH162" s="5">
        <v>2</v>
      </c>
      <c r="EI162" s="419">
        <f t="shared" si="703"/>
        <v>2</v>
      </c>
      <c r="EJ162" s="5">
        <v>4</v>
      </c>
      <c r="EK162" s="397" t="s">
        <v>34</v>
      </c>
      <c r="EL162" s="397" t="s">
        <v>93</v>
      </c>
      <c r="EM162" s="397">
        <v>8</v>
      </c>
      <c r="EN162" s="397" t="s">
        <v>85</v>
      </c>
      <c r="EO162" s="397"/>
      <c r="EP162" s="398">
        <v>3</v>
      </c>
      <c r="EQ162" s="397">
        <v>12</v>
      </c>
      <c r="ER162" s="5">
        <v>2</v>
      </c>
      <c r="ES162" s="419">
        <f t="shared" si="704"/>
        <v>2</v>
      </c>
      <c r="ET162" s="5">
        <v>4</v>
      </c>
      <c r="EU162" s="397" t="s">
        <v>34</v>
      </c>
      <c r="EV162" s="397" t="s">
        <v>28</v>
      </c>
      <c r="EW162" s="397" t="s">
        <v>62</v>
      </c>
      <c r="EX162" s="397" t="s">
        <v>85</v>
      </c>
      <c r="EY162" s="397"/>
      <c r="EZ162" s="398">
        <v>1</v>
      </c>
      <c r="FA162" s="397">
        <v>7</v>
      </c>
      <c r="FB162" s="5">
        <v>2</v>
      </c>
      <c r="FC162" s="419">
        <f t="shared" si="705"/>
        <v>2</v>
      </c>
      <c r="FD162" s="5">
        <v>6</v>
      </c>
      <c r="FE162" s="397" t="s">
        <v>34</v>
      </c>
      <c r="FF162" s="397" t="s">
        <v>63</v>
      </c>
      <c r="FG162" s="397">
        <v>5</v>
      </c>
      <c r="FH162" s="397" t="s">
        <v>95</v>
      </c>
      <c r="FI162" s="397"/>
      <c r="FJ162" s="398">
        <v>2</v>
      </c>
      <c r="FK162" s="397">
        <v>1.5</v>
      </c>
      <c r="FL162" s="5">
        <v>2</v>
      </c>
      <c r="FM162" s="419">
        <f t="shared" si="706"/>
        <v>4</v>
      </c>
      <c r="FN162" s="5">
        <v>5</v>
      </c>
      <c r="FO162" s="397" t="s">
        <v>34</v>
      </c>
      <c r="FP162" s="397" t="s">
        <v>28</v>
      </c>
      <c r="FQ162" s="397">
        <v>9</v>
      </c>
      <c r="FR162" s="397" t="s">
        <v>91</v>
      </c>
      <c r="FS162" s="397"/>
      <c r="FT162" s="398">
        <v>3</v>
      </c>
      <c r="FU162" s="397">
        <v>2</v>
      </c>
      <c r="FV162" s="5">
        <v>2</v>
      </c>
      <c r="FW162" s="419">
        <f t="shared" si="707"/>
        <v>3</v>
      </c>
      <c r="FX162" s="400">
        <v>5</v>
      </c>
      <c r="FY162" s="397" t="s">
        <v>34</v>
      </c>
      <c r="FZ162" s="397" t="s">
        <v>28</v>
      </c>
      <c r="GA162" s="397">
        <v>4</v>
      </c>
      <c r="GB162" s="397" t="s">
        <v>92</v>
      </c>
      <c r="GC162" s="397"/>
      <c r="GD162" s="398">
        <v>3</v>
      </c>
      <c r="GE162" s="397">
        <v>4</v>
      </c>
      <c r="GF162" s="5">
        <v>2</v>
      </c>
      <c r="GG162" s="419">
        <f t="shared" si="708"/>
        <v>3</v>
      </c>
      <c r="GH162" s="5">
        <v>3</v>
      </c>
      <c r="GI162" s="5"/>
      <c r="GJ162" s="5"/>
      <c r="GK162" s="397">
        <v>7</v>
      </c>
      <c r="GL162" s="397" t="s">
        <v>46</v>
      </c>
      <c r="GM162" s="397"/>
      <c r="GN162" s="398">
        <v>3</v>
      </c>
      <c r="GO162" s="397">
        <v>7</v>
      </c>
      <c r="GP162" s="5">
        <v>2</v>
      </c>
      <c r="GQ162" s="419">
        <f t="shared" si="709"/>
        <v>1</v>
      </c>
      <c r="GR162" s="5">
        <v>7</v>
      </c>
      <c r="GS162" s="397" t="s">
        <v>34</v>
      </c>
      <c r="GT162" s="397" t="s">
        <v>28</v>
      </c>
      <c r="GU162" s="397">
        <v>7</v>
      </c>
      <c r="GV162" s="397" t="s">
        <v>85</v>
      </c>
      <c r="GW162" s="397"/>
      <c r="GX162" s="398">
        <v>2</v>
      </c>
      <c r="GY162" s="394">
        <v>10</v>
      </c>
      <c r="GZ162" s="403">
        <v>4</v>
      </c>
      <c r="HA162" s="421">
        <f t="shared" si="711"/>
        <v>3</v>
      </c>
      <c r="HB162" s="5" t="s">
        <v>150</v>
      </c>
      <c r="HC162" t="s">
        <v>149</v>
      </c>
      <c r="HF162" s="280">
        <v>1</v>
      </c>
      <c r="HG162" s="217"/>
      <c r="HH162">
        <v>1</v>
      </c>
      <c r="HI162">
        <v>1</v>
      </c>
      <c r="HK162" s="295">
        <f t="shared" si="743"/>
        <v>12</v>
      </c>
      <c r="HL162" s="296">
        <f t="shared" si="729"/>
        <v>0</v>
      </c>
      <c r="HM162" s="295">
        <f t="shared" si="730"/>
        <v>1</v>
      </c>
      <c r="HN162" s="297">
        <f t="shared" si="731"/>
        <v>0</v>
      </c>
      <c r="HO162" s="295">
        <f t="shared" si="732"/>
        <v>0</v>
      </c>
      <c r="HP162" s="295">
        <f t="shared" si="733"/>
        <v>0</v>
      </c>
      <c r="HQ162" s="295">
        <f t="shared" si="734"/>
        <v>1</v>
      </c>
      <c r="HR162" s="269" t="s">
        <v>304</v>
      </c>
      <c r="HS162" s="269" t="s">
        <v>311</v>
      </c>
    </row>
    <row r="163" spans="4:227" ht="15" customHeight="1">
      <c r="G163" s="175">
        <f t="shared" si="744"/>
        <v>5</v>
      </c>
      <c r="H163" s="175">
        <f t="shared" ref="H163:H211" si="756">COUNTIF($AC163:$HB163,"GO")</f>
        <v>6</v>
      </c>
      <c r="I163" s="128">
        <v>52</v>
      </c>
      <c r="J163" s="88">
        <f t="shared" si="746"/>
        <v>43634</v>
      </c>
      <c r="K163" s="85">
        <v>43634</v>
      </c>
      <c r="L163" s="361" t="s">
        <v>148</v>
      </c>
      <c r="M163" s="74">
        <v>0</v>
      </c>
      <c r="N163" s="28">
        <v>0</v>
      </c>
      <c r="O163" s="206">
        <f t="shared" si="754"/>
        <v>0</v>
      </c>
      <c r="P163" s="179">
        <f t="shared" si="748"/>
        <v>85</v>
      </c>
      <c r="Q163" s="180">
        <f t="shared" si="749"/>
        <v>42</v>
      </c>
      <c r="R163" s="181">
        <f t="shared" si="750"/>
        <v>43</v>
      </c>
      <c r="S163" s="518">
        <f t="shared" ref="S163:S211" si="757">AK163+AU163+BE163+BO163+BY163+CI163+CS163+DC163+DM163+DX163+EH163+ER163+FB163+FL163+FV163+GF163+GP163+GZ163-30</f>
        <v>3</v>
      </c>
      <c r="T163" s="27">
        <v>0</v>
      </c>
      <c r="U163" s="27">
        <v>0</v>
      </c>
      <c r="V163" s="27">
        <v>1</v>
      </c>
      <c r="W163" s="27">
        <v>0</v>
      </c>
      <c r="X163" s="186">
        <f t="shared" si="755"/>
        <v>1</v>
      </c>
      <c r="Y163" s="27">
        <v>0</v>
      </c>
      <c r="Z163" s="190">
        <f t="shared" si="753"/>
        <v>1</v>
      </c>
      <c r="AA163" s="18">
        <v>0</v>
      </c>
      <c r="AB163" s="54"/>
      <c r="AC163" s="5">
        <v>5</v>
      </c>
      <c r="AD163" s="397" t="s">
        <v>26</v>
      </c>
      <c r="AE163" s="397" t="s">
        <v>63</v>
      </c>
      <c r="AF163" s="397">
        <v>9</v>
      </c>
      <c r="AG163" s="397" t="s">
        <v>95</v>
      </c>
      <c r="AH163" s="397"/>
      <c r="AI163" s="398">
        <v>3</v>
      </c>
      <c r="AJ163" s="397">
        <v>16</v>
      </c>
      <c r="AK163" s="5">
        <v>2</v>
      </c>
      <c r="AL163" s="419">
        <f t="shared" si="694"/>
        <v>3</v>
      </c>
      <c r="AM163" s="5">
        <v>4</v>
      </c>
      <c r="AN163" s="397" t="s">
        <v>31</v>
      </c>
      <c r="AO163" s="397" t="s">
        <v>63</v>
      </c>
      <c r="AP163" s="397">
        <v>4</v>
      </c>
      <c r="AQ163" s="397" t="s">
        <v>85</v>
      </c>
      <c r="AR163" s="397"/>
      <c r="AS163" s="398">
        <v>1</v>
      </c>
      <c r="AT163" s="397">
        <v>1.5</v>
      </c>
      <c r="AU163" s="5">
        <v>2</v>
      </c>
      <c r="AV163" s="419">
        <f t="shared" si="695"/>
        <v>2</v>
      </c>
      <c r="AW163" s="5">
        <v>4</v>
      </c>
      <c r="AX163" s="397" t="s">
        <v>26</v>
      </c>
      <c r="AY163" s="397" t="s">
        <v>28</v>
      </c>
      <c r="AZ163" s="397">
        <v>0</v>
      </c>
      <c r="BA163" s="397" t="s">
        <v>46</v>
      </c>
      <c r="BB163" s="397"/>
      <c r="BC163" s="398">
        <v>1</v>
      </c>
      <c r="BD163" s="397">
        <v>15</v>
      </c>
      <c r="BE163" s="5">
        <v>2</v>
      </c>
      <c r="BF163" s="419">
        <f t="shared" si="696"/>
        <v>2</v>
      </c>
      <c r="BG163" s="5">
        <v>4</v>
      </c>
      <c r="BH163" s="5"/>
      <c r="BI163" s="5" t="s">
        <v>253</v>
      </c>
      <c r="BJ163" s="397" t="s">
        <v>80</v>
      </c>
      <c r="BK163" s="397" t="s">
        <v>95</v>
      </c>
      <c r="BL163" s="397"/>
      <c r="BM163" s="398">
        <v>3</v>
      </c>
      <c r="BN163" s="397">
        <v>3.5</v>
      </c>
      <c r="BO163" s="5">
        <v>2</v>
      </c>
      <c r="BP163" s="419">
        <f t="shared" si="697"/>
        <v>2</v>
      </c>
      <c r="BQ163" s="5">
        <v>5</v>
      </c>
      <c r="BR163" s="397" t="s">
        <v>35</v>
      </c>
      <c r="BS163" s="397" t="s">
        <v>121</v>
      </c>
      <c r="BT163" s="397">
        <v>0</v>
      </c>
      <c r="BU163" s="397" t="s">
        <v>92</v>
      </c>
      <c r="BV163" s="397"/>
      <c r="BW163" s="398">
        <v>3</v>
      </c>
      <c r="BX163" s="397">
        <v>0.7</v>
      </c>
      <c r="BY163" s="5">
        <v>1</v>
      </c>
      <c r="BZ163" s="419">
        <f t="shared" si="698"/>
        <v>4</v>
      </c>
      <c r="CA163" s="5">
        <v>6</v>
      </c>
      <c r="CB163" s="397" t="s">
        <v>35</v>
      </c>
      <c r="CC163" s="397" t="s">
        <v>94</v>
      </c>
      <c r="CD163" s="397">
        <v>6</v>
      </c>
      <c r="CE163" s="397" t="s">
        <v>98</v>
      </c>
      <c r="CF163" s="397" t="s">
        <v>125</v>
      </c>
      <c r="CG163" s="398">
        <v>3</v>
      </c>
      <c r="CH163" s="397">
        <v>4.5</v>
      </c>
      <c r="CI163" s="5">
        <v>2</v>
      </c>
      <c r="CJ163" s="419">
        <f t="shared" si="699"/>
        <v>4</v>
      </c>
      <c r="CK163" s="5">
        <v>3</v>
      </c>
      <c r="CL163" s="5"/>
      <c r="CM163" s="5"/>
      <c r="CN163" s="397">
        <v>0</v>
      </c>
      <c r="CO163" s="397" t="s">
        <v>85</v>
      </c>
      <c r="CP163" s="397"/>
      <c r="CQ163" s="398">
        <v>5</v>
      </c>
      <c r="CR163" s="397">
        <v>15</v>
      </c>
      <c r="CS163" s="5">
        <v>2</v>
      </c>
      <c r="CT163" s="419">
        <f t="shared" si="700"/>
        <v>1</v>
      </c>
      <c r="CU163" s="5">
        <v>6</v>
      </c>
      <c r="CV163" s="397" t="s">
        <v>35</v>
      </c>
      <c r="CW163" s="397" t="s">
        <v>63</v>
      </c>
      <c r="CX163" s="397">
        <v>4</v>
      </c>
      <c r="CY163" s="397" t="s">
        <v>85</v>
      </c>
      <c r="CZ163" s="397"/>
      <c r="DA163" s="398">
        <v>3</v>
      </c>
      <c r="DB163" s="397">
        <v>7</v>
      </c>
      <c r="DC163" s="5">
        <v>2</v>
      </c>
      <c r="DD163" s="419">
        <f t="shared" si="710"/>
        <v>4</v>
      </c>
      <c r="DE163" s="5">
        <v>5</v>
      </c>
      <c r="DF163" s="397" t="s">
        <v>34</v>
      </c>
      <c r="DG163" s="397" t="s">
        <v>93</v>
      </c>
      <c r="DH163" s="397">
        <v>7</v>
      </c>
      <c r="DI163" s="397" t="s">
        <v>92</v>
      </c>
      <c r="DJ163" s="397"/>
      <c r="DK163" s="398">
        <v>3</v>
      </c>
      <c r="DL163" s="397">
        <v>3.5</v>
      </c>
      <c r="DM163" s="5">
        <v>2</v>
      </c>
      <c r="DN163" s="419">
        <f t="shared" si="701"/>
        <v>3</v>
      </c>
      <c r="DO163" s="401"/>
      <c r="DP163" s="5">
        <v>3</v>
      </c>
      <c r="DQ163" s="5"/>
      <c r="DR163" s="359"/>
      <c r="DS163" s="397" t="s">
        <v>29</v>
      </c>
      <c r="DT163" s="397" t="s">
        <v>63</v>
      </c>
      <c r="DU163" s="397"/>
      <c r="DV163" s="398">
        <v>2</v>
      </c>
      <c r="DW163" s="397">
        <v>5</v>
      </c>
      <c r="DX163" s="5">
        <v>1</v>
      </c>
      <c r="DY163" s="419">
        <f t="shared" si="702"/>
        <v>2</v>
      </c>
      <c r="DZ163" s="5">
        <v>4</v>
      </c>
      <c r="EA163" s="397" t="s">
        <v>34</v>
      </c>
      <c r="EB163" s="397" t="s">
        <v>28</v>
      </c>
      <c r="EC163" s="397" t="s">
        <v>62</v>
      </c>
      <c r="ED163" s="397" t="s">
        <v>91</v>
      </c>
      <c r="EE163" s="397"/>
      <c r="EF163" s="398">
        <v>3</v>
      </c>
      <c r="EG163" s="397">
        <v>1.1000000000000001</v>
      </c>
      <c r="EH163" s="5">
        <v>1</v>
      </c>
      <c r="EI163" s="419">
        <f t="shared" si="703"/>
        <v>3</v>
      </c>
      <c r="EJ163" s="5">
        <v>6</v>
      </c>
      <c r="EK163" s="397" t="s">
        <v>34</v>
      </c>
      <c r="EL163" s="397" t="s">
        <v>63</v>
      </c>
      <c r="EM163" s="394">
        <v>7</v>
      </c>
      <c r="EN163" s="394" t="s">
        <v>63</v>
      </c>
      <c r="EO163" s="397" t="s">
        <v>125</v>
      </c>
      <c r="EP163" s="398">
        <v>5</v>
      </c>
      <c r="EQ163" s="397">
        <v>2</v>
      </c>
      <c r="ER163" s="5">
        <v>2</v>
      </c>
      <c r="ES163" s="419">
        <f t="shared" si="704"/>
        <v>4</v>
      </c>
      <c r="ET163" s="5">
        <v>5</v>
      </c>
      <c r="EU163" s="397" t="s">
        <v>35</v>
      </c>
      <c r="EV163" s="397" t="s">
        <v>63</v>
      </c>
      <c r="EW163" s="397">
        <v>9</v>
      </c>
      <c r="EX163" s="397" t="s">
        <v>94</v>
      </c>
      <c r="EY163" s="397" t="s">
        <v>126</v>
      </c>
      <c r="EZ163" s="398">
        <v>1</v>
      </c>
      <c r="FA163" s="397">
        <v>1.3</v>
      </c>
      <c r="FB163" s="5">
        <v>2</v>
      </c>
      <c r="FC163" s="419">
        <f t="shared" si="705"/>
        <v>3</v>
      </c>
      <c r="FD163" s="5">
        <v>6</v>
      </c>
      <c r="FE163" s="397" t="s">
        <v>34</v>
      </c>
      <c r="FF163" s="397" t="s">
        <v>86</v>
      </c>
      <c r="FG163" s="397">
        <v>4</v>
      </c>
      <c r="FH163" s="397" t="s">
        <v>46</v>
      </c>
      <c r="FI163" s="397"/>
      <c r="FJ163" s="398">
        <v>2</v>
      </c>
      <c r="FK163" s="397">
        <v>3</v>
      </c>
      <c r="FL163" s="5">
        <v>2</v>
      </c>
      <c r="FM163" s="419">
        <f t="shared" si="706"/>
        <v>4</v>
      </c>
      <c r="FN163" s="5">
        <v>5</v>
      </c>
      <c r="FO163" s="397" t="s">
        <v>34</v>
      </c>
      <c r="FP163" s="397" t="s">
        <v>28</v>
      </c>
      <c r="FQ163" s="397">
        <v>7</v>
      </c>
      <c r="FR163" s="397" t="s">
        <v>86</v>
      </c>
      <c r="FS163" s="397"/>
      <c r="FT163" s="398">
        <v>4</v>
      </c>
      <c r="FU163" s="397">
        <v>5</v>
      </c>
      <c r="FV163" s="5">
        <v>2</v>
      </c>
      <c r="FW163" s="419">
        <f t="shared" si="707"/>
        <v>3</v>
      </c>
      <c r="FX163" s="5">
        <v>4</v>
      </c>
      <c r="FY163" s="397" t="s">
        <v>34</v>
      </c>
      <c r="FZ163" s="397" t="s">
        <v>93</v>
      </c>
      <c r="GA163" s="397">
        <v>4</v>
      </c>
      <c r="GB163" s="397" t="s">
        <v>46</v>
      </c>
      <c r="GC163" s="397"/>
      <c r="GD163" s="398">
        <v>1</v>
      </c>
      <c r="GE163" s="397">
        <v>4.5</v>
      </c>
      <c r="GF163" s="5">
        <v>2</v>
      </c>
      <c r="GG163" s="419">
        <f t="shared" si="708"/>
        <v>2</v>
      </c>
      <c r="GH163" s="5">
        <v>4</v>
      </c>
      <c r="GI163" s="5"/>
      <c r="GJ163" s="5"/>
      <c r="GK163" s="397">
        <v>7</v>
      </c>
      <c r="GL163" s="397" t="s">
        <v>63</v>
      </c>
      <c r="GM163" s="397"/>
      <c r="GN163" s="398">
        <v>3</v>
      </c>
      <c r="GO163" s="397">
        <v>4</v>
      </c>
      <c r="GP163" s="5">
        <v>2</v>
      </c>
      <c r="GQ163" s="419">
        <f t="shared" si="709"/>
        <v>2</v>
      </c>
      <c r="GR163" s="5">
        <v>6</v>
      </c>
      <c r="GS163" s="397" t="s">
        <v>34</v>
      </c>
      <c r="GT163" s="397" t="s">
        <v>63</v>
      </c>
      <c r="GU163" s="397">
        <v>7</v>
      </c>
      <c r="GV163" s="397" t="s">
        <v>95</v>
      </c>
      <c r="GW163" s="397"/>
      <c r="GX163" s="398">
        <v>1</v>
      </c>
      <c r="GY163" s="397">
        <v>7</v>
      </c>
      <c r="GZ163" s="5">
        <v>2</v>
      </c>
      <c r="HA163" s="421">
        <f t="shared" si="711"/>
        <v>4</v>
      </c>
      <c r="HB163" s="5" t="s">
        <v>146</v>
      </c>
      <c r="HC163" t="s">
        <v>147</v>
      </c>
      <c r="HF163" s="280"/>
      <c r="HG163" s="217"/>
      <c r="HK163" s="295">
        <f t="shared" si="743"/>
        <v>11</v>
      </c>
      <c r="HL163" s="296">
        <f t="shared" si="729"/>
        <v>0</v>
      </c>
      <c r="HM163" s="295">
        <f t="shared" si="730"/>
        <v>0</v>
      </c>
      <c r="HN163" s="297">
        <f t="shared" si="731"/>
        <v>0</v>
      </c>
      <c r="HO163" s="295">
        <f t="shared" si="732"/>
        <v>0</v>
      </c>
      <c r="HP163" s="295">
        <f t="shared" si="733"/>
        <v>0</v>
      </c>
      <c r="HQ163" s="295">
        <f t="shared" si="734"/>
        <v>0</v>
      </c>
      <c r="HR163" s="269" t="s">
        <v>304</v>
      </c>
      <c r="HS163" s="269" t="s">
        <v>311</v>
      </c>
    </row>
    <row r="164" spans="4:227" ht="15" customHeight="1">
      <c r="G164" s="175">
        <f t="shared" si="744"/>
        <v>5</v>
      </c>
      <c r="H164" s="175">
        <f t="shared" si="756"/>
        <v>12</v>
      </c>
      <c r="I164" s="128">
        <v>51</v>
      </c>
      <c r="J164" s="90">
        <f t="shared" si="746"/>
        <v>43617</v>
      </c>
      <c r="K164" s="126">
        <v>43617</v>
      </c>
      <c r="L164" s="41" t="s">
        <v>203</v>
      </c>
      <c r="M164" s="76">
        <v>5</v>
      </c>
      <c r="N164" s="42">
        <v>0</v>
      </c>
      <c r="O164" s="206">
        <f t="shared" si="754"/>
        <v>5</v>
      </c>
      <c r="P164" s="176">
        <f t="shared" si="748"/>
        <v>92</v>
      </c>
      <c r="Q164" s="177">
        <f t="shared" si="749"/>
        <v>42</v>
      </c>
      <c r="R164" s="178">
        <f t="shared" si="750"/>
        <v>50</v>
      </c>
      <c r="S164" s="518">
        <f t="shared" si="757"/>
        <v>6</v>
      </c>
      <c r="T164" s="43">
        <v>3</v>
      </c>
      <c r="U164" s="43">
        <v>1</v>
      </c>
      <c r="V164" s="43">
        <v>1</v>
      </c>
      <c r="W164" s="43">
        <v>1</v>
      </c>
      <c r="X164" s="186">
        <f t="shared" si="755"/>
        <v>6</v>
      </c>
      <c r="Y164" s="43">
        <v>0</v>
      </c>
      <c r="Z164" s="189">
        <f t="shared" si="753"/>
        <v>6</v>
      </c>
      <c r="AA164" s="44">
        <v>1</v>
      </c>
      <c r="AB164" s="142"/>
      <c r="AC164" s="5">
        <v>7</v>
      </c>
      <c r="AD164" s="397" t="s">
        <v>26</v>
      </c>
      <c r="AE164" s="397" t="s">
        <v>63</v>
      </c>
      <c r="AF164" s="386">
        <v>8</v>
      </c>
      <c r="AG164" s="386" t="s">
        <v>96</v>
      </c>
      <c r="AH164" s="386" t="s">
        <v>101</v>
      </c>
      <c r="AI164" s="398">
        <v>2</v>
      </c>
      <c r="AJ164" s="397">
        <v>6</v>
      </c>
      <c r="AK164" s="5">
        <v>2</v>
      </c>
      <c r="AL164" s="419">
        <f t="shared" si="694"/>
        <v>5</v>
      </c>
      <c r="AM164" s="5">
        <v>4</v>
      </c>
      <c r="AN164" s="397" t="s">
        <v>35</v>
      </c>
      <c r="AO164" s="397" t="s">
        <v>28</v>
      </c>
      <c r="AP164" s="397">
        <v>4</v>
      </c>
      <c r="AQ164" s="397" t="s">
        <v>85</v>
      </c>
      <c r="AR164" s="397"/>
      <c r="AS164" s="398">
        <v>4</v>
      </c>
      <c r="AT164" s="397">
        <v>27</v>
      </c>
      <c r="AU164" s="5">
        <v>2</v>
      </c>
      <c r="AV164" s="419">
        <f t="shared" si="695"/>
        <v>2</v>
      </c>
      <c r="AW164" s="5">
        <v>4</v>
      </c>
      <c r="AX164" s="404" t="s">
        <v>26</v>
      </c>
      <c r="AY164" s="404" t="s">
        <v>93</v>
      </c>
      <c r="AZ164" s="397">
        <v>0</v>
      </c>
      <c r="BA164" s="397" t="s">
        <v>85</v>
      </c>
      <c r="BB164" s="397"/>
      <c r="BC164" s="398">
        <v>1</v>
      </c>
      <c r="BD164" s="397">
        <v>25</v>
      </c>
      <c r="BE164" s="5">
        <v>2</v>
      </c>
      <c r="BF164" s="419">
        <f t="shared" si="696"/>
        <v>2</v>
      </c>
      <c r="BG164" s="5">
        <v>3</v>
      </c>
      <c r="BH164" s="5"/>
      <c r="BI164" s="5" t="s">
        <v>253</v>
      </c>
      <c r="BJ164" s="404" t="s">
        <v>80</v>
      </c>
      <c r="BK164" s="404" t="s">
        <v>85</v>
      </c>
      <c r="BL164" s="397"/>
      <c r="BM164" s="398">
        <v>1</v>
      </c>
      <c r="BN164" s="397">
        <v>12</v>
      </c>
      <c r="BO164" s="5">
        <v>2</v>
      </c>
      <c r="BP164" s="419">
        <f t="shared" si="697"/>
        <v>1</v>
      </c>
      <c r="BQ164" s="5">
        <v>4</v>
      </c>
      <c r="BR164" s="397" t="s">
        <v>35</v>
      </c>
      <c r="BS164" s="397" t="s">
        <v>63</v>
      </c>
      <c r="BT164" s="397">
        <v>0</v>
      </c>
      <c r="BU164" s="397" t="s">
        <v>85</v>
      </c>
      <c r="BV164" s="397"/>
      <c r="BW164" s="398">
        <v>1</v>
      </c>
      <c r="BX164" s="397">
        <v>6</v>
      </c>
      <c r="BY164" s="5">
        <v>2</v>
      </c>
      <c r="BZ164" s="419">
        <f t="shared" si="698"/>
        <v>2</v>
      </c>
      <c r="CA164" s="5">
        <v>5</v>
      </c>
      <c r="CB164" s="397" t="s">
        <v>35</v>
      </c>
      <c r="CC164" s="397" t="s">
        <v>28</v>
      </c>
      <c r="CD164" s="404">
        <v>4</v>
      </c>
      <c r="CE164" s="404" t="s">
        <v>91</v>
      </c>
      <c r="CF164" s="404"/>
      <c r="CG164" s="398">
        <v>1</v>
      </c>
      <c r="CH164" s="397">
        <v>1.5</v>
      </c>
      <c r="CI164" s="5">
        <v>1</v>
      </c>
      <c r="CJ164" s="419">
        <f t="shared" si="699"/>
        <v>4</v>
      </c>
      <c r="CK164" s="5">
        <v>3</v>
      </c>
      <c r="CL164" s="5"/>
      <c r="CM164" s="5"/>
      <c r="CN164" s="397">
        <v>0</v>
      </c>
      <c r="CO164" s="397" t="s">
        <v>92</v>
      </c>
      <c r="CP164" s="397"/>
      <c r="CQ164" s="398">
        <v>2</v>
      </c>
      <c r="CR164" s="397">
        <v>1.3</v>
      </c>
      <c r="CS164" s="5">
        <v>1</v>
      </c>
      <c r="CT164" s="419">
        <f t="shared" si="700"/>
        <v>2</v>
      </c>
      <c r="CU164" s="5">
        <v>8</v>
      </c>
      <c r="CV164" s="384" t="s">
        <v>35</v>
      </c>
      <c r="CW164" s="384" t="s">
        <v>103</v>
      </c>
      <c r="CX164" s="397" t="s">
        <v>62</v>
      </c>
      <c r="CY164" s="397" t="s">
        <v>85</v>
      </c>
      <c r="CZ164" s="404"/>
      <c r="DA164" s="398">
        <v>3</v>
      </c>
      <c r="DB164" s="397">
        <v>30</v>
      </c>
      <c r="DC164" s="5">
        <v>3</v>
      </c>
      <c r="DD164" s="419">
        <f t="shared" si="710"/>
        <v>5</v>
      </c>
      <c r="DE164" s="5">
        <v>4</v>
      </c>
      <c r="DF164" s="397" t="s">
        <v>34</v>
      </c>
      <c r="DG164" s="397" t="s">
        <v>63</v>
      </c>
      <c r="DH164" s="397">
        <v>6</v>
      </c>
      <c r="DI164" s="397" t="s">
        <v>85</v>
      </c>
      <c r="DJ164" s="397"/>
      <c r="DK164" s="398">
        <v>2</v>
      </c>
      <c r="DL164" s="397">
        <v>7</v>
      </c>
      <c r="DM164" s="5">
        <v>2</v>
      </c>
      <c r="DN164" s="419">
        <f t="shared" si="701"/>
        <v>2</v>
      </c>
      <c r="DO164" s="401"/>
      <c r="DP164" s="5">
        <v>4</v>
      </c>
      <c r="DQ164" s="5"/>
      <c r="DR164" s="359"/>
      <c r="DS164" s="397" t="s">
        <v>29</v>
      </c>
      <c r="DT164" s="397" t="s">
        <v>95</v>
      </c>
      <c r="DU164" s="397"/>
      <c r="DV164" s="398">
        <v>2</v>
      </c>
      <c r="DW164" s="397">
        <v>9</v>
      </c>
      <c r="DX164" s="5">
        <v>2</v>
      </c>
      <c r="DY164" s="419">
        <f t="shared" si="702"/>
        <v>2</v>
      </c>
      <c r="DZ164" s="320">
        <v>3</v>
      </c>
      <c r="EA164" s="397" t="s">
        <v>34</v>
      </c>
      <c r="EB164" s="397" t="s">
        <v>86</v>
      </c>
      <c r="EC164" s="404">
        <v>8</v>
      </c>
      <c r="ED164" s="404" t="s">
        <v>85</v>
      </c>
      <c r="EE164" s="397"/>
      <c r="EF164" s="398">
        <v>2</v>
      </c>
      <c r="EG164" s="397">
        <v>2</v>
      </c>
      <c r="EH164" s="5">
        <v>1</v>
      </c>
      <c r="EI164" s="419">
        <f t="shared" si="703"/>
        <v>2</v>
      </c>
      <c r="EJ164" s="5">
        <v>6</v>
      </c>
      <c r="EK164" s="397" t="s">
        <v>34</v>
      </c>
      <c r="EL164" s="397" t="s">
        <v>98</v>
      </c>
      <c r="EM164" s="397">
        <v>4</v>
      </c>
      <c r="EN164" s="397" t="s">
        <v>85</v>
      </c>
      <c r="EO164" s="397"/>
      <c r="EP164" s="398">
        <v>3</v>
      </c>
      <c r="EQ164" s="394">
        <v>7</v>
      </c>
      <c r="ER164" s="403">
        <v>3</v>
      </c>
      <c r="ES164" s="419">
        <f t="shared" si="704"/>
        <v>3</v>
      </c>
      <c r="ET164" s="5">
        <v>4</v>
      </c>
      <c r="EU164" s="397" t="s">
        <v>35</v>
      </c>
      <c r="EV164" s="397" t="s">
        <v>63</v>
      </c>
      <c r="EW164" s="397">
        <v>8</v>
      </c>
      <c r="EX164" s="397" t="s">
        <v>85</v>
      </c>
      <c r="EY164" s="397" t="s">
        <v>126</v>
      </c>
      <c r="EZ164" s="398">
        <v>1</v>
      </c>
      <c r="FA164" s="397">
        <v>9</v>
      </c>
      <c r="FB164" s="5">
        <v>2</v>
      </c>
      <c r="FC164" s="419">
        <f t="shared" si="705"/>
        <v>2</v>
      </c>
      <c r="FD164" s="5">
        <v>10</v>
      </c>
      <c r="FE164" s="386" t="s">
        <v>34</v>
      </c>
      <c r="FF164" s="386" t="s">
        <v>103</v>
      </c>
      <c r="FG164" s="397">
        <v>7</v>
      </c>
      <c r="FH164" s="397" t="s">
        <v>85</v>
      </c>
      <c r="FI164" s="397"/>
      <c r="FJ164" s="398">
        <v>2</v>
      </c>
      <c r="FK164" s="397">
        <v>17</v>
      </c>
      <c r="FL164" s="5">
        <v>2</v>
      </c>
      <c r="FM164" s="419">
        <f t="shared" si="706"/>
        <v>8</v>
      </c>
      <c r="FN164" s="5">
        <v>5</v>
      </c>
      <c r="FO164" s="397" t="s">
        <v>34</v>
      </c>
      <c r="FP164" s="397" t="s">
        <v>93</v>
      </c>
      <c r="FQ164" s="404">
        <v>8</v>
      </c>
      <c r="FR164" s="404" t="s">
        <v>91</v>
      </c>
      <c r="FS164" s="397"/>
      <c r="FT164" s="398">
        <v>2</v>
      </c>
      <c r="FU164" s="397">
        <v>2</v>
      </c>
      <c r="FV164" s="5">
        <v>2</v>
      </c>
      <c r="FW164" s="419">
        <f t="shared" si="707"/>
        <v>3</v>
      </c>
      <c r="FX164" s="5">
        <v>6</v>
      </c>
      <c r="FY164" s="397" t="s">
        <v>34</v>
      </c>
      <c r="FZ164" s="397" t="s">
        <v>63</v>
      </c>
      <c r="GA164" s="397" t="s">
        <v>62</v>
      </c>
      <c r="GB164" s="397" t="s">
        <v>85</v>
      </c>
      <c r="GC164" s="397"/>
      <c r="GD164" s="398">
        <v>2</v>
      </c>
      <c r="GE164" s="397">
        <v>5.5</v>
      </c>
      <c r="GF164" s="5">
        <v>3</v>
      </c>
      <c r="GG164" s="419">
        <f t="shared" si="708"/>
        <v>3</v>
      </c>
      <c r="GH164" s="5">
        <v>4</v>
      </c>
      <c r="GI164" s="5"/>
      <c r="GJ164" s="5"/>
      <c r="GK164" s="397">
        <v>7</v>
      </c>
      <c r="GL164" s="397" t="s">
        <v>98</v>
      </c>
      <c r="GM164" s="397"/>
      <c r="GN164" s="398">
        <v>3</v>
      </c>
      <c r="GO164" s="397">
        <v>10</v>
      </c>
      <c r="GP164" s="5">
        <v>2</v>
      </c>
      <c r="GQ164" s="419">
        <f t="shared" si="709"/>
        <v>2</v>
      </c>
      <c r="GR164" s="5">
        <v>8</v>
      </c>
      <c r="GS164" s="397" t="s">
        <v>34</v>
      </c>
      <c r="GT164" s="397" t="s">
        <v>28</v>
      </c>
      <c r="GU164" s="397">
        <v>4</v>
      </c>
      <c r="GV164" s="397" t="s">
        <v>85</v>
      </c>
      <c r="GW164" s="386" t="s">
        <v>483</v>
      </c>
      <c r="GX164" s="398">
        <v>2</v>
      </c>
      <c r="GY164" s="397">
        <v>5</v>
      </c>
      <c r="GZ164" s="5">
        <v>2</v>
      </c>
      <c r="HA164" s="421">
        <f t="shared" si="711"/>
        <v>6</v>
      </c>
      <c r="HB164" s="5" t="s">
        <v>144</v>
      </c>
      <c r="HC164" t="s">
        <v>145</v>
      </c>
      <c r="HF164" s="280">
        <v>2</v>
      </c>
      <c r="HG164" s="217"/>
      <c r="HH164">
        <v>1</v>
      </c>
      <c r="HI164">
        <v>2</v>
      </c>
      <c r="HK164" s="295">
        <f t="shared" si="743"/>
        <v>12</v>
      </c>
      <c r="HL164" s="296">
        <f t="shared" si="729"/>
        <v>0</v>
      </c>
      <c r="HM164" s="295">
        <f t="shared" si="730"/>
        <v>1</v>
      </c>
      <c r="HN164" s="297">
        <f t="shared" si="731"/>
        <v>0</v>
      </c>
      <c r="HO164" s="295">
        <f t="shared" si="732"/>
        <v>1</v>
      </c>
      <c r="HP164" s="295">
        <f t="shared" si="733"/>
        <v>0</v>
      </c>
      <c r="HQ164" s="295">
        <f t="shared" si="734"/>
        <v>2</v>
      </c>
      <c r="HR164" s="269" t="s">
        <v>304</v>
      </c>
      <c r="HS164" s="269" t="s">
        <v>311</v>
      </c>
    </row>
    <row r="165" spans="4:227" ht="15" customHeight="1">
      <c r="G165" s="175">
        <f t="shared" si="744"/>
        <v>6</v>
      </c>
      <c r="H165" s="175">
        <f t="shared" si="756"/>
        <v>6</v>
      </c>
      <c r="I165" s="128">
        <v>50</v>
      </c>
      <c r="J165" s="88">
        <f t="shared" si="746"/>
        <v>43610</v>
      </c>
      <c r="K165" s="85">
        <v>43610</v>
      </c>
      <c r="L165" s="5" t="s">
        <v>204</v>
      </c>
      <c r="M165" s="74">
        <v>2</v>
      </c>
      <c r="N165" s="28">
        <v>0</v>
      </c>
      <c r="O165" s="206">
        <f t="shared" si="754"/>
        <v>2</v>
      </c>
      <c r="P165" s="179">
        <f t="shared" si="748"/>
        <v>87</v>
      </c>
      <c r="Q165" s="180">
        <f t="shared" si="749"/>
        <v>45</v>
      </c>
      <c r="R165" s="181">
        <f t="shared" si="750"/>
        <v>42</v>
      </c>
      <c r="S165" s="518">
        <f t="shared" si="757"/>
        <v>4</v>
      </c>
      <c r="T165" s="27">
        <v>1</v>
      </c>
      <c r="U165" s="27">
        <v>0</v>
      </c>
      <c r="V165" s="27">
        <v>2</v>
      </c>
      <c r="W165" s="27">
        <v>2</v>
      </c>
      <c r="X165" s="187">
        <f t="shared" si="755"/>
        <v>5</v>
      </c>
      <c r="Y165" s="27">
        <v>1</v>
      </c>
      <c r="Z165" s="190">
        <f t="shared" si="753"/>
        <v>6</v>
      </c>
      <c r="AA165" s="18">
        <v>2</v>
      </c>
      <c r="AB165" s="54"/>
      <c r="AC165" s="5">
        <v>6</v>
      </c>
      <c r="AD165" s="397" t="s">
        <v>26</v>
      </c>
      <c r="AE165" s="397" t="s">
        <v>63</v>
      </c>
      <c r="AF165" s="404">
        <v>7</v>
      </c>
      <c r="AG165" s="404" t="s">
        <v>95</v>
      </c>
      <c r="AH165" s="411" t="s">
        <v>140</v>
      </c>
      <c r="AI165" s="398">
        <v>1</v>
      </c>
      <c r="AJ165" s="397">
        <v>3</v>
      </c>
      <c r="AK165" s="5">
        <v>2</v>
      </c>
      <c r="AL165" s="419">
        <f t="shared" si="694"/>
        <v>4</v>
      </c>
      <c r="AM165" s="320">
        <v>3</v>
      </c>
      <c r="AN165" s="397" t="s">
        <v>35</v>
      </c>
      <c r="AO165" s="397" t="s">
        <v>63</v>
      </c>
      <c r="AP165" s="397">
        <v>0</v>
      </c>
      <c r="AQ165" s="397" t="s">
        <v>85</v>
      </c>
      <c r="AR165" s="397"/>
      <c r="AS165" s="398">
        <v>4</v>
      </c>
      <c r="AT165" s="397">
        <v>9</v>
      </c>
      <c r="AU165" s="5">
        <v>1</v>
      </c>
      <c r="AV165" s="419">
        <f t="shared" si="695"/>
        <v>2</v>
      </c>
      <c r="AW165" s="5">
        <v>6</v>
      </c>
      <c r="AX165" s="397" t="s">
        <v>26</v>
      </c>
      <c r="AY165" s="397" t="s">
        <v>63</v>
      </c>
      <c r="AZ165" s="412">
        <v>9</v>
      </c>
      <c r="BA165" s="412" t="s">
        <v>92</v>
      </c>
      <c r="BB165" s="397" t="s">
        <v>142</v>
      </c>
      <c r="BC165" s="398">
        <v>3</v>
      </c>
      <c r="BD165" s="397">
        <v>2.5</v>
      </c>
      <c r="BE165" s="5">
        <v>2</v>
      </c>
      <c r="BF165" s="419">
        <f t="shared" si="696"/>
        <v>4</v>
      </c>
      <c r="BG165" s="320">
        <v>2</v>
      </c>
      <c r="BH165" s="5"/>
      <c r="BI165" s="5" t="s">
        <v>106</v>
      </c>
      <c r="BJ165" s="397" t="s">
        <v>30</v>
      </c>
      <c r="BK165" s="397" t="s">
        <v>46</v>
      </c>
      <c r="BL165" s="397"/>
      <c r="BM165" s="398">
        <v>1</v>
      </c>
      <c r="BN165" s="397">
        <v>2.2000000000000002</v>
      </c>
      <c r="BO165" s="5">
        <v>1</v>
      </c>
      <c r="BP165" s="419">
        <f t="shared" si="697"/>
        <v>1</v>
      </c>
      <c r="BQ165" s="5">
        <v>5</v>
      </c>
      <c r="BR165" s="397" t="s">
        <v>35</v>
      </c>
      <c r="BS165" s="397" t="s">
        <v>86</v>
      </c>
      <c r="BT165" s="397" t="s">
        <v>62</v>
      </c>
      <c r="BU165" s="397" t="s">
        <v>92</v>
      </c>
      <c r="BV165" s="397"/>
      <c r="BW165" s="398">
        <v>2</v>
      </c>
      <c r="BX165" s="397">
        <v>9</v>
      </c>
      <c r="BY165" s="5">
        <v>2</v>
      </c>
      <c r="BZ165" s="419">
        <f t="shared" si="698"/>
        <v>3</v>
      </c>
      <c r="CA165" s="5">
        <v>8</v>
      </c>
      <c r="CB165" s="397" t="s">
        <v>35</v>
      </c>
      <c r="CC165" s="397" t="s">
        <v>63</v>
      </c>
      <c r="CD165" s="392">
        <v>0</v>
      </c>
      <c r="CE165" s="392" t="s">
        <v>103</v>
      </c>
      <c r="CF165" s="392"/>
      <c r="CG165" s="398">
        <v>2</v>
      </c>
      <c r="CH165" s="397">
        <v>19</v>
      </c>
      <c r="CI165" s="5">
        <v>3</v>
      </c>
      <c r="CJ165" s="419">
        <f t="shared" si="699"/>
        <v>5</v>
      </c>
      <c r="CK165" s="400">
        <v>4</v>
      </c>
      <c r="CL165" s="5"/>
      <c r="CM165" s="5"/>
      <c r="CN165" s="397">
        <v>0</v>
      </c>
      <c r="CO165" s="397" t="s">
        <v>28</v>
      </c>
      <c r="CP165" s="397"/>
      <c r="CQ165" s="398">
        <v>4</v>
      </c>
      <c r="CR165" s="397">
        <v>8</v>
      </c>
      <c r="CS165" s="5">
        <v>3</v>
      </c>
      <c r="CT165" s="419">
        <f t="shared" si="700"/>
        <v>1</v>
      </c>
      <c r="CU165" s="5">
        <v>5</v>
      </c>
      <c r="CV165" s="397" t="s">
        <v>35</v>
      </c>
      <c r="CW165" s="397" t="s">
        <v>63</v>
      </c>
      <c r="CX165" s="397" t="s">
        <v>62</v>
      </c>
      <c r="CY165" s="397" t="s">
        <v>85</v>
      </c>
      <c r="CZ165" s="397"/>
      <c r="DA165" s="398">
        <v>2</v>
      </c>
      <c r="DB165" s="397">
        <v>11</v>
      </c>
      <c r="DC165" s="5">
        <v>2</v>
      </c>
      <c r="DD165" s="419">
        <f t="shared" si="710"/>
        <v>3</v>
      </c>
      <c r="DE165" s="5">
        <v>6</v>
      </c>
      <c r="DF165" s="411" t="s">
        <v>34</v>
      </c>
      <c r="DG165" s="411" t="s">
        <v>103</v>
      </c>
      <c r="DH165" s="397">
        <v>8</v>
      </c>
      <c r="DI165" s="397" t="s">
        <v>63</v>
      </c>
      <c r="DJ165" s="397"/>
      <c r="DK165" s="398">
        <v>2</v>
      </c>
      <c r="DL165" s="397">
        <v>1</v>
      </c>
      <c r="DM165" s="5">
        <v>1</v>
      </c>
      <c r="DN165" s="419">
        <f t="shared" si="701"/>
        <v>5</v>
      </c>
      <c r="DO165" s="401"/>
      <c r="DP165" s="5">
        <v>5</v>
      </c>
      <c r="DQ165" s="5"/>
      <c r="DR165" s="359"/>
      <c r="DS165" s="397" t="s">
        <v>29</v>
      </c>
      <c r="DT165" s="397" t="s">
        <v>63</v>
      </c>
      <c r="DU165" s="411" t="s">
        <v>140</v>
      </c>
      <c r="DV165" s="398">
        <v>1</v>
      </c>
      <c r="DW165" s="397">
        <v>10</v>
      </c>
      <c r="DX165" s="5">
        <v>2</v>
      </c>
      <c r="DY165" s="419">
        <f t="shared" si="702"/>
        <v>3</v>
      </c>
      <c r="DZ165" s="5">
        <v>4</v>
      </c>
      <c r="EA165" s="397" t="s">
        <v>34</v>
      </c>
      <c r="EB165" s="397" t="s">
        <v>86</v>
      </c>
      <c r="EC165" s="397" t="s">
        <v>62</v>
      </c>
      <c r="ED165" s="397" t="s">
        <v>85</v>
      </c>
      <c r="EE165" s="397"/>
      <c r="EF165" s="398">
        <v>3</v>
      </c>
      <c r="EG165" s="397">
        <v>4</v>
      </c>
      <c r="EH165" s="5">
        <v>2</v>
      </c>
      <c r="EI165" s="419">
        <f t="shared" si="703"/>
        <v>2</v>
      </c>
      <c r="EJ165" s="5">
        <v>5</v>
      </c>
      <c r="EK165" s="397" t="s">
        <v>34</v>
      </c>
      <c r="EL165" s="397" t="s">
        <v>121</v>
      </c>
      <c r="EM165" s="397">
        <v>0</v>
      </c>
      <c r="EN165" s="397" t="s">
        <v>91</v>
      </c>
      <c r="EO165" s="397"/>
      <c r="EP165" s="398">
        <v>3</v>
      </c>
      <c r="EQ165" s="397">
        <v>2</v>
      </c>
      <c r="ER165" s="5">
        <v>2</v>
      </c>
      <c r="ES165" s="419">
        <f t="shared" si="704"/>
        <v>3</v>
      </c>
      <c r="ET165" s="5">
        <v>5</v>
      </c>
      <c r="EU165" s="397" t="s">
        <v>35</v>
      </c>
      <c r="EV165" s="397" t="s">
        <v>28</v>
      </c>
      <c r="EW165" s="397" t="s">
        <v>62</v>
      </c>
      <c r="EX165" s="397" t="s">
        <v>63</v>
      </c>
      <c r="EY165" s="397"/>
      <c r="EZ165" s="398">
        <v>3</v>
      </c>
      <c r="FA165" s="397">
        <v>2</v>
      </c>
      <c r="FB165" s="5">
        <v>2</v>
      </c>
      <c r="FC165" s="419">
        <f t="shared" si="705"/>
        <v>3</v>
      </c>
      <c r="FD165" s="5">
        <v>6</v>
      </c>
      <c r="FE165" s="397" t="s">
        <v>34</v>
      </c>
      <c r="FF165" s="397" t="s">
        <v>28</v>
      </c>
      <c r="FG165" s="397">
        <v>5</v>
      </c>
      <c r="FH165" s="397" t="s">
        <v>63</v>
      </c>
      <c r="FI165" s="397"/>
      <c r="FJ165" s="398">
        <v>1</v>
      </c>
      <c r="FK165" s="397">
        <v>7</v>
      </c>
      <c r="FL165" s="5">
        <v>2</v>
      </c>
      <c r="FM165" s="419">
        <f t="shared" si="706"/>
        <v>4</v>
      </c>
      <c r="FN165" s="5">
        <v>4</v>
      </c>
      <c r="FO165" s="397" t="s">
        <v>35</v>
      </c>
      <c r="FP165" s="397" t="s">
        <v>28</v>
      </c>
      <c r="FQ165" s="397">
        <v>9</v>
      </c>
      <c r="FR165" s="397" t="s">
        <v>46</v>
      </c>
      <c r="FS165" s="397"/>
      <c r="FT165" s="398">
        <v>4</v>
      </c>
      <c r="FU165" s="397">
        <v>5</v>
      </c>
      <c r="FV165" s="5">
        <v>2</v>
      </c>
      <c r="FW165" s="419">
        <f t="shared" si="707"/>
        <v>2</v>
      </c>
      <c r="FX165" s="5">
        <v>4</v>
      </c>
      <c r="FY165" s="397" t="s">
        <v>34</v>
      </c>
      <c r="FZ165" s="397" t="s">
        <v>28</v>
      </c>
      <c r="GA165" s="397">
        <v>0</v>
      </c>
      <c r="GB165" s="397" t="s">
        <v>92</v>
      </c>
      <c r="GC165" s="397"/>
      <c r="GD165" s="398">
        <v>3</v>
      </c>
      <c r="GE165" s="397">
        <v>2.4</v>
      </c>
      <c r="GF165" s="5">
        <v>1</v>
      </c>
      <c r="GG165" s="419">
        <f t="shared" si="708"/>
        <v>3</v>
      </c>
      <c r="GH165" s="5">
        <v>3</v>
      </c>
      <c r="GI165" s="5"/>
      <c r="GJ165" s="5"/>
      <c r="GK165" s="397">
        <v>7</v>
      </c>
      <c r="GL165" s="397" t="s">
        <v>46</v>
      </c>
      <c r="GM165" s="397"/>
      <c r="GN165" s="398">
        <v>3</v>
      </c>
      <c r="GO165" s="397">
        <v>10</v>
      </c>
      <c r="GP165" s="5">
        <v>2</v>
      </c>
      <c r="GQ165" s="419">
        <f t="shared" si="709"/>
        <v>1</v>
      </c>
      <c r="GR165" s="5">
        <v>6</v>
      </c>
      <c r="GS165" s="397" t="s">
        <v>34</v>
      </c>
      <c r="GT165" s="397" t="s">
        <v>28</v>
      </c>
      <c r="GU165" s="397" t="s">
        <v>62</v>
      </c>
      <c r="GV165" s="397" t="s">
        <v>95</v>
      </c>
      <c r="GW165" s="397" t="s">
        <v>125</v>
      </c>
      <c r="GX165" s="398">
        <v>1</v>
      </c>
      <c r="GY165" s="397">
        <v>5</v>
      </c>
      <c r="GZ165" s="5">
        <v>2</v>
      </c>
      <c r="HA165" s="421">
        <f t="shared" si="711"/>
        <v>4</v>
      </c>
      <c r="HB165" s="5" t="s">
        <v>179</v>
      </c>
      <c r="HC165" t="s">
        <v>141</v>
      </c>
      <c r="HF165" s="280">
        <v>1</v>
      </c>
      <c r="HG165" s="217"/>
      <c r="HI165">
        <v>1</v>
      </c>
      <c r="HK165" s="295">
        <f t="shared" si="743"/>
        <v>12</v>
      </c>
      <c r="HL165" s="296">
        <f t="shared" si="729"/>
        <v>0</v>
      </c>
      <c r="HM165" s="295">
        <f t="shared" si="730"/>
        <v>1</v>
      </c>
      <c r="HN165" s="297">
        <f t="shared" si="731"/>
        <v>0</v>
      </c>
      <c r="HO165" s="295">
        <f t="shared" si="732"/>
        <v>0</v>
      </c>
      <c r="HP165" s="295">
        <f t="shared" si="733"/>
        <v>0</v>
      </c>
      <c r="HQ165" s="295">
        <f t="shared" si="734"/>
        <v>1</v>
      </c>
      <c r="HR165" s="269" t="s">
        <v>304</v>
      </c>
      <c r="HS165" s="269" t="s">
        <v>311</v>
      </c>
    </row>
    <row r="166" spans="4:227" ht="15" customHeight="1">
      <c r="G166" s="175">
        <f t="shared" si="744"/>
        <v>5</v>
      </c>
      <c r="H166" s="175">
        <f t="shared" si="756"/>
        <v>8</v>
      </c>
      <c r="I166" s="128">
        <v>49</v>
      </c>
      <c r="J166" s="88">
        <f t="shared" si="746"/>
        <v>43597</v>
      </c>
      <c r="K166" s="85">
        <v>43597</v>
      </c>
      <c r="L166" s="509" t="s">
        <v>143</v>
      </c>
      <c r="M166" s="74">
        <v>1</v>
      </c>
      <c r="N166" s="28">
        <v>0</v>
      </c>
      <c r="O166" s="206">
        <f t="shared" si="754"/>
        <v>1</v>
      </c>
      <c r="P166" s="179">
        <f t="shared" si="748"/>
        <v>92</v>
      </c>
      <c r="Q166" s="180">
        <f t="shared" si="749"/>
        <v>50</v>
      </c>
      <c r="R166" s="181">
        <f t="shared" si="750"/>
        <v>42</v>
      </c>
      <c r="S166" s="518">
        <f t="shared" si="757"/>
        <v>4</v>
      </c>
      <c r="T166" s="27">
        <v>4</v>
      </c>
      <c r="U166" s="27">
        <v>1</v>
      </c>
      <c r="V166" s="27">
        <v>0</v>
      </c>
      <c r="W166" s="27">
        <v>1</v>
      </c>
      <c r="X166" s="186">
        <f t="shared" si="755"/>
        <v>6</v>
      </c>
      <c r="Y166" s="27">
        <v>0</v>
      </c>
      <c r="Z166" s="190">
        <f t="shared" si="753"/>
        <v>6</v>
      </c>
      <c r="AA166" s="18">
        <v>1</v>
      </c>
      <c r="AB166" s="54"/>
      <c r="AC166" s="5">
        <v>4</v>
      </c>
      <c r="AD166" s="397" t="s">
        <v>27</v>
      </c>
      <c r="AE166" s="397" t="s">
        <v>28</v>
      </c>
      <c r="AF166" s="397">
        <v>8</v>
      </c>
      <c r="AG166" s="397" t="s">
        <v>121</v>
      </c>
      <c r="AH166" s="397"/>
      <c r="AI166" s="398">
        <v>3</v>
      </c>
      <c r="AJ166" s="397">
        <v>1</v>
      </c>
      <c r="AK166" s="5">
        <v>1</v>
      </c>
      <c r="AL166" s="419">
        <f t="shared" ref="AL166:AL211" si="758">AC166-AK166</f>
        <v>3</v>
      </c>
      <c r="AM166" s="5">
        <v>7</v>
      </c>
      <c r="AN166" s="392" t="s">
        <v>27</v>
      </c>
      <c r="AO166" s="392" t="s">
        <v>63</v>
      </c>
      <c r="AP166" s="397">
        <v>7</v>
      </c>
      <c r="AQ166" s="397" t="s">
        <v>91</v>
      </c>
      <c r="AR166" s="397"/>
      <c r="AS166" s="398">
        <v>4</v>
      </c>
      <c r="AT166" s="397">
        <v>30</v>
      </c>
      <c r="AU166" s="5">
        <v>4</v>
      </c>
      <c r="AV166" s="419">
        <f t="shared" ref="AV166:AV211" si="759">AM166-AU166</f>
        <v>3</v>
      </c>
      <c r="AW166" s="5">
        <v>4</v>
      </c>
      <c r="AX166" s="397" t="s">
        <v>27</v>
      </c>
      <c r="AY166" s="397" t="s">
        <v>28</v>
      </c>
      <c r="AZ166" s="397" t="s">
        <v>62</v>
      </c>
      <c r="BA166" s="397" t="s">
        <v>46</v>
      </c>
      <c r="BB166" s="397"/>
      <c r="BC166" s="398">
        <v>2</v>
      </c>
      <c r="BD166" s="397">
        <v>30</v>
      </c>
      <c r="BE166" s="5">
        <v>2</v>
      </c>
      <c r="BF166" s="419">
        <f t="shared" ref="BF166:BF211" si="760">AW166-BE166</f>
        <v>2</v>
      </c>
      <c r="BG166" s="5">
        <v>4</v>
      </c>
      <c r="BH166" s="5"/>
      <c r="BI166" s="5" t="s">
        <v>253</v>
      </c>
      <c r="BJ166" s="397" t="s">
        <v>80</v>
      </c>
      <c r="BK166" s="397" t="s">
        <v>63</v>
      </c>
      <c r="BL166" s="397" t="s">
        <v>132</v>
      </c>
      <c r="BM166" s="398">
        <v>3</v>
      </c>
      <c r="BN166" s="397">
        <v>9</v>
      </c>
      <c r="BO166" s="5">
        <v>2</v>
      </c>
      <c r="BP166" s="419">
        <f t="shared" ref="BP166:BP211" si="761">BG166-BO166</f>
        <v>2</v>
      </c>
      <c r="BQ166" s="5">
        <v>8</v>
      </c>
      <c r="BR166" s="392" t="s">
        <v>27</v>
      </c>
      <c r="BS166" s="392" t="s">
        <v>48</v>
      </c>
      <c r="BT166" s="397">
        <v>8</v>
      </c>
      <c r="BU166" s="397" t="s">
        <v>46</v>
      </c>
      <c r="BV166" s="397" t="s">
        <v>125</v>
      </c>
      <c r="BW166" s="398">
        <v>3</v>
      </c>
      <c r="BX166" s="397">
        <v>3</v>
      </c>
      <c r="BY166" s="5">
        <v>2</v>
      </c>
      <c r="BZ166" s="419">
        <f t="shared" ref="BZ166:BZ211" si="762">BQ166-BY166</f>
        <v>6</v>
      </c>
      <c r="CA166" s="5">
        <v>7</v>
      </c>
      <c r="CB166" s="394" t="s">
        <v>32</v>
      </c>
      <c r="CC166" s="394" t="s">
        <v>91</v>
      </c>
      <c r="CD166" s="397">
        <v>5</v>
      </c>
      <c r="CE166" s="397" t="s">
        <v>95</v>
      </c>
      <c r="CF166" s="397" t="s">
        <v>125</v>
      </c>
      <c r="CG166" s="398">
        <v>2</v>
      </c>
      <c r="CH166" s="397">
        <v>7</v>
      </c>
      <c r="CI166" s="5">
        <v>2</v>
      </c>
      <c r="CJ166" s="419">
        <f t="shared" ref="CJ166:CJ211" si="763">CA166-CI166</f>
        <v>5</v>
      </c>
      <c r="CK166" s="5">
        <v>5</v>
      </c>
      <c r="CL166" s="5"/>
      <c r="CM166" s="5"/>
      <c r="CN166" s="397">
        <v>0</v>
      </c>
      <c r="CO166" s="397" t="s">
        <v>86</v>
      </c>
      <c r="CP166" s="394" t="s">
        <v>134</v>
      </c>
      <c r="CQ166" s="398">
        <v>5</v>
      </c>
      <c r="CR166" s="397">
        <v>3</v>
      </c>
      <c r="CS166" s="5">
        <v>2</v>
      </c>
      <c r="CT166" s="419">
        <f t="shared" ref="CT166:CT211" si="764">CK166-CS166</f>
        <v>3</v>
      </c>
      <c r="CU166" s="5">
        <v>7</v>
      </c>
      <c r="CV166" s="397" t="s">
        <v>32</v>
      </c>
      <c r="CW166" s="397" t="s">
        <v>63</v>
      </c>
      <c r="CX166" s="397">
        <v>0</v>
      </c>
      <c r="CY166" s="397" t="s">
        <v>85</v>
      </c>
      <c r="CZ166" s="394" t="s">
        <v>135</v>
      </c>
      <c r="DA166" s="398">
        <v>3</v>
      </c>
      <c r="DB166" s="397">
        <v>20</v>
      </c>
      <c r="DC166" s="5">
        <v>3</v>
      </c>
      <c r="DD166" s="419">
        <f t="shared" si="710"/>
        <v>4</v>
      </c>
      <c r="DE166" s="5">
        <v>4</v>
      </c>
      <c r="DF166" s="397" t="s">
        <v>34</v>
      </c>
      <c r="DG166" s="397" t="s">
        <v>25</v>
      </c>
      <c r="DH166" s="397">
        <v>7</v>
      </c>
      <c r="DI166" s="397" t="s">
        <v>63</v>
      </c>
      <c r="DJ166" s="397"/>
      <c r="DK166" s="398">
        <v>2</v>
      </c>
      <c r="DL166" s="397">
        <v>3</v>
      </c>
      <c r="DM166" s="5">
        <v>1</v>
      </c>
      <c r="DN166" s="419">
        <f t="shared" ref="DN166:DN211" si="765">DE166-DM166</f>
        <v>3</v>
      </c>
      <c r="DO166" s="401"/>
      <c r="DP166" s="5">
        <v>4</v>
      </c>
      <c r="DQ166" s="5"/>
      <c r="DR166" s="359"/>
      <c r="DS166" s="397" t="s">
        <v>30</v>
      </c>
      <c r="DT166" s="397" t="s">
        <v>86</v>
      </c>
      <c r="DU166" s="397" t="s">
        <v>125</v>
      </c>
      <c r="DV166" s="398">
        <v>3</v>
      </c>
      <c r="DW166" s="397">
        <v>8</v>
      </c>
      <c r="DX166" s="5">
        <v>2</v>
      </c>
      <c r="DY166" s="419">
        <f t="shared" ref="DY166:DY211" si="766">DP166-DX166</f>
        <v>2</v>
      </c>
      <c r="DZ166" s="5">
        <v>5</v>
      </c>
      <c r="EA166" s="397" t="s">
        <v>34</v>
      </c>
      <c r="EB166" s="397" t="s">
        <v>28</v>
      </c>
      <c r="EC166" s="397">
        <v>9</v>
      </c>
      <c r="ED166" s="397" t="s">
        <v>91</v>
      </c>
      <c r="EE166" s="397"/>
      <c r="EF166" s="398">
        <v>1</v>
      </c>
      <c r="EG166" s="397">
        <v>3</v>
      </c>
      <c r="EH166" s="5">
        <v>2</v>
      </c>
      <c r="EI166" s="419">
        <f t="shared" ref="EI166:EI211" si="767">DZ166-EH166</f>
        <v>3</v>
      </c>
      <c r="EJ166" s="5">
        <v>6</v>
      </c>
      <c r="EK166" s="394" t="s">
        <v>34</v>
      </c>
      <c r="EL166" s="394" t="s">
        <v>63</v>
      </c>
      <c r="EM166" s="397">
        <v>8</v>
      </c>
      <c r="EN166" s="397" t="s">
        <v>63</v>
      </c>
      <c r="EO166" s="397" t="s">
        <v>125</v>
      </c>
      <c r="EP166" s="398">
        <v>1</v>
      </c>
      <c r="EQ166" s="397">
        <v>1.7</v>
      </c>
      <c r="ER166" s="5">
        <v>1</v>
      </c>
      <c r="ES166" s="419">
        <f t="shared" ref="ES166:ES211" si="768">EJ166-ER166</f>
        <v>5</v>
      </c>
      <c r="ET166" s="5">
        <v>5</v>
      </c>
      <c r="EU166" s="397" t="s">
        <v>37</v>
      </c>
      <c r="EV166" s="397" t="s">
        <v>63</v>
      </c>
      <c r="EW166" s="397">
        <v>8</v>
      </c>
      <c r="EX166" s="397" t="s">
        <v>121</v>
      </c>
      <c r="EY166" s="397"/>
      <c r="EZ166" s="398">
        <v>3</v>
      </c>
      <c r="FA166" s="397">
        <v>2.5</v>
      </c>
      <c r="FB166" s="5">
        <v>1</v>
      </c>
      <c r="FC166" s="419">
        <f t="shared" ref="FC166:FC211" si="769">ET166-FB166</f>
        <v>4</v>
      </c>
      <c r="FD166" s="5">
        <v>6</v>
      </c>
      <c r="FE166" s="397" t="s">
        <v>34</v>
      </c>
      <c r="FF166" s="397" t="s">
        <v>25</v>
      </c>
      <c r="FG166" s="397">
        <v>4</v>
      </c>
      <c r="FH166" s="397" t="s">
        <v>46</v>
      </c>
      <c r="FI166" s="397"/>
      <c r="FJ166" s="398">
        <v>1</v>
      </c>
      <c r="FK166" s="397">
        <v>6.5</v>
      </c>
      <c r="FL166" s="5">
        <v>2</v>
      </c>
      <c r="FM166" s="419">
        <f t="shared" ref="FM166:FM211" si="770">FD166-FL166</f>
        <v>4</v>
      </c>
      <c r="FN166" s="5">
        <v>5</v>
      </c>
      <c r="FO166" s="397" t="s">
        <v>34</v>
      </c>
      <c r="FP166" s="397" t="s">
        <v>25</v>
      </c>
      <c r="FQ166" s="397">
        <v>4</v>
      </c>
      <c r="FR166" s="397" t="s">
        <v>46</v>
      </c>
      <c r="FS166" s="397"/>
      <c r="FT166" s="398">
        <v>2</v>
      </c>
      <c r="FU166" s="397">
        <v>2</v>
      </c>
      <c r="FV166" s="5">
        <v>2</v>
      </c>
      <c r="FW166" s="419">
        <f t="shared" ref="FW166:FW211" si="771">FN166-FV166</f>
        <v>3</v>
      </c>
      <c r="FX166" s="320">
        <v>3</v>
      </c>
      <c r="FY166" s="397" t="s">
        <v>34</v>
      </c>
      <c r="FZ166" s="397" t="s">
        <v>93</v>
      </c>
      <c r="GA166" s="397">
        <v>4</v>
      </c>
      <c r="GB166" s="397" t="s">
        <v>46</v>
      </c>
      <c r="GC166" s="397"/>
      <c r="GD166" s="398">
        <v>3</v>
      </c>
      <c r="GE166" s="397">
        <v>9</v>
      </c>
      <c r="GF166" s="5">
        <v>1</v>
      </c>
      <c r="GG166" s="419">
        <f t="shared" ref="GG166:GG211" si="772">FX166-GF166</f>
        <v>2</v>
      </c>
      <c r="GH166" s="5">
        <v>3</v>
      </c>
      <c r="GI166" s="5"/>
      <c r="GJ166" s="5"/>
      <c r="GK166" s="397">
        <v>7</v>
      </c>
      <c r="GL166" s="397" t="s">
        <v>85</v>
      </c>
      <c r="GM166" s="397"/>
      <c r="GN166" s="398">
        <v>3</v>
      </c>
      <c r="GO166" s="397">
        <v>9</v>
      </c>
      <c r="GP166" s="5">
        <v>2</v>
      </c>
      <c r="GQ166" s="419">
        <f t="shared" ref="GQ166:GQ211" si="773">GH166-GP166</f>
        <v>1</v>
      </c>
      <c r="GR166" s="5">
        <v>5</v>
      </c>
      <c r="GS166" s="397" t="s">
        <v>34</v>
      </c>
      <c r="GT166" s="397" t="s">
        <v>28</v>
      </c>
      <c r="GU166" s="397">
        <v>9</v>
      </c>
      <c r="GV166" s="397" t="s">
        <v>46</v>
      </c>
      <c r="GW166" s="397"/>
      <c r="GX166" s="398">
        <v>1</v>
      </c>
      <c r="GY166" s="397">
        <v>8</v>
      </c>
      <c r="GZ166" s="5">
        <v>2</v>
      </c>
      <c r="HA166" s="421">
        <f t="shared" si="711"/>
        <v>3</v>
      </c>
      <c r="HB166" s="5" t="s">
        <v>136</v>
      </c>
      <c r="HC166" t="s">
        <v>137</v>
      </c>
      <c r="HF166" s="278"/>
      <c r="HG166" s="217"/>
      <c r="HI166">
        <v>2</v>
      </c>
      <c r="HK166" s="295">
        <f t="shared" si="743"/>
        <v>7</v>
      </c>
      <c r="HL166" s="296">
        <f t="shared" si="729"/>
        <v>0</v>
      </c>
      <c r="HM166" s="295">
        <f t="shared" si="730"/>
        <v>0</v>
      </c>
      <c r="HN166" s="297">
        <f t="shared" si="731"/>
        <v>0</v>
      </c>
      <c r="HO166" s="295">
        <f t="shared" si="732"/>
        <v>0</v>
      </c>
      <c r="HP166" s="295">
        <f t="shared" si="733"/>
        <v>0</v>
      </c>
      <c r="HQ166" s="295">
        <f t="shared" si="734"/>
        <v>0</v>
      </c>
      <c r="HR166" s="269">
        <v>525</v>
      </c>
      <c r="HS166" s="269" t="s">
        <v>312</v>
      </c>
    </row>
    <row r="167" spans="4:227" ht="15" customHeight="1">
      <c r="G167" s="175">
        <f t="shared" si="744"/>
        <v>7</v>
      </c>
      <c r="H167" s="175">
        <f t="shared" si="756"/>
        <v>8</v>
      </c>
      <c r="I167" s="128">
        <v>48</v>
      </c>
      <c r="J167" s="90">
        <f t="shared" si="746"/>
        <v>43590</v>
      </c>
      <c r="K167" s="126">
        <v>43590</v>
      </c>
      <c r="L167" s="136" t="s">
        <v>133</v>
      </c>
      <c r="M167" s="76">
        <v>2</v>
      </c>
      <c r="N167" s="42">
        <v>0</v>
      </c>
      <c r="O167" s="206">
        <f t="shared" si="754"/>
        <v>2</v>
      </c>
      <c r="P167" s="176">
        <f t="shared" si="748"/>
        <v>88</v>
      </c>
      <c r="Q167" s="177">
        <f t="shared" si="749"/>
        <v>47</v>
      </c>
      <c r="R167" s="178">
        <f t="shared" si="750"/>
        <v>41</v>
      </c>
      <c r="S167" s="518">
        <f t="shared" si="757"/>
        <v>4</v>
      </c>
      <c r="T167" s="43">
        <v>1</v>
      </c>
      <c r="U167" s="43">
        <v>1</v>
      </c>
      <c r="V167" s="43">
        <v>1</v>
      </c>
      <c r="W167" s="43">
        <v>1</v>
      </c>
      <c r="X167" s="186">
        <f t="shared" si="755"/>
        <v>4</v>
      </c>
      <c r="Y167" s="43">
        <v>0</v>
      </c>
      <c r="Z167" s="189">
        <f t="shared" si="753"/>
        <v>4</v>
      </c>
      <c r="AA167" s="44">
        <v>2</v>
      </c>
      <c r="AB167" s="54"/>
      <c r="AC167" s="5">
        <v>9</v>
      </c>
      <c r="AD167" s="397" t="s">
        <v>26</v>
      </c>
      <c r="AE167" s="397" t="s">
        <v>91</v>
      </c>
      <c r="AF167" s="397">
        <v>8</v>
      </c>
      <c r="AG167" s="397" t="s">
        <v>50</v>
      </c>
      <c r="AH167" s="386" t="s">
        <v>43</v>
      </c>
      <c r="AI167" s="398">
        <v>1</v>
      </c>
      <c r="AJ167" s="397">
        <v>7</v>
      </c>
      <c r="AK167" s="5">
        <v>2</v>
      </c>
      <c r="AL167" s="419">
        <f t="shared" si="758"/>
        <v>7</v>
      </c>
      <c r="AM167" s="5">
        <v>6</v>
      </c>
      <c r="AN167" s="394" t="s">
        <v>27</v>
      </c>
      <c r="AO167" s="394" t="s">
        <v>91</v>
      </c>
      <c r="AP167" s="397" t="s">
        <v>62</v>
      </c>
      <c r="AQ167" s="397" t="s">
        <v>92</v>
      </c>
      <c r="AR167" s="397"/>
      <c r="AS167" s="398">
        <v>3</v>
      </c>
      <c r="AT167" s="397">
        <v>5</v>
      </c>
      <c r="AU167" s="5">
        <v>2</v>
      </c>
      <c r="AV167" s="419">
        <f t="shared" si="759"/>
        <v>4</v>
      </c>
      <c r="AW167" s="5">
        <v>5</v>
      </c>
      <c r="AX167" s="404" t="s">
        <v>26</v>
      </c>
      <c r="AY167" s="404" t="s">
        <v>91</v>
      </c>
      <c r="AZ167" s="397">
        <v>0</v>
      </c>
      <c r="BA167" s="397" t="s">
        <v>85</v>
      </c>
      <c r="BB167" s="397"/>
      <c r="BC167" s="398">
        <v>2</v>
      </c>
      <c r="BD167" s="397">
        <v>5</v>
      </c>
      <c r="BE167" s="5">
        <v>2</v>
      </c>
      <c r="BF167" s="419">
        <f t="shared" si="760"/>
        <v>3</v>
      </c>
      <c r="BG167" s="5">
        <v>4</v>
      </c>
      <c r="BH167" s="5"/>
      <c r="BI167" s="5" t="s">
        <v>253</v>
      </c>
      <c r="BJ167" s="404" t="s">
        <v>80</v>
      </c>
      <c r="BK167" s="404" t="s">
        <v>63</v>
      </c>
      <c r="BL167" s="397" t="s">
        <v>125</v>
      </c>
      <c r="BM167" s="398">
        <v>2</v>
      </c>
      <c r="BN167" s="397">
        <v>6</v>
      </c>
      <c r="BO167" s="5">
        <v>2</v>
      </c>
      <c r="BP167" s="419">
        <f t="shared" si="761"/>
        <v>2</v>
      </c>
      <c r="BQ167" s="5">
        <v>5</v>
      </c>
      <c r="BR167" s="397" t="s">
        <v>26</v>
      </c>
      <c r="BS167" s="397" t="s">
        <v>28</v>
      </c>
      <c r="BT167" s="397">
        <v>8</v>
      </c>
      <c r="BU167" s="397" t="s">
        <v>85</v>
      </c>
      <c r="BV167" s="397"/>
      <c r="BW167" s="398">
        <v>1</v>
      </c>
      <c r="BX167" s="397">
        <v>14</v>
      </c>
      <c r="BY167" s="5">
        <v>3</v>
      </c>
      <c r="BZ167" s="419">
        <f t="shared" si="762"/>
        <v>2</v>
      </c>
      <c r="CA167" s="5">
        <v>6</v>
      </c>
      <c r="CB167" s="397" t="s">
        <v>31</v>
      </c>
      <c r="CC167" s="397" t="s">
        <v>28</v>
      </c>
      <c r="CD167" s="404">
        <v>9</v>
      </c>
      <c r="CE167" s="404" t="s">
        <v>92</v>
      </c>
      <c r="CF167" s="404"/>
      <c r="CG167" s="398">
        <v>2</v>
      </c>
      <c r="CH167" s="397">
        <v>7</v>
      </c>
      <c r="CI167" s="5">
        <v>2</v>
      </c>
      <c r="CJ167" s="419">
        <f t="shared" si="763"/>
        <v>4</v>
      </c>
      <c r="CK167" s="320">
        <v>2</v>
      </c>
      <c r="CL167" s="5"/>
      <c r="CM167" s="5"/>
      <c r="CN167" s="397">
        <v>0</v>
      </c>
      <c r="CO167" s="397" t="s">
        <v>85</v>
      </c>
      <c r="CP167" s="397"/>
      <c r="CQ167" s="398">
        <v>4</v>
      </c>
      <c r="CR167" s="397">
        <v>2</v>
      </c>
      <c r="CS167" s="5">
        <v>1</v>
      </c>
      <c r="CT167" s="419">
        <f t="shared" si="764"/>
        <v>1</v>
      </c>
      <c r="CU167" s="5">
        <v>6</v>
      </c>
      <c r="CV167" s="397" t="s">
        <v>32</v>
      </c>
      <c r="CW167" s="397" t="s">
        <v>63</v>
      </c>
      <c r="CX167" s="397">
        <v>9</v>
      </c>
      <c r="CY167" s="397" t="s">
        <v>85</v>
      </c>
      <c r="CZ167" s="404"/>
      <c r="DA167" s="398">
        <v>2</v>
      </c>
      <c r="DB167" s="397">
        <v>11</v>
      </c>
      <c r="DC167" s="5">
        <v>2</v>
      </c>
      <c r="DD167" s="419">
        <f t="shared" ref="DD167:DD211" si="774">CU167-DC167</f>
        <v>4</v>
      </c>
      <c r="DE167" s="5">
        <v>4</v>
      </c>
      <c r="DF167" s="397" t="s">
        <v>34</v>
      </c>
      <c r="DG167" s="397" t="s">
        <v>86</v>
      </c>
      <c r="DH167" s="397">
        <v>8</v>
      </c>
      <c r="DI167" s="397" t="s">
        <v>95</v>
      </c>
      <c r="DJ167" s="397" t="s">
        <v>110</v>
      </c>
      <c r="DK167" s="398">
        <v>1</v>
      </c>
      <c r="DL167" s="397">
        <v>1</v>
      </c>
      <c r="DM167" s="5">
        <v>1</v>
      </c>
      <c r="DN167" s="419">
        <f t="shared" si="765"/>
        <v>3</v>
      </c>
      <c r="DO167" s="401"/>
      <c r="DP167" s="5">
        <v>3</v>
      </c>
      <c r="DQ167" s="5"/>
      <c r="DR167" s="359"/>
      <c r="DS167" s="397" t="s">
        <v>30</v>
      </c>
      <c r="DT167" s="397" t="s">
        <v>85</v>
      </c>
      <c r="DU167" s="397"/>
      <c r="DV167" s="398">
        <v>2</v>
      </c>
      <c r="DW167" s="397">
        <v>12</v>
      </c>
      <c r="DX167" s="5">
        <v>2</v>
      </c>
      <c r="DY167" s="419">
        <f t="shared" si="766"/>
        <v>1</v>
      </c>
      <c r="DZ167" s="5">
        <v>4</v>
      </c>
      <c r="EA167" s="397" t="s">
        <v>34</v>
      </c>
      <c r="EB167" s="397" t="s">
        <v>93</v>
      </c>
      <c r="EC167" s="404">
        <v>9</v>
      </c>
      <c r="ED167" s="404" t="s">
        <v>121</v>
      </c>
      <c r="EE167" s="397"/>
      <c r="EF167" s="398">
        <v>3</v>
      </c>
      <c r="EG167" s="397">
        <v>1</v>
      </c>
      <c r="EH167" s="5">
        <v>1</v>
      </c>
      <c r="EI167" s="419">
        <f t="shared" si="767"/>
        <v>3</v>
      </c>
      <c r="EJ167" s="5">
        <v>4</v>
      </c>
      <c r="EK167" s="397" t="s">
        <v>34</v>
      </c>
      <c r="EL167" s="397" t="s">
        <v>86</v>
      </c>
      <c r="EM167" s="397">
        <v>7</v>
      </c>
      <c r="EN167" s="397" t="s">
        <v>121</v>
      </c>
      <c r="EO167" s="397"/>
      <c r="EP167" s="398">
        <v>5</v>
      </c>
      <c r="EQ167" s="397">
        <v>1</v>
      </c>
      <c r="ER167" s="5">
        <v>1</v>
      </c>
      <c r="ES167" s="419">
        <f t="shared" si="768"/>
        <v>3</v>
      </c>
      <c r="ET167" s="5">
        <v>6</v>
      </c>
      <c r="EU167" s="397" t="s">
        <v>36</v>
      </c>
      <c r="EV167" s="397" t="s">
        <v>94</v>
      </c>
      <c r="EW167" s="394">
        <v>7</v>
      </c>
      <c r="EX167" s="394" t="s">
        <v>91</v>
      </c>
      <c r="EY167" s="397" t="s">
        <v>126</v>
      </c>
      <c r="EZ167" s="398">
        <v>3</v>
      </c>
      <c r="FA167" s="397">
        <v>13</v>
      </c>
      <c r="FB167" s="5">
        <v>3</v>
      </c>
      <c r="FC167" s="419">
        <f t="shared" si="769"/>
        <v>3</v>
      </c>
      <c r="FD167" s="5">
        <v>7</v>
      </c>
      <c r="FE167" s="397" t="s">
        <v>34</v>
      </c>
      <c r="FF167" s="397" t="s">
        <v>28</v>
      </c>
      <c r="FG167" s="397">
        <v>4</v>
      </c>
      <c r="FH167" s="397" t="s">
        <v>85</v>
      </c>
      <c r="FI167" s="397"/>
      <c r="FJ167" s="398">
        <v>1</v>
      </c>
      <c r="FK167" s="394">
        <v>11</v>
      </c>
      <c r="FL167" s="403">
        <v>3</v>
      </c>
      <c r="FM167" s="419">
        <f t="shared" si="770"/>
        <v>4</v>
      </c>
      <c r="FN167" s="5">
        <v>5</v>
      </c>
      <c r="FO167" s="397" t="s">
        <v>34</v>
      </c>
      <c r="FP167" s="397" t="s">
        <v>93</v>
      </c>
      <c r="FQ167" s="404">
        <v>7</v>
      </c>
      <c r="FR167" s="404" t="s">
        <v>92</v>
      </c>
      <c r="FS167" s="397"/>
      <c r="FT167" s="398">
        <v>4</v>
      </c>
      <c r="FU167" s="397">
        <v>4</v>
      </c>
      <c r="FV167" s="5">
        <v>2</v>
      </c>
      <c r="FW167" s="419">
        <f t="shared" si="771"/>
        <v>3</v>
      </c>
      <c r="FX167" s="320">
        <v>3</v>
      </c>
      <c r="FY167" s="397" t="s">
        <v>34</v>
      </c>
      <c r="FZ167" s="397" t="s">
        <v>28</v>
      </c>
      <c r="GA167" s="397">
        <v>0</v>
      </c>
      <c r="GB167" s="397" t="s">
        <v>85</v>
      </c>
      <c r="GC167" s="397"/>
      <c r="GD167" s="398">
        <v>2</v>
      </c>
      <c r="GE167" s="397">
        <v>1</v>
      </c>
      <c r="GF167" s="5">
        <v>1</v>
      </c>
      <c r="GG167" s="419">
        <f t="shared" si="772"/>
        <v>2</v>
      </c>
      <c r="GH167" s="5">
        <v>4</v>
      </c>
      <c r="GI167" s="5"/>
      <c r="GJ167" s="5"/>
      <c r="GK167" s="397">
        <v>7</v>
      </c>
      <c r="GL167" s="397" t="s">
        <v>63</v>
      </c>
      <c r="GM167" s="397"/>
      <c r="GN167" s="398">
        <v>2</v>
      </c>
      <c r="GO167" s="397">
        <v>2</v>
      </c>
      <c r="GP167" s="5">
        <v>2</v>
      </c>
      <c r="GQ167" s="419">
        <f t="shared" si="773"/>
        <v>2</v>
      </c>
      <c r="GR167" s="5">
        <v>5</v>
      </c>
      <c r="GS167" s="397" t="s">
        <v>34</v>
      </c>
      <c r="GT167" s="397" t="s">
        <v>28</v>
      </c>
      <c r="GU167" s="397" t="s">
        <v>62</v>
      </c>
      <c r="GV167" s="397" t="s">
        <v>85</v>
      </c>
      <c r="GW167" s="397"/>
      <c r="GX167" s="398">
        <v>1</v>
      </c>
      <c r="GY167" s="397">
        <v>10</v>
      </c>
      <c r="GZ167" s="5">
        <v>2</v>
      </c>
      <c r="HA167" s="421">
        <f t="shared" ref="HA167:HA211" si="775">GR167-GZ167</f>
        <v>3</v>
      </c>
      <c r="HB167" s="5"/>
      <c r="HF167" s="278"/>
      <c r="HG167" s="217"/>
      <c r="HK167" s="295">
        <f t="shared" si="743"/>
        <v>7</v>
      </c>
      <c r="HL167" s="296">
        <f t="shared" si="729"/>
        <v>0</v>
      </c>
      <c r="HM167" s="295">
        <f t="shared" si="730"/>
        <v>0</v>
      </c>
      <c r="HN167" s="297">
        <f t="shared" si="731"/>
        <v>0</v>
      </c>
      <c r="HO167" s="295">
        <f t="shared" si="732"/>
        <v>0</v>
      </c>
      <c r="HP167" s="295">
        <f t="shared" si="733"/>
        <v>0</v>
      </c>
      <c r="HQ167" s="295">
        <f t="shared" si="734"/>
        <v>0</v>
      </c>
      <c r="HR167" s="269">
        <v>525</v>
      </c>
      <c r="HS167" s="269" t="s">
        <v>312</v>
      </c>
    </row>
    <row r="168" spans="4:227" ht="15" customHeight="1">
      <c r="G168" s="175">
        <f t="shared" si="744"/>
        <v>7</v>
      </c>
      <c r="H168" s="175">
        <f t="shared" si="756"/>
        <v>9</v>
      </c>
      <c r="I168" s="128">
        <v>47</v>
      </c>
      <c r="J168" s="88">
        <f t="shared" si="746"/>
        <v>43588</v>
      </c>
      <c r="K168" s="85">
        <v>43588</v>
      </c>
      <c r="L168" s="5" t="s">
        <v>205</v>
      </c>
      <c r="M168" s="74">
        <v>1</v>
      </c>
      <c r="N168" s="28">
        <v>2</v>
      </c>
      <c r="O168" s="206">
        <f t="shared" si="754"/>
        <v>3</v>
      </c>
      <c r="P168" s="179">
        <f t="shared" si="748"/>
        <v>90</v>
      </c>
      <c r="Q168" s="180">
        <f t="shared" si="749"/>
        <v>41</v>
      </c>
      <c r="R168" s="181">
        <f t="shared" si="750"/>
        <v>49</v>
      </c>
      <c r="S168" s="518">
        <f t="shared" si="757"/>
        <v>9</v>
      </c>
      <c r="T168" s="27">
        <v>2</v>
      </c>
      <c r="U168" s="27">
        <v>0</v>
      </c>
      <c r="V168" s="27">
        <v>2</v>
      </c>
      <c r="W168" s="27">
        <v>1</v>
      </c>
      <c r="X168" s="187">
        <f t="shared" si="755"/>
        <v>5</v>
      </c>
      <c r="Y168" s="27">
        <v>0</v>
      </c>
      <c r="Z168" s="190">
        <f t="shared" si="753"/>
        <v>5</v>
      </c>
      <c r="AA168" s="18">
        <v>0</v>
      </c>
      <c r="AB168" s="54"/>
      <c r="AC168" s="5">
        <v>5</v>
      </c>
      <c r="AD168" s="397" t="s">
        <v>27</v>
      </c>
      <c r="AE168" s="397" t="s">
        <v>28</v>
      </c>
      <c r="AF168" s="404">
        <v>8</v>
      </c>
      <c r="AG168" s="404" t="s">
        <v>38</v>
      </c>
      <c r="AH168" s="397"/>
      <c r="AI168" s="398">
        <v>3</v>
      </c>
      <c r="AJ168" s="397">
        <v>10</v>
      </c>
      <c r="AK168" s="5">
        <v>2</v>
      </c>
      <c r="AL168" s="419">
        <f t="shared" si="758"/>
        <v>3</v>
      </c>
      <c r="AM168" s="5">
        <v>5</v>
      </c>
      <c r="AN168" s="397" t="s">
        <v>26</v>
      </c>
      <c r="AO168" s="397" t="s">
        <v>86</v>
      </c>
      <c r="AP168" s="397">
        <v>8</v>
      </c>
      <c r="AQ168" s="397" t="s">
        <v>98</v>
      </c>
      <c r="AR168" s="397"/>
      <c r="AS168" s="398">
        <v>4</v>
      </c>
      <c r="AT168" s="397">
        <v>6</v>
      </c>
      <c r="AU168" s="5">
        <v>2</v>
      </c>
      <c r="AV168" s="419">
        <f t="shared" si="759"/>
        <v>3</v>
      </c>
      <c r="AW168" s="5">
        <v>4</v>
      </c>
      <c r="AX168" s="397" t="s">
        <v>26</v>
      </c>
      <c r="AY168" s="397" t="s">
        <v>28</v>
      </c>
      <c r="AZ168" s="27">
        <v>0</v>
      </c>
      <c r="BA168" s="27" t="s">
        <v>46</v>
      </c>
      <c r="BB168" s="397"/>
      <c r="BC168" s="398">
        <v>2</v>
      </c>
      <c r="BD168" s="397">
        <v>6</v>
      </c>
      <c r="BE168" s="5">
        <v>2</v>
      </c>
      <c r="BF168" s="419">
        <f t="shared" si="760"/>
        <v>2</v>
      </c>
      <c r="BG168" s="5">
        <v>3</v>
      </c>
      <c r="BH168" s="5"/>
      <c r="BI168" s="5" t="s">
        <v>106</v>
      </c>
      <c r="BJ168" s="397" t="s">
        <v>30</v>
      </c>
      <c r="BK168" s="397" t="s">
        <v>46</v>
      </c>
      <c r="BL168" s="397"/>
      <c r="BM168" s="398">
        <v>3</v>
      </c>
      <c r="BN168" s="397">
        <v>7</v>
      </c>
      <c r="BO168" s="5">
        <v>2</v>
      </c>
      <c r="BP168" s="419">
        <f t="shared" si="761"/>
        <v>1</v>
      </c>
      <c r="BQ168" s="5">
        <v>4</v>
      </c>
      <c r="BR168" s="397" t="s">
        <v>26</v>
      </c>
      <c r="BS168" s="397" t="s">
        <v>86</v>
      </c>
      <c r="BT168" s="397">
        <v>0</v>
      </c>
      <c r="BU168" s="397" t="s">
        <v>85</v>
      </c>
      <c r="BV168" s="397"/>
      <c r="BW168" s="398">
        <v>2</v>
      </c>
      <c r="BX168" s="397">
        <v>15</v>
      </c>
      <c r="BY168" s="5">
        <v>2</v>
      </c>
      <c r="BZ168" s="419">
        <f t="shared" si="762"/>
        <v>2</v>
      </c>
      <c r="CA168" s="5">
        <v>5</v>
      </c>
      <c r="CB168" s="397" t="s">
        <v>31</v>
      </c>
      <c r="CC168" s="397" t="s">
        <v>93</v>
      </c>
      <c r="CD168" s="397" t="s">
        <v>62</v>
      </c>
      <c r="CE168" s="397" t="s">
        <v>85</v>
      </c>
      <c r="CF168" s="397"/>
      <c r="CG168" s="398">
        <v>1</v>
      </c>
      <c r="CH168" s="397">
        <v>5</v>
      </c>
      <c r="CI168" s="5">
        <v>2</v>
      </c>
      <c r="CJ168" s="419">
        <f t="shared" si="763"/>
        <v>3</v>
      </c>
      <c r="CK168" s="5">
        <v>3</v>
      </c>
      <c r="CL168" s="5"/>
      <c r="CM168" s="5"/>
      <c r="CN168" s="397">
        <v>0</v>
      </c>
      <c r="CO168" s="397" t="s">
        <v>92</v>
      </c>
      <c r="CP168" s="397"/>
      <c r="CQ168" s="398">
        <v>2</v>
      </c>
      <c r="CR168" s="397">
        <v>0</v>
      </c>
      <c r="CS168" s="5">
        <v>1</v>
      </c>
      <c r="CT168" s="419">
        <f t="shared" si="764"/>
        <v>2</v>
      </c>
      <c r="CU168" s="5">
        <v>5</v>
      </c>
      <c r="CV168" s="397" t="s">
        <v>31</v>
      </c>
      <c r="CW168" s="397" t="s">
        <v>28</v>
      </c>
      <c r="CX168" s="397" t="s">
        <v>62</v>
      </c>
      <c r="CY168" s="397" t="s">
        <v>85</v>
      </c>
      <c r="CZ168" s="397"/>
      <c r="DA168" s="398">
        <v>1</v>
      </c>
      <c r="DB168" s="397">
        <v>7</v>
      </c>
      <c r="DC168" s="5">
        <v>2</v>
      </c>
      <c r="DD168" s="419">
        <f t="shared" si="774"/>
        <v>3</v>
      </c>
      <c r="DE168" s="5">
        <v>7</v>
      </c>
      <c r="DF168" s="397" t="s">
        <v>34</v>
      </c>
      <c r="DG168" s="397" t="s">
        <v>86</v>
      </c>
      <c r="DH168" s="397">
        <v>0</v>
      </c>
      <c r="DI168" s="397" t="s">
        <v>46</v>
      </c>
      <c r="DJ168" s="397"/>
      <c r="DK168" s="398">
        <v>3</v>
      </c>
      <c r="DL168" s="392">
        <v>15</v>
      </c>
      <c r="DM168" s="413">
        <v>3</v>
      </c>
      <c r="DN168" s="419">
        <f t="shared" si="765"/>
        <v>4</v>
      </c>
      <c r="DO168" s="401"/>
      <c r="DP168" s="5">
        <v>4</v>
      </c>
      <c r="DQ168" s="5"/>
      <c r="DR168" s="359"/>
      <c r="DS168" s="397" t="s">
        <v>30</v>
      </c>
      <c r="DT168" s="397" t="s">
        <v>86</v>
      </c>
      <c r="DU168" s="397" t="s">
        <v>107</v>
      </c>
      <c r="DV168" s="398">
        <v>2</v>
      </c>
      <c r="DW168" s="397">
        <v>3</v>
      </c>
      <c r="DX168" s="5">
        <v>1</v>
      </c>
      <c r="DY168" s="419">
        <f t="shared" si="766"/>
        <v>3</v>
      </c>
      <c r="DZ168" s="5">
        <v>5</v>
      </c>
      <c r="EA168" s="397" t="s">
        <v>34</v>
      </c>
      <c r="EB168" s="397" t="s">
        <v>93</v>
      </c>
      <c r="EC168" s="397">
        <v>7</v>
      </c>
      <c r="ED168" s="397" t="s">
        <v>85</v>
      </c>
      <c r="EE168" s="397"/>
      <c r="EF168" s="398">
        <v>3</v>
      </c>
      <c r="EG168" s="397">
        <v>8</v>
      </c>
      <c r="EH168" s="5">
        <v>3</v>
      </c>
      <c r="EI168" s="419">
        <f t="shared" si="767"/>
        <v>2</v>
      </c>
      <c r="EJ168" s="5">
        <v>6</v>
      </c>
      <c r="EK168" s="397" t="s">
        <v>34</v>
      </c>
      <c r="EL168" s="397" t="s">
        <v>93</v>
      </c>
      <c r="EM168" s="394">
        <v>8</v>
      </c>
      <c r="EN168" s="394" t="s">
        <v>98</v>
      </c>
      <c r="EO168" s="394" t="s">
        <v>130</v>
      </c>
      <c r="EP168" s="398">
        <v>3</v>
      </c>
      <c r="EQ168" s="397">
        <v>17</v>
      </c>
      <c r="ER168" s="5">
        <v>2</v>
      </c>
      <c r="ES168" s="419">
        <f t="shared" si="768"/>
        <v>4</v>
      </c>
      <c r="ET168" s="5">
        <v>5</v>
      </c>
      <c r="EU168" s="397" t="s">
        <v>36</v>
      </c>
      <c r="EV168" s="397" t="s">
        <v>63</v>
      </c>
      <c r="EW168" s="397">
        <v>6</v>
      </c>
      <c r="EX168" s="397" t="s">
        <v>85</v>
      </c>
      <c r="EY168" s="397"/>
      <c r="EZ168" s="398">
        <v>3</v>
      </c>
      <c r="FA168" s="397">
        <v>5</v>
      </c>
      <c r="FB168" s="5">
        <v>3</v>
      </c>
      <c r="FC168" s="419">
        <f t="shared" si="769"/>
        <v>2</v>
      </c>
      <c r="FD168" s="5">
        <v>7</v>
      </c>
      <c r="FE168" s="397" t="s">
        <v>34</v>
      </c>
      <c r="FF168" s="397" t="s">
        <v>63</v>
      </c>
      <c r="FG168" s="411">
        <v>5</v>
      </c>
      <c r="FH168" s="411" t="s">
        <v>95</v>
      </c>
      <c r="FI168" s="397"/>
      <c r="FJ168" s="398">
        <v>2</v>
      </c>
      <c r="FK168" s="397">
        <v>7</v>
      </c>
      <c r="FL168" s="5">
        <v>3</v>
      </c>
      <c r="FM168" s="419">
        <f t="shared" si="770"/>
        <v>4</v>
      </c>
      <c r="FN168" s="5">
        <v>5</v>
      </c>
      <c r="FO168" s="397" t="s">
        <v>34</v>
      </c>
      <c r="FP168" s="397" t="s">
        <v>28</v>
      </c>
      <c r="FQ168" s="397">
        <v>9</v>
      </c>
      <c r="FR168" s="397" t="s">
        <v>98</v>
      </c>
      <c r="FS168" s="397"/>
      <c r="FT168" s="398">
        <v>3</v>
      </c>
      <c r="FU168" s="397">
        <v>2</v>
      </c>
      <c r="FV168" s="5">
        <v>2</v>
      </c>
      <c r="FW168" s="419">
        <f t="shared" si="771"/>
        <v>3</v>
      </c>
      <c r="FX168" s="5">
        <v>6</v>
      </c>
      <c r="FY168" s="394" t="s">
        <v>34</v>
      </c>
      <c r="FZ168" s="394" t="s">
        <v>103</v>
      </c>
      <c r="GA168" s="397" t="s">
        <v>62</v>
      </c>
      <c r="GB168" s="397" t="s">
        <v>85</v>
      </c>
      <c r="GC168" s="397" t="s">
        <v>108</v>
      </c>
      <c r="GD168" s="398">
        <v>2</v>
      </c>
      <c r="GE168" s="397">
        <v>8</v>
      </c>
      <c r="GF168" s="5">
        <v>2</v>
      </c>
      <c r="GG168" s="419">
        <f t="shared" si="772"/>
        <v>4</v>
      </c>
      <c r="GH168" s="5">
        <v>4</v>
      </c>
      <c r="GI168" s="5"/>
      <c r="GJ168" s="5"/>
      <c r="GK168" s="397">
        <v>7</v>
      </c>
      <c r="GL168" s="397" t="s">
        <v>94</v>
      </c>
      <c r="GM168" s="397"/>
      <c r="GN168" s="398">
        <v>3</v>
      </c>
      <c r="GO168" s="397">
        <v>2</v>
      </c>
      <c r="GP168" s="5">
        <v>2</v>
      </c>
      <c r="GQ168" s="419">
        <f t="shared" si="773"/>
        <v>2</v>
      </c>
      <c r="GR168" s="5">
        <v>7</v>
      </c>
      <c r="GS168" s="397" t="s">
        <v>34</v>
      </c>
      <c r="GT168" s="397" t="s">
        <v>103</v>
      </c>
      <c r="GU168" s="397">
        <v>6</v>
      </c>
      <c r="GV168" s="397" t="s">
        <v>95</v>
      </c>
      <c r="GW168" s="397"/>
      <c r="GX168" s="398">
        <v>1</v>
      </c>
      <c r="GY168" s="394">
        <v>15</v>
      </c>
      <c r="GZ168" s="403">
        <v>3</v>
      </c>
      <c r="HA168" s="421">
        <f t="shared" si="775"/>
        <v>4</v>
      </c>
      <c r="HB168" s="5"/>
      <c r="HF168" s="278">
        <v>1</v>
      </c>
      <c r="HG168" s="217"/>
      <c r="HK168" s="295">
        <f t="shared" si="743"/>
        <v>7</v>
      </c>
      <c r="HL168" s="296">
        <f t="shared" si="729"/>
        <v>0</v>
      </c>
      <c r="HM168" s="295">
        <f t="shared" si="730"/>
        <v>0</v>
      </c>
      <c r="HN168" s="297">
        <f t="shared" si="731"/>
        <v>0</v>
      </c>
      <c r="HO168" s="295">
        <f t="shared" si="732"/>
        <v>0</v>
      </c>
      <c r="HP168" s="295">
        <f t="shared" si="733"/>
        <v>2</v>
      </c>
      <c r="HQ168" s="295">
        <f t="shared" si="734"/>
        <v>2</v>
      </c>
      <c r="HR168" s="269">
        <v>525</v>
      </c>
      <c r="HS168" s="269" t="s">
        <v>312</v>
      </c>
    </row>
    <row r="169" spans="4:227" ht="15" customHeight="1">
      <c r="G169" s="175">
        <f t="shared" si="744"/>
        <v>11</v>
      </c>
      <c r="H169" s="175">
        <f t="shared" si="756"/>
        <v>13</v>
      </c>
      <c r="I169" s="128">
        <v>46</v>
      </c>
      <c r="J169" s="88">
        <f t="shared" si="746"/>
        <v>43583</v>
      </c>
      <c r="K169" s="85">
        <v>43583</v>
      </c>
      <c r="L169" s="5" t="s">
        <v>206</v>
      </c>
      <c r="M169" s="74">
        <v>0</v>
      </c>
      <c r="N169" s="28">
        <v>1</v>
      </c>
      <c r="O169" s="206">
        <f t="shared" si="754"/>
        <v>1</v>
      </c>
      <c r="P169" s="179">
        <f t="shared" si="748"/>
        <v>97</v>
      </c>
      <c r="Q169" s="180">
        <f t="shared" si="749"/>
        <v>48</v>
      </c>
      <c r="R169" s="181">
        <f t="shared" si="750"/>
        <v>49</v>
      </c>
      <c r="S169" s="518">
        <f t="shared" si="757"/>
        <v>16</v>
      </c>
      <c r="T169" s="27">
        <v>2</v>
      </c>
      <c r="U169" s="27">
        <v>0</v>
      </c>
      <c r="V169" s="27">
        <v>2</v>
      </c>
      <c r="W169" s="27">
        <v>4</v>
      </c>
      <c r="X169" s="187">
        <v>8</v>
      </c>
      <c r="Y169" s="27">
        <v>0</v>
      </c>
      <c r="Z169" s="190">
        <f t="shared" si="753"/>
        <v>8</v>
      </c>
      <c r="AA169" s="18">
        <v>2</v>
      </c>
      <c r="AB169" s="54"/>
      <c r="AC169" s="5">
        <v>5</v>
      </c>
      <c r="AD169" s="397" t="s">
        <v>97</v>
      </c>
      <c r="AE169" s="397" t="s">
        <v>28</v>
      </c>
      <c r="AF169" s="397">
        <v>9</v>
      </c>
      <c r="AG169" s="397" t="s">
        <v>46</v>
      </c>
      <c r="AH169" s="397"/>
      <c r="AI169" s="398">
        <v>2</v>
      </c>
      <c r="AJ169" s="397">
        <v>15</v>
      </c>
      <c r="AK169" s="5">
        <v>3</v>
      </c>
      <c r="AL169" s="419">
        <f t="shared" si="758"/>
        <v>2</v>
      </c>
      <c r="AM169" s="5">
        <v>5</v>
      </c>
      <c r="AN169" s="397" t="s">
        <v>97</v>
      </c>
      <c r="AO169" s="397" t="s">
        <v>28</v>
      </c>
      <c r="AP169" s="397">
        <v>0</v>
      </c>
      <c r="AQ169" s="397" t="s">
        <v>98</v>
      </c>
      <c r="AR169" s="397"/>
      <c r="AS169" s="398">
        <v>1</v>
      </c>
      <c r="AT169" s="397">
        <v>3</v>
      </c>
      <c r="AU169" s="5">
        <v>2</v>
      </c>
      <c r="AV169" s="419">
        <f t="shared" si="759"/>
        <v>3</v>
      </c>
      <c r="AW169" s="5">
        <v>4</v>
      </c>
      <c r="AX169" s="397" t="s">
        <v>97</v>
      </c>
      <c r="AY169" s="397" t="s">
        <v>28</v>
      </c>
      <c r="AZ169" s="397" t="s">
        <v>62</v>
      </c>
      <c r="BA169" s="397" t="s">
        <v>46</v>
      </c>
      <c r="BB169" s="397"/>
      <c r="BC169" s="398">
        <v>2</v>
      </c>
      <c r="BD169" s="397">
        <v>5</v>
      </c>
      <c r="BE169" s="5">
        <v>2</v>
      </c>
      <c r="BF169" s="419">
        <f t="shared" si="760"/>
        <v>2</v>
      </c>
      <c r="BG169" s="5">
        <v>5</v>
      </c>
      <c r="BH169" s="5"/>
      <c r="BI169" s="5" t="s">
        <v>106</v>
      </c>
      <c r="BJ169" s="397" t="s">
        <v>80</v>
      </c>
      <c r="BK169" s="397" t="s">
        <v>63</v>
      </c>
      <c r="BL169" s="397" t="s">
        <v>125</v>
      </c>
      <c r="BM169" s="398">
        <v>1</v>
      </c>
      <c r="BN169" s="394">
        <v>10</v>
      </c>
      <c r="BO169" s="403">
        <v>3</v>
      </c>
      <c r="BP169" s="419">
        <f t="shared" si="761"/>
        <v>2</v>
      </c>
      <c r="BQ169" s="5">
        <v>7</v>
      </c>
      <c r="BR169" s="397" t="s">
        <v>97</v>
      </c>
      <c r="BS169" s="397" t="s">
        <v>28</v>
      </c>
      <c r="BT169" s="392">
        <v>8</v>
      </c>
      <c r="BU169" s="392" t="s">
        <v>86</v>
      </c>
      <c r="BV169" s="397"/>
      <c r="BW169" s="398">
        <v>2</v>
      </c>
      <c r="BX169" s="397">
        <v>18</v>
      </c>
      <c r="BY169" s="5">
        <v>3</v>
      </c>
      <c r="BZ169" s="419">
        <f t="shared" si="762"/>
        <v>4</v>
      </c>
      <c r="CA169" s="5">
        <v>6</v>
      </c>
      <c r="CB169" s="397" t="s">
        <v>97</v>
      </c>
      <c r="CC169" s="397" t="s">
        <v>93</v>
      </c>
      <c r="CD169" s="397">
        <v>9</v>
      </c>
      <c r="CE169" s="397" t="s">
        <v>46</v>
      </c>
      <c r="CF169" s="397"/>
      <c r="CG169" s="398">
        <v>3</v>
      </c>
      <c r="CH169" s="397">
        <v>3</v>
      </c>
      <c r="CI169" s="5">
        <v>3</v>
      </c>
      <c r="CJ169" s="419">
        <f t="shared" si="763"/>
        <v>3</v>
      </c>
      <c r="CK169" s="5">
        <v>5</v>
      </c>
      <c r="CL169" s="5"/>
      <c r="CM169" s="5"/>
      <c r="CN169" s="397">
        <v>0</v>
      </c>
      <c r="CO169" s="397" t="s">
        <v>85</v>
      </c>
      <c r="CP169" s="397"/>
      <c r="CQ169" s="398">
        <v>4</v>
      </c>
      <c r="CR169" s="394">
        <v>5</v>
      </c>
      <c r="CS169" s="403">
        <v>4</v>
      </c>
      <c r="CT169" s="419">
        <f t="shared" si="764"/>
        <v>1</v>
      </c>
      <c r="CU169" s="5">
        <v>5</v>
      </c>
      <c r="CV169" s="397" t="s">
        <v>35</v>
      </c>
      <c r="CW169" s="397" t="s">
        <v>28</v>
      </c>
      <c r="CX169" s="397">
        <v>8</v>
      </c>
      <c r="CY169" s="397" t="s">
        <v>85</v>
      </c>
      <c r="CZ169" s="397"/>
      <c r="DA169" s="398">
        <v>1</v>
      </c>
      <c r="DB169" s="397">
        <v>6</v>
      </c>
      <c r="DC169" s="5">
        <v>2</v>
      </c>
      <c r="DD169" s="419">
        <f t="shared" si="774"/>
        <v>3</v>
      </c>
      <c r="DE169" s="5">
        <v>6</v>
      </c>
      <c r="DF169" s="394" t="s">
        <v>34</v>
      </c>
      <c r="DG169" s="394" t="s">
        <v>86</v>
      </c>
      <c r="DH169" s="397">
        <v>9</v>
      </c>
      <c r="DI169" s="397" t="s">
        <v>85</v>
      </c>
      <c r="DJ169" s="397" t="s">
        <v>126</v>
      </c>
      <c r="DK169" s="398">
        <v>2</v>
      </c>
      <c r="DL169" s="397">
        <v>7</v>
      </c>
      <c r="DM169" s="5">
        <v>2</v>
      </c>
      <c r="DN169" s="419">
        <f t="shared" si="765"/>
        <v>4</v>
      </c>
      <c r="DO169" s="401" t="s">
        <v>129</v>
      </c>
      <c r="DP169" s="5">
        <v>6</v>
      </c>
      <c r="DQ169" s="5"/>
      <c r="DR169" s="359"/>
      <c r="DS169" s="386" t="s">
        <v>128</v>
      </c>
      <c r="DT169" s="386" t="s">
        <v>91</v>
      </c>
      <c r="DU169" s="397"/>
      <c r="DV169" s="398">
        <v>2</v>
      </c>
      <c r="DW169" s="397">
        <v>7</v>
      </c>
      <c r="DX169" s="5">
        <v>2</v>
      </c>
      <c r="DY169" s="419">
        <f t="shared" si="766"/>
        <v>4</v>
      </c>
      <c r="DZ169" s="5">
        <v>5</v>
      </c>
      <c r="EA169" s="397" t="s">
        <v>34</v>
      </c>
      <c r="EB169" s="397" t="s">
        <v>28</v>
      </c>
      <c r="EC169" s="397">
        <v>8</v>
      </c>
      <c r="ED169" s="397" t="s">
        <v>46</v>
      </c>
      <c r="EE169" s="397"/>
      <c r="EF169" s="398">
        <v>3</v>
      </c>
      <c r="EG169" s="397">
        <v>20</v>
      </c>
      <c r="EH169" s="5">
        <v>3</v>
      </c>
      <c r="EI169" s="419">
        <f t="shared" si="767"/>
        <v>2</v>
      </c>
      <c r="EJ169" s="5">
        <v>6</v>
      </c>
      <c r="EK169" s="397" t="s">
        <v>35</v>
      </c>
      <c r="EL169" s="397" t="s">
        <v>93</v>
      </c>
      <c r="EM169" s="397">
        <v>8</v>
      </c>
      <c r="EN169" s="397" t="s">
        <v>46</v>
      </c>
      <c r="EO169" s="397"/>
      <c r="EP169" s="398">
        <v>1</v>
      </c>
      <c r="EQ169" s="394">
        <v>6</v>
      </c>
      <c r="ER169" s="403">
        <v>3</v>
      </c>
      <c r="ES169" s="419">
        <f t="shared" si="768"/>
        <v>3</v>
      </c>
      <c r="ET169" s="5">
        <v>4</v>
      </c>
      <c r="EU169" s="397" t="s">
        <v>119</v>
      </c>
      <c r="EV169" s="397" t="s">
        <v>28</v>
      </c>
      <c r="EW169" s="397">
        <v>8</v>
      </c>
      <c r="EX169" s="397" t="s">
        <v>46</v>
      </c>
      <c r="EY169" s="397"/>
      <c r="EZ169" s="398">
        <v>1</v>
      </c>
      <c r="FA169" s="397">
        <v>3</v>
      </c>
      <c r="FB169" s="5">
        <v>2</v>
      </c>
      <c r="FC169" s="419">
        <f t="shared" si="769"/>
        <v>2</v>
      </c>
      <c r="FD169" s="5">
        <v>8</v>
      </c>
      <c r="FE169" s="386" t="s">
        <v>34</v>
      </c>
      <c r="FF169" s="386" t="s">
        <v>25</v>
      </c>
      <c r="FG169" s="397">
        <v>4</v>
      </c>
      <c r="FH169" s="397" t="s">
        <v>46</v>
      </c>
      <c r="FI169" s="397"/>
      <c r="FJ169" s="398">
        <v>1</v>
      </c>
      <c r="FK169" s="397">
        <v>12</v>
      </c>
      <c r="FL169" s="5">
        <v>2</v>
      </c>
      <c r="FM169" s="419">
        <f t="shared" si="770"/>
        <v>6</v>
      </c>
      <c r="FN169" s="5">
        <v>5</v>
      </c>
      <c r="FO169" s="397" t="s">
        <v>35</v>
      </c>
      <c r="FP169" s="397" t="s">
        <v>39</v>
      </c>
      <c r="FQ169" s="397">
        <v>0</v>
      </c>
      <c r="FR169" s="397" t="s">
        <v>46</v>
      </c>
      <c r="FS169" s="397"/>
      <c r="FT169" s="398">
        <v>4</v>
      </c>
      <c r="FU169" s="397">
        <v>2</v>
      </c>
      <c r="FV169" s="5">
        <v>2</v>
      </c>
      <c r="FW169" s="419">
        <f t="shared" si="771"/>
        <v>3</v>
      </c>
      <c r="FX169" s="5">
        <v>4</v>
      </c>
      <c r="FY169" s="397" t="s">
        <v>34</v>
      </c>
      <c r="FZ169" s="397" t="s">
        <v>93</v>
      </c>
      <c r="GA169" s="397">
        <v>0</v>
      </c>
      <c r="GB169" s="397" t="s">
        <v>46</v>
      </c>
      <c r="GC169" s="397"/>
      <c r="GD169" s="398">
        <v>2</v>
      </c>
      <c r="GE169" s="397">
        <v>3</v>
      </c>
      <c r="GF169" s="5">
        <v>2</v>
      </c>
      <c r="GG169" s="419">
        <f t="shared" si="772"/>
        <v>2</v>
      </c>
      <c r="GH169" s="5">
        <v>5</v>
      </c>
      <c r="GI169" s="5"/>
      <c r="GJ169" s="5"/>
      <c r="GK169" s="397">
        <v>7</v>
      </c>
      <c r="GL169" s="397" t="s">
        <v>98</v>
      </c>
      <c r="GM169" s="397"/>
      <c r="GN169" s="398">
        <v>2</v>
      </c>
      <c r="GO169" s="394">
        <v>13</v>
      </c>
      <c r="GP169" s="403">
        <v>3</v>
      </c>
      <c r="GQ169" s="419">
        <f t="shared" si="773"/>
        <v>2</v>
      </c>
      <c r="GR169" s="5">
        <v>6</v>
      </c>
      <c r="GS169" s="397" t="s">
        <v>34</v>
      </c>
      <c r="GT169" s="397" t="s">
        <v>28</v>
      </c>
      <c r="GU169" s="397">
        <v>6</v>
      </c>
      <c r="GV169" s="397" t="s">
        <v>46</v>
      </c>
      <c r="GW169" s="397"/>
      <c r="GX169" s="398">
        <v>2</v>
      </c>
      <c r="GY169" s="397">
        <v>13</v>
      </c>
      <c r="GZ169" s="5">
        <v>3</v>
      </c>
      <c r="HA169" s="421">
        <f t="shared" si="775"/>
        <v>3</v>
      </c>
      <c r="HB169" s="5"/>
      <c r="HF169" s="278"/>
      <c r="HG169" s="217"/>
      <c r="HK169" s="295">
        <f t="shared" si="743"/>
        <v>8</v>
      </c>
      <c r="HL169" s="296">
        <f t="shared" si="729"/>
        <v>0</v>
      </c>
      <c r="HM169" s="295">
        <f t="shared" si="730"/>
        <v>0</v>
      </c>
      <c r="HN169" s="297">
        <f t="shared" si="731"/>
        <v>0</v>
      </c>
      <c r="HO169" s="295">
        <f t="shared" si="732"/>
        <v>0</v>
      </c>
      <c r="HP169" s="295">
        <f t="shared" si="733"/>
        <v>0</v>
      </c>
      <c r="HQ169" s="295">
        <f t="shared" si="734"/>
        <v>0</v>
      </c>
      <c r="HR169" s="269">
        <v>525</v>
      </c>
      <c r="HS169" s="269" t="s">
        <v>312</v>
      </c>
    </row>
    <row r="170" spans="4:227" ht="15" customHeight="1">
      <c r="D170">
        <v>1</v>
      </c>
      <c r="G170" s="175">
        <f t="shared" si="744"/>
        <v>12</v>
      </c>
      <c r="H170" s="175">
        <f t="shared" si="756"/>
        <v>8</v>
      </c>
      <c r="I170" s="128">
        <v>45</v>
      </c>
      <c r="J170" s="90">
        <f t="shared" si="746"/>
        <v>43551</v>
      </c>
      <c r="K170" s="126">
        <v>43551</v>
      </c>
      <c r="L170" s="41" t="s">
        <v>163</v>
      </c>
      <c r="M170" s="76">
        <v>0</v>
      </c>
      <c r="N170" s="42">
        <v>0</v>
      </c>
      <c r="O170" s="206">
        <f t="shared" si="754"/>
        <v>0</v>
      </c>
      <c r="P170" s="176">
        <f t="shared" si="748"/>
        <v>84</v>
      </c>
      <c r="Q170" s="177">
        <f t="shared" si="749"/>
        <v>41</v>
      </c>
      <c r="R170" s="178">
        <f t="shared" si="750"/>
        <v>43</v>
      </c>
      <c r="S170" s="518">
        <f t="shared" si="757"/>
        <v>4</v>
      </c>
      <c r="T170" s="43">
        <v>0</v>
      </c>
      <c r="U170" s="43">
        <v>0</v>
      </c>
      <c r="V170" s="43">
        <v>1</v>
      </c>
      <c r="W170" s="43">
        <v>0</v>
      </c>
      <c r="X170" s="186">
        <f>IF(ISNUMBER(T170),SUM(T170:W170),"")</f>
        <v>1</v>
      </c>
      <c r="Y170" s="43">
        <v>0</v>
      </c>
      <c r="Z170" s="189">
        <f t="shared" si="753"/>
        <v>1</v>
      </c>
      <c r="AA170" s="44">
        <v>0</v>
      </c>
      <c r="AB170" s="54"/>
      <c r="AC170" s="5">
        <v>5</v>
      </c>
      <c r="AD170" s="397" t="s">
        <v>26</v>
      </c>
      <c r="AE170" s="397" t="s">
        <v>93</v>
      </c>
      <c r="AF170" s="397">
        <v>9</v>
      </c>
      <c r="AG170" s="397" t="s">
        <v>121</v>
      </c>
      <c r="AH170" s="397"/>
      <c r="AI170" s="398">
        <v>2</v>
      </c>
      <c r="AJ170" s="397">
        <v>4</v>
      </c>
      <c r="AK170" s="5">
        <v>2</v>
      </c>
      <c r="AL170" s="419">
        <f t="shared" si="758"/>
        <v>3</v>
      </c>
      <c r="AM170" s="5">
        <v>4</v>
      </c>
      <c r="AN170" s="397" t="s">
        <v>26</v>
      </c>
      <c r="AO170" s="397" t="s">
        <v>93</v>
      </c>
      <c r="AP170" s="397">
        <v>8</v>
      </c>
      <c r="AQ170" s="397" t="s">
        <v>85</v>
      </c>
      <c r="AR170" s="397"/>
      <c r="AS170" s="398">
        <v>4</v>
      </c>
      <c r="AT170" s="397">
        <v>17</v>
      </c>
      <c r="AU170" s="5">
        <v>2</v>
      </c>
      <c r="AV170" s="419">
        <f t="shared" si="759"/>
        <v>2</v>
      </c>
      <c r="AW170" s="5">
        <v>5</v>
      </c>
      <c r="AX170" s="404" t="s">
        <v>26</v>
      </c>
      <c r="AY170" s="404" t="s">
        <v>28</v>
      </c>
      <c r="AZ170" s="397">
        <v>4</v>
      </c>
      <c r="BA170" s="397" t="s">
        <v>91</v>
      </c>
      <c r="BB170" s="397"/>
      <c r="BC170" s="398">
        <v>1</v>
      </c>
      <c r="BD170" s="397">
        <v>6</v>
      </c>
      <c r="BE170" s="5">
        <v>2</v>
      </c>
      <c r="BF170" s="419">
        <f t="shared" si="760"/>
        <v>3</v>
      </c>
      <c r="BG170" s="5">
        <v>3</v>
      </c>
      <c r="BH170" s="5"/>
      <c r="BI170" s="5" t="s">
        <v>106</v>
      </c>
      <c r="BJ170" s="404" t="s">
        <v>29</v>
      </c>
      <c r="BK170" s="404" t="s">
        <v>85</v>
      </c>
      <c r="BL170" s="397"/>
      <c r="BM170" s="398">
        <v>1</v>
      </c>
      <c r="BN170" s="397">
        <v>14</v>
      </c>
      <c r="BO170" s="5">
        <v>2</v>
      </c>
      <c r="BP170" s="419">
        <f t="shared" si="761"/>
        <v>1</v>
      </c>
      <c r="BQ170" s="5">
        <v>5</v>
      </c>
      <c r="BR170" s="397" t="s">
        <v>26</v>
      </c>
      <c r="BS170" s="397" t="s">
        <v>28</v>
      </c>
      <c r="BT170" s="397">
        <v>9</v>
      </c>
      <c r="BU170" s="397" t="s">
        <v>95</v>
      </c>
      <c r="BV170" s="397" t="s">
        <v>104</v>
      </c>
      <c r="BW170" s="398">
        <v>1</v>
      </c>
      <c r="BX170" s="397">
        <v>1</v>
      </c>
      <c r="BY170" s="5">
        <v>2</v>
      </c>
      <c r="BZ170" s="419">
        <f t="shared" si="762"/>
        <v>3</v>
      </c>
      <c r="CA170" s="5">
        <v>5</v>
      </c>
      <c r="CB170" s="397" t="s">
        <v>31</v>
      </c>
      <c r="CC170" s="397" t="s">
        <v>28</v>
      </c>
      <c r="CD170" s="404">
        <v>9</v>
      </c>
      <c r="CE170" s="404" t="s">
        <v>98</v>
      </c>
      <c r="CF170" s="404"/>
      <c r="CG170" s="398">
        <v>2</v>
      </c>
      <c r="CH170" s="397">
        <v>1</v>
      </c>
      <c r="CI170" s="5">
        <v>1</v>
      </c>
      <c r="CJ170" s="419">
        <f t="shared" si="763"/>
        <v>4</v>
      </c>
      <c r="CK170" s="5">
        <v>3</v>
      </c>
      <c r="CL170" s="5"/>
      <c r="CM170" s="5"/>
      <c r="CN170" s="397">
        <v>0</v>
      </c>
      <c r="CO170" s="397" t="s">
        <v>85</v>
      </c>
      <c r="CP170" s="397"/>
      <c r="CQ170" s="398">
        <v>4</v>
      </c>
      <c r="CR170" s="397">
        <v>5</v>
      </c>
      <c r="CS170" s="5">
        <v>2</v>
      </c>
      <c r="CT170" s="419">
        <f t="shared" si="764"/>
        <v>1</v>
      </c>
      <c r="CU170" s="5">
        <v>6</v>
      </c>
      <c r="CV170" s="397" t="s">
        <v>31</v>
      </c>
      <c r="CW170" s="397" t="s">
        <v>93</v>
      </c>
      <c r="CX170" s="397">
        <v>7</v>
      </c>
      <c r="CY170" s="397" t="s">
        <v>94</v>
      </c>
      <c r="CZ170" s="404"/>
      <c r="DA170" s="398">
        <v>3</v>
      </c>
      <c r="DB170" s="397">
        <v>5</v>
      </c>
      <c r="DC170" s="5">
        <v>2</v>
      </c>
      <c r="DD170" s="419">
        <f t="shared" si="774"/>
        <v>4</v>
      </c>
      <c r="DE170" s="5">
        <v>5</v>
      </c>
      <c r="DF170" s="397" t="s">
        <v>34</v>
      </c>
      <c r="DG170" s="397" t="s">
        <v>98</v>
      </c>
      <c r="DH170" s="397">
        <v>4</v>
      </c>
      <c r="DI170" s="397" t="s">
        <v>91</v>
      </c>
      <c r="DJ170" s="397" t="s">
        <v>107</v>
      </c>
      <c r="DK170" s="398">
        <v>2</v>
      </c>
      <c r="DL170" s="397">
        <v>1</v>
      </c>
      <c r="DM170" s="5">
        <v>1</v>
      </c>
      <c r="DN170" s="419">
        <f t="shared" si="765"/>
        <v>4</v>
      </c>
      <c r="DO170" s="401"/>
      <c r="DP170" s="5">
        <v>4</v>
      </c>
      <c r="DQ170" s="5"/>
      <c r="DR170" s="359"/>
      <c r="DS170" s="397" t="s">
        <v>30</v>
      </c>
      <c r="DT170" s="397" t="s">
        <v>86</v>
      </c>
      <c r="DU170" s="397" t="s">
        <v>107</v>
      </c>
      <c r="DV170" s="398">
        <v>2</v>
      </c>
      <c r="DW170" s="397">
        <v>5</v>
      </c>
      <c r="DX170" s="5">
        <v>2</v>
      </c>
      <c r="DY170" s="419">
        <f t="shared" si="766"/>
        <v>2</v>
      </c>
      <c r="DZ170" s="5">
        <v>6</v>
      </c>
      <c r="EA170" s="397" t="s">
        <v>34</v>
      </c>
      <c r="EB170" s="397" t="s">
        <v>93</v>
      </c>
      <c r="EC170" s="411" t="s">
        <v>62</v>
      </c>
      <c r="ED170" s="411" t="s">
        <v>94</v>
      </c>
      <c r="EE170" s="397"/>
      <c r="EF170" s="398">
        <v>1</v>
      </c>
      <c r="EG170" s="397">
        <v>2</v>
      </c>
      <c r="EH170" s="5">
        <v>2</v>
      </c>
      <c r="EI170" s="419">
        <f t="shared" si="767"/>
        <v>4</v>
      </c>
      <c r="EJ170" s="5">
        <v>5</v>
      </c>
      <c r="EK170" s="397" t="s">
        <v>34</v>
      </c>
      <c r="EL170" s="397" t="s">
        <v>93</v>
      </c>
      <c r="EM170" s="397">
        <v>0</v>
      </c>
      <c r="EN170" s="397" t="s">
        <v>91</v>
      </c>
      <c r="EO170" s="397"/>
      <c r="EP170" s="398">
        <v>1</v>
      </c>
      <c r="EQ170" s="397">
        <v>2</v>
      </c>
      <c r="ER170" s="5">
        <v>2</v>
      </c>
      <c r="ES170" s="419">
        <f t="shared" si="768"/>
        <v>3</v>
      </c>
      <c r="ET170" s="5">
        <v>4</v>
      </c>
      <c r="EU170" s="397" t="s">
        <v>36</v>
      </c>
      <c r="EV170" s="397" t="s">
        <v>93</v>
      </c>
      <c r="EW170" s="397">
        <v>9</v>
      </c>
      <c r="EX170" s="397" t="s">
        <v>85</v>
      </c>
      <c r="EY170" s="397"/>
      <c r="EZ170" s="398">
        <v>2</v>
      </c>
      <c r="FA170" s="397">
        <v>1</v>
      </c>
      <c r="FB170" s="5">
        <v>2</v>
      </c>
      <c r="FC170" s="419">
        <f t="shared" si="769"/>
        <v>2</v>
      </c>
      <c r="FD170" s="5">
        <v>6</v>
      </c>
      <c r="FE170" s="397" t="s">
        <v>34</v>
      </c>
      <c r="FF170" s="397" t="s">
        <v>28</v>
      </c>
      <c r="FG170" s="397">
        <v>4</v>
      </c>
      <c r="FH170" s="397" t="s">
        <v>85</v>
      </c>
      <c r="FI170" s="397"/>
      <c r="FJ170" s="398">
        <v>1</v>
      </c>
      <c r="FK170" s="397">
        <v>3</v>
      </c>
      <c r="FL170" s="5">
        <v>2</v>
      </c>
      <c r="FM170" s="419">
        <f t="shared" si="770"/>
        <v>4</v>
      </c>
      <c r="FN170" s="5">
        <v>5</v>
      </c>
      <c r="FO170" s="397" t="s">
        <v>34</v>
      </c>
      <c r="FP170" s="397" t="s">
        <v>63</v>
      </c>
      <c r="FQ170" s="404">
        <v>0</v>
      </c>
      <c r="FR170" s="404" t="s">
        <v>85</v>
      </c>
      <c r="FS170" s="397"/>
      <c r="FT170" s="398">
        <v>3</v>
      </c>
      <c r="FU170" s="397">
        <v>4</v>
      </c>
      <c r="FV170" s="5">
        <v>2</v>
      </c>
      <c r="FW170" s="419">
        <f t="shared" si="771"/>
        <v>3</v>
      </c>
      <c r="FX170" s="5">
        <v>4</v>
      </c>
      <c r="FY170" s="397" t="s">
        <v>34</v>
      </c>
      <c r="FZ170" s="397" t="s">
        <v>28</v>
      </c>
      <c r="GA170" s="397">
        <v>0</v>
      </c>
      <c r="GB170" s="397" t="s">
        <v>63</v>
      </c>
      <c r="GC170" s="397"/>
      <c r="GD170" s="398">
        <v>2</v>
      </c>
      <c r="GE170" s="397">
        <v>2</v>
      </c>
      <c r="GF170" s="5">
        <v>1</v>
      </c>
      <c r="GG170" s="419">
        <f t="shared" si="772"/>
        <v>3</v>
      </c>
      <c r="GH170" s="5">
        <v>3</v>
      </c>
      <c r="GI170" s="5"/>
      <c r="GJ170" s="5"/>
      <c r="GK170" s="397">
        <v>7</v>
      </c>
      <c r="GL170" s="397" t="s">
        <v>85</v>
      </c>
      <c r="GM170" s="397"/>
      <c r="GN170" s="398">
        <v>2</v>
      </c>
      <c r="GO170" s="397">
        <v>12</v>
      </c>
      <c r="GP170" s="5">
        <v>2</v>
      </c>
      <c r="GQ170" s="419">
        <f t="shared" si="773"/>
        <v>1</v>
      </c>
      <c r="GR170" s="5">
        <v>6</v>
      </c>
      <c r="GS170" s="397" t="s">
        <v>34</v>
      </c>
      <c r="GT170" s="397" t="s">
        <v>28</v>
      </c>
      <c r="GU170" s="397">
        <v>8</v>
      </c>
      <c r="GV170" s="397" t="s">
        <v>85</v>
      </c>
      <c r="GW170" s="397"/>
      <c r="GX170" s="398">
        <v>1</v>
      </c>
      <c r="GY170" s="397">
        <v>19</v>
      </c>
      <c r="GZ170" s="5">
        <v>3</v>
      </c>
      <c r="HA170" s="421">
        <f t="shared" si="775"/>
        <v>3</v>
      </c>
      <c r="HB170" s="5"/>
      <c r="HF170" s="278"/>
      <c r="HG170" s="217"/>
      <c r="HK170" s="295">
        <f t="shared" si="743"/>
        <v>7</v>
      </c>
      <c r="HL170" s="296">
        <f t="shared" si="729"/>
        <v>0</v>
      </c>
      <c r="HM170" s="295">
        <f t="shared" si="730"/>
        <v>0</v>
      </c>
      <c r="HN170" s="297">
        <f t="shared" si="731"/>
        <v>0</v>
      </c>
      <c r="HO170" s="295">
        <f t="shared" si="732"/>
        <v>0</v>
      </c>
      <c r="HP170" s="295">
        <f t="shared" si="733"/>
        <v>0</v>
      </c>
      <c r="HQ170" s="295">
        <f t="shared" si="734"/>
        <v>0</v>
      </c>
      <c r="HR170" s="269">
        <v>525</v>
      </c>
      <c r="HS170" s="269" t="s">
        <v>312</v>
      </c>
    </row>
    <row r="171" spans="4:227" ht="15" customHeight="1">
      <c r="G171" s="175">
        <f t="shared" si="744"/>
        <v>11</v>
      </c>
      <c r="H171" s="175">
        <f t="shared" si="756"/>
        <v>10</v>
      </c>
      <c r="I171" s="128">
        <v>44</v>
      </c>
      <c r="J171" s="88">
        <f t="shared" si="746"/>
        <v>43541</v>
      </c>
      <c r="K171" s="85">
        <v>43541</v>
      </c>
      <c r="L171" s="5"/>
      <c r="M171" s="74">
        <v>2</v>
      </c>
      <c r="N171" s="28">
        <v>0</v>
      </c>
      <c r="O171" s="206">
        <f t="shared" si="754"/>
        <v>2</v>
      </c>
      <c r="P171" s="179">
        <f t="shared" si="748"/>
        <v>90</v>
      </c>
      <c r="Q171" s="180">
        <f t="shared" si="749"/>
        <v>44</v>
      </c>
      <c r="R171" s="181">
        <f t="shared" si="750"/>
        <v>46</v>
      </c>
      <c r="S171" s="518">
        <f t="shared" si="757"/>
        <v>10</v>
      </c>
      <c r="T171" s="27">
        <v>1</v>
      </c>
      <c r="U171" s="27">
        <v>0</v>
      </c>
      <c r="V171" s="27">
        <v>2</v>
      </c>
      <c r="W171" s="27">
        <v>2</v>
      </c>
      <c r="X171" s="187">
        <f>IF(ISNUMBER(T171),SUM(T171:W171),"")</f>
        <v>5</v>
      </c>
      <c r="Y171" s="27">
        <v>3</v>
      </c>
      <c r="Z171" s="190">
        <f t="shared" si="753"/>
        <v>8</v>
      </c>
      <c r="AA171" s="18">
        <v>0</v>
      </c>
      <c r="AB171" s="54"/>
      <c r="AC171" s="5">
        <v>5</v>
      </c>
      <c r="AD171" s="397" t="s">
        <v>26</v>
      </c>
      <c r="AE171" s="397" t="s">
        <v>28</v>
      </c>
      <c r="AF171" s="404">
        <v>9</v>
      </c>
      <c r="AG171" s="404" t="s">
        <v>91</v>
      </c>
      <c r="AH171" s="397"/>
      <c r="AI171" s="398">
        <v>2</v>
      </c>
      <c r="AJ171" s="397">
        <v>5</v>
      </c>
      <c r="AK171" s="5">
        <v>2</v>
      </c>
      <c r="AL171" s="419">
        <f t="shared" si="758"/>
        <v>3</v>
      </c>
      <c r="AM171" s="5">
        <v>5</v>
      </c>
      <c r="AN171" s="397" t="s">
        <v>26</v>
      </c>
      <c r="AO171" s="397" t="s">
        <v>63</v>
      </c>
      <c r="AP171" s="397">
        <v>9</v>
      </c>
      <c r="AQ171" s="397" t="s">
        <v>63</v>
      </c>
      <c r="AR171" s="397"/>
      <c r="AS171" s="398">
        <v>2</v>
      </c>
      <c r="AT171" s="397">
        <v>1</v>
      </c>
      <c r="AU171" s="5">
        <v>1</v>
      </c>
      <c r="AV171" s="419">
        <f t="shared" si="759"/>
        <v>4</v>
      </c>
      <c r="AW171" s="5">
        <v>5</v>
      </c>
      <c r="AX171" s="397" t="s">
        <v>26</v>
      </c>
      <c r="AY171" s="397" t="s">
        <v>86</v>
      </c>
      <c r="AZ171" s="27">
        <v>9</v>
      </c>
      <c r="BA171" s="27" t="s">
        <v>94</v>
      </c>
      <c r="BB171" s="397"/>
      <c r="BC171" s="398">
        <v>3</v>
      </c>
      <c r="BD171" s="397">
        <v>12</v>
      </c>
      <c r="BE171" s="5">
        <v>2</v>
      </c>
      <c r="BF171" s="419">
        <f t="shared" si="760"/>
        <v>3</v>
      </c>
      <c r="BG171" s="5">
        <v>5</v>
      </c>
      <c r="BH171" s="5"/>
      <c r="BI171" s="5" t="s">
        <v>106</v>
      </c>
      <c r="BJ171" s="397" t="s">
        <v>30</v>
      </c>
      <c r="BK171" s="397" t="s">
        <v>95</v>
      </c>
      <c r="BL171" s="397"/>
      <c r="BM171" s="398">
        <v>2</v>
      </c>
      <c r="BN171" s="411">
        <v>6</v>
      </c>
      <c r="BO171" s="414">
        <v>3</v>
      </c>
      <c r="BP171" s="419">
        <f t="shared" si="761"/>
        <v>2</v>
      </c>
      <c r="BQ171" s="5">
        <v>4</v>
      </c>
      <c r="BR171" s="397" t="s">
        <v>26</v>
      </c>
      <c r="BS171" s="397" t="s">
        <v>93</v>
      </c>
      <c r="BT171" s="397">
        <v>5</v>
      </c>
      <c r="BU171" s="397" t="s">
        <v>85</v>
      </c>
      <c r="BV171" s="397"/>
      <c r="BW171" s="398">
        <v>1</v>
      </c>
      <c r="BX171" s="397">
        <v>15</v>
      </c>
      <c r="BY171" s="5">
        <v>2</v>
      </c>
      <c r="BZ171" s="419">
        <f t="shared" si="762"/>
        <v>2</v>
      </c>
      <c r="CA171" s="400">
        <v>6</v>
      </c>
      <c r="CB171" s="397" t="s">
        <v>31</v>
      </c>
      <c r="CC171" s="397" t="s">
        <v>93</v>
      </c>
      <c r="CD171" s="397" t="s">
        <v>62</v>
      </c>
      <c r="CE171" s="397" t="s">
        <v>85</v>
      </c>
      <c r="CF171" s="397"/>
      <c r="CG171" s="398">
        <v>2</v>
      </c>
      <c r="CH171" s="397">
        <v>6</v>
      </c>
      <c r="CI171" s="5">
        <v>3</v>
      </c>
      <c r="CJ171" s="419">
        <f t="shared" si="763"/>
        <v>3</v>
      </c>
      <c r="CK171" s="400">
        <v>4</v>
      </c>
      <c r="CL171" s="5"/>
      <c r="CM171" s="5"/>
      <c r="CN171" s="397">
        <v>0</v>
      </c>
      <c r="CO171" s="397" t="s">
        <v>85</v>
      </c>
      <c r="CP171" s="397"/>
      <c r="CQ171" s="398">
        <v>4</v>
      </c>
      <c r="CR171" s="397">
        <v>9</v>
      </c>
      <c r="CS171" s="5">
        <v>3</v>
      </c>
      <c r="CT171" s="419">
        <f t="shared" si="764"/>
        <v>1</v>
      </c>
      <c r="CU171" s="5">
        <v>5</v>
      </c>
      <c r="CV171" s="397" t="s">
        <v>31</v>
      </c>
      <c r="CW171" s="397" t="s">
        <v>28</v>
      </c>
      <c r="CX171" s="397">
        <v>0</v>
      </c>
      <c r="CY171" s="397" t="s">
        <v>85</v>
      </c>
      <c r="CZ171" s="397"/>
      <c r="DA171" s="398">
        <v>2</v>
      </c>
      <c r="DB171" s="397">
        <v>15</v>
      </c>
      <c r="DC171" s="5">
        <v>2</v>
      </c>
      <c r="DD171" s="419">
        <f t="shared" si="774"/>
        <v>3</v>
      </c>
      <c r="DE171" s="5">
        <v>5</v>
      </c>
      <c r="DF171" s="397" t="s">
        <v>34</v>
      </c>
      <c r="DG171" s="397" t="s">
        <v>28</v>
      </c>
      <c r="DH171" s="397">
        <v>7</v>
      </c>
      <c r="DI171" s="397" t="s">
        <v>63</v>
      </c>
      <c r="DJ171" s="397"/>
      <c r="DK171" s="398">
        <v>2</v>
      </c>
      <c r="DL171" s="397">
        <v>10</v>
      </c>
      <c r="DM171" s="5">
        <v>2</v>
      </c>
      <c r="DN171" s="419">
        <f t="shared" si="765"/>
        <v>3</v>
      </c>
      <c r="DO171" s="401"/>
      <c r="DP171" s="5">
        <v>5</v>
      </c>
      <c r="DQ171" s="5"/>
      <c r="DR171" s="359"/>
      <c r="DS171" s="411" t="s">
        <v>80</v>
      </c>
      <c r="DT171" s="411" t="s">
        <v>96</v>
      </c>
      <c r="DU171" s="397"/>
      <c r="DV171" s="398">
        <v>2</v>
      </c>
      <c r="DW171" s="397">
        <v>6</v>
      </c>
      <c r="DX171" s="5">
        <v>2</v>
      </c>
      <c r="DY171" s="419">
        <f t="shared" si="766"/>
        <v>3</v>
      </c>
      <c r="DZ171" s="5">
        <v>5</v>
      </c>
      <c r="EA171" s="397" t="s">
        <v>34</v>
      </c>
      <c r="EB171" s="397" t="s">
        <v>93</v>
      </c>
      <c r="EC171" s="397">
        <v>8</v>
      </c>
      <c r="ED171" s="397" t="s">
        <v>85</v>
      </c>
      <c r="EE171" s="397"/>
      <c r="EF171" s="398">
        <v>1</v>
      </c>
      <c r="EG171" s="397">
        <v>12</v>
      </c>
      <c r="EH171" s="5">
        <v>3</v>
      </c>
      <c r="EI171" s="419">
        <f t="shared" si="767"/>
        <v>2</v>
      </c>
      <c r="EJ171" s="5">
        <v>4</v>
      </c>
      <c r="EK171" s="397" t="s">
        <v>34</v>
      </c>
      <c r="EL171" s="397" t="s">
        <v>93</v>
      </c>
      <c r="EM171" s="397">
        <v>9</v>
      </c>
      <c r="EN171" s="397" t="s">
        <v>85</v>
      </c>
      <c r="EO171" s="397"/>
      <c r="EP171" s="398">
        <v>2</v>
      </c>
      <c r="EQ171" s="397">
        <v>20</v>
      </c>
      <c r="ER171" s="5">
        <v>2</v>
      </c>
      <c r="ES171" s="419">
        <f t="shared" si="768"/>
        <v>2</v>
      </c>
      <c r="ET171" s="5">
        <v>6</v>
      </c>
      <c r="EU171" s="397" t="s">
        <v>36</v>
      </c>
      <c r="EV171" s="397" t="s">
        <v>93</v>
      </c>
      <c r="EW171" s="397">
        <v>60</v>
      </c>
      <c r="EX171" s="397" t="s">
        <v>85</v>
      </c>
      <c r="EY171" s="397" t="s">
        <v>125</v>
      </c>
      <c r="EZ171" s="398">
        <v>1</v>
      </c>
      <c r="FA171" s="411">
        <v>8</v>
      </c>
      <c r="FB171" s="414">
        <v>3</v>
      </c>
      <c r="FC171" s="419">
        <f t="shared" si="769"/>
        <v>3</v>
      </c>
      <c r="FD171" s="5">
        <v>7</v>
      </c>
      <c r="FE171" s="397" t="s">
        <v>34</v>
      </c>
      <c r="FF171" s="397" t="s">
        <v>28</v>
      </c>
      <c r="FG171" s="411">
        <v>0</v>
      </c>
      <c r="FH171" s="411" t="s">
        <v>91</v>
      </c>
      <c r="FI171" s="397" t="s">
        <v>126</v>
      </c>
      <c r="FJ171" s="398">
        <v>3</v>
      </c>
      <c r="FK171" s="397">
        <v>10</v>
      </c>
      <c r="FL171" s="5">
        <v>2</v>
      </c>
      <c r="FM171" s="419">
        <f t="shared" si="770"/>
        <v>5</v>
      </c>
      <c r="FN171" s="5">
        <v>4</v>
      </c>
      <c r="FO171" s="397" t="s">
        <v>34</v>
      </c>
      <c r="FP171" s="397" t="s">
        <v>28</v>
      </c>
      <c r="FQ171" s="397">
        <v>8</v>
      </c>
      <c r="FR171" s="397" t="s">
        <v>85</v>
      </c>
      <c r="FS171" s="397"/>
      <c r="FT171" s="398">
        <v>4</v>
      </c>
      <c r="FU171" s="397">
        <v>6</v>
      </c>
      <c r="FV171" s="5">
        <v>2</v>
      </c>
      <c r="FW171" s="419">
        <f t="shared" si="771"/>
        <v>2</v>
      </c>
      <c r="FX171" s="400">
        <v>5</v>
      </c>
      <c r="FY171" s="397" t="s">
        <v>34</v>
      </c>
      <c r="FZ171" s="397" t="s">
        <v>93</v>
      </c>
      <c r="GA171" s="397">
        <v>0</v>
      </c>
      <c r="GB171" s="397" t="s">
        <v>85</v>
      </c>
      <c r="GC171" s="397"/>
      <c r="GD171" s="398">
        <v>3</v>
      </c>
      <c r="GE171" s="397">
        <v>9</v>
      </c>
      <c r="GF171" s="5">
        <v>3</v>
      </c>
      <c r="GG171" s="419">
        <f t="shared" si="772"/>
        <v>2</v>
      </c>
      <c r="GH171" s="5">
        <v>3</v>
      </c>
      <c r="GI171" s="5"/>
      <c r="GJ171" s="5"/>
      <c r="GK171" s="397">
        <v>7</v>
      </c>
      <c r="GL171" s="397" t="s">
        <v>98</v>
      </c>
      <c r="GM171" s="397"/>
      <c r="GN171" s="398">
        <v>3</v>
      </c>
      <c r="GO171" s="397">
        <v>2</v>
      </c>
      <c r="GP171" s="5">
        <v>1</v>
      </c>
      <c r="GQ171" s="419">
        <f t="shared" si="773"/>
        <v>2</v>
      </c>
      <c r="GR171" s="5">
        <v>7</v>
      </c>
      <c r="GS171" s="411" t="s">
        <v>34</v>
      </c>
      <c r="GT171" s="411" t="s">
        <v>103</v>
      </c>
      <c r="GU171" s="397">
        <v>4</v>
      </c>
      <c r="GV171" s="397" t="s">
        <v>85</v>
      </c>
      <c r="GW171" s="397"/>
      <c r="GX171" s="398">
        <v>1</v>
      </c>
      <c r="GY171" s="397">
        <v>4</v>
      </c>
      <c r="GZ171" s="5">
        <v>2</v>
      </c>
      <c r="HA171" s="421">
        <f t="shared" si="775"/>
        <v>5</v>
      </c>
      <c r="HB171" s="5"/>
      <c r="HF171" s="278">
        <v>1</v>
      </c>
      <c r="HG171" s="217"/>
      <c r="HH171">
        <v>1</v>
      </c>
      <c r="HK171" s="295">
        <f t="shared" si="743"/>
        <v>7</v>
      </c>
      <c r="HL171" s="296">
        <f t="shared" si="729"/>
        <v>0</v>
      </c>
      <c r="HM171" s="295">
        <f t="shared" si="730"/>
        <v>0</v>
      </c>
      <c r="HN171" s="297">
        <f t="shared" si="731"/>
        <v>0</v>
      </c>
      <c r="HO171" s="295">
        <f t="shared" si="732"/>
        <v>0</v>
      </c>
      <c r="HP171" s="295">
        <f t="shared" si="733"/>
        <v>1</v>
      </c>
      <c r="HQ171" s="295">
        <f t="shared" si="734"/>
        <v>1</v>
      </c>
      <c r="HR171" s="269">
        <v>525</v>
      </c>
      <c r="HS171" s="269" t="s">
        <v>312</v>
      </c>
    </row>
    <row r="172" spans="4:227" ht="15" customHeight="1">
      <c r="G172" s="175">
        <f t="shared" si="744"/>
        <v>10</v>
      </c>
      <c r="H172" s="175">
        <f t="shared" si="756"/>
        <v>6</v>
      </c>
      <c r="I172" s="128">
        <v>43</v>
      </c>
      <c r="J172" s="88">
        <f t="shared" ref="J172:J178" si="776">K172</f>
        <v>43520</v>
      </c>
      <c r="K172" s="84">
        <v>43520</v>
      </c>
      <c r="L172" s="5"/>
      <c r="M172" s="74">
        <v>1</v>
      </c>
      <c r="N172" s="28">
        <v>0</v>
      </c>
      <c r="O172" s="206">
        <f t="shared" si="754"/>
        <v>1</v>
      </c>
      <c r="P172" s="179">
        <f t="shared" ref="P172:P179" si="777">IF(ISNUMBER(Q172),Q172+R172,"")</f>
        <v>82</v>
      </c>
      <c r="Q172" s="180">
        <f t="shared" ref="Q172:Q180" si="778">ROUND(SUM(AC172,AM172,AW172,BG172,BQ172,CA172,CK172,CU172,DE172),0)</f>
        <v>41</v>
      </c>
      <c r="R172" s="181">
        <f t="shared" ref="R172:R180" si="779">ROUND(SUM(DP172,DZ172,EJ172,ET172,FD172,FN172,FX172,GH172,GR172),0)</f>
        <v>41</v>
      </c>
      <c r="S172" s="518">
        <f t="shared" si="757"/>
        <v>0</v>
      </c>
      <c r="T172" s="27">
        <v>0</v>
      </c>
      <c r="U172" s="27">
        <v>0</v>
      </c>
      <c r="V172" s="27">
        <v>2</v>
      </c>
      <c r="W172" s="27">
        <v>0</v>
      </c>
      <c r="X172" s="187">
        <v>2</v>
      </c>
      <c r="Y172" s="27">
        <v>0</v>
      </c>
      <c r="Z172" s="190">
        <f t="shared" ref="Z172:Z180" si="780">IF(ISNUMBER(T172),SUM(X172:Y172),"")</f>
        <v>2</v>
      </c>
      <c r="AA172" s="18">
        <v>1</v>
      </c>
      <c r="AB172" s="54"/>
      <c r="AC172" s="5">
        <v>5</v>
      </c>
      <c r="AD172" s="397" t="s">
        <v>26</v>
      </c>
      <c r="AE172" s="397" t="s">
        <v>86</v>
      </c>
      <c r="AF172" s="397">
        <v>9</v>
      </c>
      <c r="AG172" s="397" t="s">
        <v>95</v>
      </c>
      <c r="AH172" s="397"/>
      <c r="AI172" s="398">
        <v>1</v>
      </c>
      <c r="AJ172" s="397">
        <v>5</v>
      </c>
      <c r="AK172" s="5">
        <v>2</v>
      </c>
      <c r="AL172" s="419">
        <f t="shared" si="758"/>
        <v>3</v>
      </c>
      <c r="AM172" s="5">
        <v>5</v>
      </c>
      <c r="AN172" s="397" t="s">
        <v>26</v>
      </c>
      <c r="AO172" s="397" t="s">
        <v>63</v>
      </c>
      <c r="AP172" s="397">
        <v>9</v>
      </c>
      <c r="AQ172" s="397" t="s">
        <v>63</v>
      </c>
      <c r="AR172" s="397"/>
      <c r="AS172" s="398">
        <v>4</v>
      </c>
      <c r="AT172" s="397">
        <v>4</v>
      </c>
      <c r="AU172" s="5">
        <v>2</v>
      </c>
      <c r="AV172" s="419">
        <f t="shared" si="759"/>
        <v>3</v>
      </c>
      <c r="AW172" s="5">
        <v>6</v>
      </c>
      <c r="AX172" s="397" t="s">
        <v>26</v>
      </c>
      <c r="AY172" s="397" t="s">
        <v>93</v>
      </c>
      <c r="AZ172" s="411">
        <v>0</v>
      </c>
      <c r="BA172" s="411" t="s">
        <v>91</v>
      </c>
      <c r="BB172" s="397"/>
      <c r="BC172" s="398">
        <v>3</v>
      </c>
      <c r="BD172" s="397">
        <v>6</v>
      </c>
      <c r="BE172" s="5">
        <v>3</v>
      </c>
      <c r="BF172" s="419">
        <f t="shared" si="760"/>
        <v>3</v>
      </c>
      <c r="BG172" s="5">
        <v>4</v>
      </c>
      <c r="BH172" s="5"/>
      <c r="BI172" s="5" t="s">
        <v>106</v>
      </c>
      <c r="BJ172" s="397" t="s">
        <v>30</v>
      </c>
      <c r="BK172" s="397" t="s">
        <v>85</v>
      </c>
      <c r="BL172" s="397"/>
      <c r="BM172" s="398">
        <v>3</v>
      </c>
      <c r="BN172" s="397">
        <v>10</v>
      </c>
      <c r="BO172" s="5">
        <v>3</v>
      </c>
      <c r="BP172" s="419">
        <f t="shared" si="761"/>
        <v>1</v>
      </c>
      <c r="BQ172" s="5">
        <v>4</v>
      </c>
      <c r="BR172" s="397" t="s">
        <v>26</v>
      </c>
      <c r="BS172" s="397" t="s">
        <v>28</v>
      </c>
      <c r="BT172" s="397" t="s">
        <v>62</v>
      </c>
      <c r="BU172" s="397" t="s">
        <v>92</v>
      </c>
      <c r="BV172" s="397"/>
      <c r="BW172" s="398">
        <v>3</v>
      </c>
      <c r="BX172" s="397">
        <v>2</v>
      </c>
      <c r="BY172" s="5">
        <v>1</v>
      </c>
      <c r="BZ172" s="419">
        <f t="shared" si="762"/>
        <v>3</v>
      </c>
      <c r="CA172" s="5">
        <v>5</v>
      </c>
      <c r="CB172" s="397" t="s">
        <v>31</v>
      </c>
      <c r="CC172" s="397" t="s">
        <v>93</v>
      </c>
      <c r="CD172" s="397">
        <v>9</v>
      </c>
      <c r="CE172" s="397" t="s">
        <v>91</v>
      </c>
      <c r="CF172" s="397"/>
      <c r="CG172" s="398">
        <v>1</v>
      </c>
      <c r="CH172" s="397">
        <v>1</v>
      </c>
      <c r="CI172" s="5">
        <v>1</v>
      </c>
      <c r="CJ172" s="419">
        <f t="shared" si="763"/>
        <v>4</v>
      </c>
      <c r="CK172" s="5">
        <v>3</v>
      </c>
      <c r="CL172" s="5"/>
      <c r="CM172" s="5"/>
      <c r="CN172" s="397">
        <v>0</v>
      </c>
      <c r="CO172" s="397" t="s">
        <v>85</v>
      </c>
      <c r="CP172" s="397"/>
      <c r="CQ172" s="398">
        <v>5</v>
      </c>
      <c r="CR172" s="397">
        <v>4</v>
      </c>
      <c r="CS172" s="5">
        <v>2</v>
      </c>
      <c r="CT172" s="419">
        <f t="shared" si="764"/>
        <v>1</v>
      </c>
      <c r="CU172" s="5">
        <v>5</v>
      </c>
      <c r="CV172" s="397" t="s">
        <v>31</v>
      </c>
      <c r="CW172" s="397" t="s">
        <v>93</v>
      </c>
      <c r="CX172" s="397" t="s">
        <v>62</v>
      </c>
      <c r="CY172" s="397" t="s">
        <v>85</v>
      </c>
      <c r="CZ172" s="397"/>
      <c r="DA172" s="398">
        <v>1</v>
      </c>
      <c r="DB172" s="397">
        <v>2</v>
      </c>
      <c r="DC172" s="5">
        <v>2</v>
      </c>
      <c r="DD172" s="419">
        <f t="shared" si="774"/>
        <v>3</v>
      </c>
      <c r="DE172" s="5">
        <v>4</v>
      </c>
      <c r="DF172" s="397" t="s">
        <v>34</v>
      </c>
      <c r="DG172" s="397" t="s">
        <v>93</v>
      </c>
      <c r="DH172" s="397">
        <v>6</v>
      </c>
      <c r="DI172" s="397" t="s">
        <v>92</v>
      </c>
      <c r="DJ172" s="397"/>
      <c r="DK172" s="398">
        <v>2</v>
      </c>
      <c r="DL172" s="397">
        <v>2</v>
      </c>
      <c r="DM172" s="5">
        <v>1</v>
      </c>
      <c r="DN172" s="419">
        <f t="shared" si="765"/>
        <v>3</v>
      </c>
      <c r="DO172" s="401"/>
      <c r="DP172" s="5">
        <v>4</v>
      </c>
      <c r="DQ172" s="5"/>
      <c r="DR172" s="359"/>
      <c r="DS172" s="397" t="s">
        <v>119</v>
      </c>
      <c r="DT172" s="397" t="s">
        <v>94</v>
      </c>
      <c r="DU172" s="397"/>
      <c r="DV172" s="398">
        <v>1</v>
      </c>
      <c r="DW172" s="397">
        <v>3</v>
      </c>
      <c r="DX172" s="5">
        <v>1</v>
      </c>
      <c r="DY172" s="419">
        <f t="shared" si="766"/>
        <v>3</v>
      </c>
      <c r="DZ172" s="5">
        <v>5</v>
      </c>
      <c r="EA172" s="397" t="s">
        <v>34</v>
      </c>
      <c r="EB172" s="397" t="s">
        <v>28</v>
      </c>
      <c r="EC172" s="397">
        <v>0</v>
      </c>
      <c r="ED172" s="397" t="s">
        <v>91</v>
      </c>
      <c r="EE172" s="397"/>
      <c r="EF172" s="398">
        <v>2</v>
      </c>
      <c r="EG172" s="397">
        <v>1</v>
      </c>
      <c r="EH172" s="5">
        <v>2</v>
      </c>
      <c r="EI172" s="419">
        <f t="shared" si="767"/>
        <v>3</v>
      </c>
      <c r="EJ172" s="5">
        <v>4</v>
      </c>
      <c r="EK172" s="397" t="s">
        <v>34</v>
      </c>
      <c r="EL172" s="397" t="s">
        <v>28</v>
      </c>
      <c r="EM172" s="397">
        <v>7</v>
      </c>
      <c r="EN172" s="397" t="s">
        <v>46</v>
      </c>
      <c r="EO172" s="397" t="s">
        <v>211</v>
      </c>
      <c r="EP172" s="398">
        <v>2</v>
      </c>
      <c r="EQ172" s="397">
        <v>21</v>
      </c>
      <c r="ER172" s="5">
        <v>2</v>
      </c>
      <c r="ES172" s="419">
        <f t="shared" si="768"/>
        <v>2</v>
      </c>
      <c r="ET172" s="5">
        <v>5</v>
      </c>
      <c r="EU172" s="397" t="s">
        <v>36</v>
      </c>
      <c r="EV172" s="397" t="s">
        <v>63</v>
      </c>
      <c r="EW172" s="397">
        <v>4</v>
      </c>
      <c r="EX172" s="397" t="s">
        <v>86</v>
      </c>
      <c r="EY172" s="397"/>
      <c r="EZ172" s="398">
        <v>3</v>
      </c>
      <c r="FA172" s="397">
        <v>3</v>
      </c>
      <c r="FB172" s="5">
        <v>1</v>
      </c>
      <c r="FC172" s="419">
        <f t="shared" si="769"/>
        <v>4</v>
      </c>
      <c r="FD172" s="5">
        <v>4</v>
      </c>
      <c r="FE172" s="397" t="s">
        <v>34</v>
      </c>
      <c r="FF172" s="397" t="s">
        <v>28</v>
      </c>
      <c r="FG172" s="397">
        <v>6</v>
      </c>
      <c r="FH172" s="397" t="s">
        <v>85</v>
      </c>
      <c r="FI172" s="397"/>
      <c r="FJ172" s="398">
        <v>1</v>
      </c>
      <c r="FK172" s="397">
        <v>14</v>
      </c>
      <c r="FL172" s="5">
        <v>1</v>
      </c>
      <c r="FM172" s="419">
        <f t="shared" si="770"/>
        <v>3</v>
      </c>
      <c r="FN172" s="5">
        <v>5</v>
      </c>
      <c r="FO172" s="397" t="s">
        <v>34</v>
      </c>
      <c r="FP172" s="397" t="s">
        <v>93</v>
      </c>
      <c r="FQ172" s="397">
        <v>9</v>
      </c>
      <c r="FR172" s="397" t="s">
        <v>121</v>
      </c>
      <c r="FS172" s="397"/>
      <c r="FT172" s="398">
        <v>3</v>
      </c>
      <c r="FU172" s="397">
        <v>20</v>
      </c>
      <c r="FV172" s="5">
        <v>2</v>
      </c>
      <c r="FW172" s="419">
        <f t="shared" si="771"/>
        <v>3</v>
      </c>
      <c r="FX172" s="5">
        <v>6</v>
      </c>
      <c r="FY172" s="397" t="s">
        <v>34</v>
      </c>
      <c r="FZ172" s="397" t="s">
        <v>93</v>
      </c>
      <c r="GA172" s="411">
        <v>0</v>
      </c>
      <c r="GB172" s="411" t="s">
        <v>91</v>
      </c>
      <c r="GC172" s="397"/>
      <c r="GD172" s="398">
        <v>3</v>
      </c>
      <c r="GE172" s="397">
        <v>6</v>
      </c>
      <c r="GF172" s="5">
        <v>2</v>
      </c>
      <c r="GG172" s="419">
        <f t="shared" si="772"/>
        <v>4</v>
      </c>
      <c r="GH172" s="320">
        <v>2</v>
      </c>
      <c r="GI172" s="5"/>
      <c r="GJ172" s="5"/>
      <c r="GK172" s="397">
        <v>7</v>
      </c>
      <c r="GL172" s="397" t="s">
        <v>63</v>
      </c>
      <c r="GM172" s="397"/>
      <c r="GN172" s="398">
        <v>3.3333333333333299</v>
      </c>
      <c r="GO172" s="397">
        <v>8</v>
      </c>
      <c r="GP172" s="5">
        <v>1</v>
      </c>
      <c r="GQ172" s="419">
        <f t="shared" si="773"/>
        <v>1</v>
      </c>
      <c r="GR172" s="5">
        <v>6</v>
      </c>
      <c r="GS172" s="397" t="s">
        <v>34</v>
      </c>
      <c r="GT172" s="397" t="s">
        <v>103</v>
      </c>
      <c r="GU172" s="397">
        <v>8</v>
      </c>
      <c r="GV172" s="397" t="s">
        <v>46</v>
      </c>
      <c r="GW172" s="397"/>
      <c r="GX172" s="398">
        <v>2</v>
      </c>
      <c r="GY172" s="397">
        <v>8</v>
      </c>
      <c r="GZ172" s="5">
        <v>1</v>
      </c>
      <c r="HA172" s="421">
        <f t="shared" si="775"/>
        <v>5</v>
      </c>
      <c r="HB172" s="5"/>
      <c r="HF172" s="278">
        <v>1</v>
      </c>
      <c r="HG172" s="217"/>
      <c r="HK172" s="295">
        <f t="shared" si="743"/>
        <v>7</v>
      </c>
      <c r="HL172" s="296">
        <f t="shared" si="729"/>
        <v>0</v>
      </c>
      <c r="HM172" s="295">
        <f t="shared" si="730"/>
        <v>0</v>
      </c>
      <c r="HN172" s="297">
        <f t="shared" si="731"/>
        <v>0</v>
      </c>
      <c r="HO172" s="295">
        <f t="shared" si="732"/>
        <v>0</v>
      </c>
      <c r="HP172" s="295">
        <f t="shared" si="733"/>
        <v>1</v>
      </c>
      <c r="HQ172" s="295">
        <f t="shared" si="734"/>
        <v>1</v>
      </c>
      <c r="HR172" s="269">
        <v>525</v>
      </c>
      <c r="HS172" s="269" t="s">
        <v>312</v>
      </c>
    </row>
    <row r="173" spans="4:227" ht="15" customHeight="1">
      <c r="G173" s="175">
        <f t="shared" si="744"/>
        <v>7</v>
      </c>
      <c r="H173" s="175">
        <f t="shared" si="756"/>
        <v>8</v>
      </c>
      <c r="I173" s="128">
        <v>42</v>
      </c>
      <c r="J173" s="90">
        <f t="shared" si="776"/>
        <v>43512</v>
      </c>
      <c r="K173" s="87">
        <v>43512</v>
      </c>
      <c r="L173" s="41" t="s">
        <v>127</v>
      </c>
      <c r="M173" s="76">
        <v>2</v>
      </c>
      <c r="N173" s="42">
        <v>0</v>
      </c>
      <c r="O173" s="206">
        <f t="shared" si="754"/>
        <v>2</v>
      </c>
      <c r="P173" s="176">
        <f t="shared" si="777"/>
        <v>87</v>
      </c>
      <c r="Q173" s="177">
        <f t="shared" si="778"/>
        <v>48</v>
      </c>
      <c r="R173" s="178">
        <f t="shared" si="779"/>
        <v>39</v>
      </c>
      <c r="S173" s="518">
        <f t="shared" si="757"/>
        <v>5</v>
      </c>
      <c r="T173" s="43">
        <v>1</v>
      </c>
      <c r="U173" s="43">
        <v>1</v>
      </c>
      <c r="V173" s="43">
        <v>3</v>
      </c>
      <c r="W173" s="43">
        <v>0</v>
      </c>
      <c r="X173" s="186">
        <f>IF(ISNUMBER(T173),SUM(T173:W173),"")</f>
        <v>5</v>
      </c>
      <c r="Y173" s="43">
        <v>0</v>
      </c>
      <c r="Z173" s="189">
        <f t="shared" si="780"/>
        <v>5</v>
      </c>
      <c r="AA173" s="44">
        <v>1</v>
      </c>
      <c r="AB173" s="54"/>
      <c r="AC173" s="5">
        <v>4</v>
      </c>
      <c r="AD173" s="397" t="s">
        <v>26</v>
      </c>
      <c r="AE173" s="397" t="s">
        <v>63</v>
      </c>
      <c r="AF173" s="397">
        <v>9</v>
      </c>
      <c r="AG173" s="397" t="s">
        <v>121</v>
      </c>
      <c r="AH173" s="397"/>
      <c r="AI173" s="398">
        <v>2</v>
      </c>
      <c r="AJ173" s="397">
        <v>2</v>
      </c>
      <c r="AK173" s="5">
        <v>1</v>
      </c>
      <c r="AL173" s="419">
        <f t="shared" si="758"/>
        <v>3</v>
      </c>
      <c r="AM173" s="5">
        <v>5</v>
      </c>
      <c r="AN173" s="397" t="s">
        <v>26</v>
      </c>
      <c r="AO173" s="397" t="s">
        <v>93</v>
      </c>
      <c r="AP173" s="397" t="s">
        <v>62</v>
      </c>
      <c r="AQ173" s="397" t="s">
        <v>85</v>
      </c>
      <c r="AR173" s="397"/>
      <c r="AS173" s="398">
        <v>3</v>
      </c>
      <c r="AT173" s="397">
        <v>10</v>
      </c>
      <c r="AU173" s="5">
        <v>3</v>
      </c>
      <c r="AV173" s="419">
        <f t="shared" si="759"/>
        <v>2</v>
      </c>
      <c r="AW173" s="5">
        <v>6</v>
      </c>
      <c r="AX173" s="411" t="s">
        <v>27</v>
      </c>
      <c r="AY173" s="411" t="s">
        <v>96</v>
      </c>
      <c r="AZ173" s="397" t="s">
        <v>62</v>
      </c>
      <c r="BA173" s="397" t="s">
        <v>85</v>
      </c>
      <c r="BB173" s="397" t="s">
        <v>45</v>
      </c>
      <c r="BC173" s="398">
        <v>3</v>
      </c>
      <c r="BD173" s="397">
        <v>4</v>
      </c>
      <c r="BE173" s="5">
        <v>2</v>
      </c>
      <c r="BF173" s="419">
        <f t="shared" si="760"/>
        <v>4</v>
      </c>
      <c r="BG173" s="5">
        <v>5</v>
      </c>
      <c r="BH173" s="5"/>
      <c r="BI173" s="5" t="s">
        <v>106</v>
      </c>
      <c r="BJ173" s="411" t="s">
        <v>29</v>
      </c>
      <c r="BK173" s="411" t="s">
        <v>121</v>
      </c>
      <c r="BL173" s="397"/>
      <c r="BM173" s="398">
        <v>1</v>
      </c>
      <c r="BN173" s="397">
        <v>6</v>
      </c>
      <c r="BO173" s="5">
        <v>3</v>
      </c>
      <c r="BP173" s="419">
        <f t="shared" si="761"/>
        <v>2</v>
      </c>
      <c r="BQ173" s="5">
        <v>5</v>
      </c>
      <c r="BR173" s="397" t="s">
        <v>26</v>
      </c>
      <c r="BS173" s="397" t="s">
        <v>28</v>
      </c>
      <c r="BT173" s="397" t="s">
        <v>62</v>
      </c>
      <c r="BU173" s="397" t="s">
        <v>92</v>
      </c>
      <c r="BV173" s="397"/>
      <c r="BW173" s="398">
        <v>1</v>
      </c>
      <c r="BX173" s="397">
        <v>7</v>
      </c>
      <c r="BY173" s="5">
        <v>2</v>
      </c>
      <c r="BZ173" s="419">
        <f t="shared" si="762"/>
        <v>3</v>
      </c>
      <c r="CA173" s="5">
        <v>7</v>
      </c>
      <c r="CB173" s="397" t="s">
        <v>31</v>
      </c>
      <c r="CC173" s="397" t="s">
        <v>28</v>
      </c>
      <c r="CD173" s="411">
        <v>0</v>
      </c>
      <c r="CE173" s="411" t="s">
        <v>63</v>
      </c>
      <c r="CF173" s="411" t="s">
        <v>104</v>
      </c>
      <c r="CG173" s="398">
        <v>1</v>
      </c>
      <c r="CH173" s="397">
        <v>4</v>
      </c>
      <c r="CI173" s="5">
        <v>2</v>
      </c>
      <c r="CJ173" s="419">
        <f t="shared" si="763"/>
        <v>5</v>
      </c>
      <c r="CK173" s="5">
        <v>3</v>
      </c>
      <c r="CL173" s="5"/>
      <c r="CM173" s="5"/>
      <c r="CN173" s="397">
        <v>0</v>
      </c>
      <c r="CO173" s="397" t="s">
        <v>85</v>
      </c>
      <c r="CP173" s="397"/>
      <c r="CQ173" s="398">
        <v>4</v>
      </c>
      <c r="CR173" s="397">
        <v>11</v>
      </c>
      <c r="CS173" s="5">
        <v>2</v>
      </c>
      <c r="CT173" s="419">
        <f t="shared" si="764"/>
        <v>1</v>
      </c>
      <c r="CU173" s="5">
        <v>8</v>
      </c>
      <c r="CV173" s="397" t="s">
        <v>31</v>
      </c>
      <c r="CW173" s="397" t="s">
        <v>93</v>
      </c>
      <c r="CX173" s="397">
        <v>9</v>
      </c>
      <c r="CY173" s="397" t="s">
        <v>85</v>
      </c>
      <c r="CZ173" s="386" t="s">
        <v>122</v>
      </c>
      <c r="DA173" s="398">
        <v>2</v>
      </c>
      <c r="DB173" s="397">
        <v>13</v>
      </c>
      <c r="DC173" s="5">
        <v>3</v>
      </c>
      <c r="DD173" s="419">
        <f t="shared" si="774"/>
        <v>5</v>
      </c>
      <c r="DE173" s="5">
        <v>5</v>
      </c>
      <c r="DF173" s="397" t="s">
        <v>34</v>
      </c>
      <c r="DG173" s="397" t="s">
        <v>28</v>
      </c>
      <c r="DH173" s="397">
        <v>6</v>
      </c>
      <c r="DI173" s="397" t="s">
        <v>95</v>
      </c>
      <c r="DJ173" s="397"/>
      <c r="DK173" s="398">
        <v>2</v>
      </c>
      <c r="DL173" s="397">
        <v>14</v>
      </c>
      <c r="DM173" s="5">
        <v>2</v>
      </c>
      <c r="DN173" s="419">
        <f t="shared" si="765"/>
        <v>3</v>
      </c>
      <c r="DO173" s="401"/>
      <c r="DP173" s="5">
        <v>3</v>
      </c>
      <c r="DQ173" s="5"/>
      <c r="DR173" s="359"/>
      <c r="DS173" s="397" t="s">
        <v>119</v>
      </c>
      <c r="DT173" s="397" t="s">
        <v>63</v>
      </c>
      <c r="DU173" s="397"/>
      <c r="DV173" s="398">
        <v>1</v>
      </c>
      <c r="DW173" s="397">
        <v>1</v>
      </c>
      <c r="DX173" s="5">
        <v>1</v>
      </c>
      <c r="DY173" s="419">
        <f t="shared" si="766"/>
        <v>2</v>
      </c>
      <c r="DZ173" s="5">
        <v>4</v>
      </c>
      <c r="EA173" s="397" t="s">
        <v>34</v>
      </c>
      <c r="EB173" s="397" t="s">
        <v>93</v>
      </c>
      <c r="EC173" s="397">
        <v>8</v>
      </c>
      <c r="ED173" s="397" t="s">
        <v>85</v>
      </c>
      <c r="EE173" s="397"/>
      <c r="EF173" s="398">
        <v>1</v>
      </c>
      <c r="EG173" s="397">
        <v>4</v>
      </c>
      <c r="EH173" s="5">
        <v>2</v>
      </c>
      <c r="EI173" s="419">
        <f t="shared" si="767"/>
        <v>2</v>
      </c>
      <c r="EJ173" s="5">
        <v>4</v>
      </c>
      <c r="EK173" s="397" t="s">
        <v>34</v>
      </c>
      <c r="EL173" s="397" t="s">
        <v>92</v>
      </c>
      <c r="EM173" s="397">
        <v>9</v>
      </c>
      <c r="EN173" s="397" t="s">
        <v>92</v>
      </c>
      <c r="EO173" s="397"/>
      <c r="EP173" s="398">
        <v>5</v>
      </c>
      <c r="EQ173" s="397">
        <v>2</v>
      </c>
      <c r="ER173" s="5">
        <v>1</v>
      </c>
      <c r="ES173" s="419">
        <f t="shared" si="768"/>
        <v>3</v>
      </c>
      <c r="ET173" s="5">
        <v>5</v>
      </c>
      <c r="EU173" s="397" t="s">
        <v>36</v>
      </c>
      <c r="EV173" s="397" t="s">
        <v>63</v>
      </c>
      <c r="EW173" s="397" t="s">
        <v>120</v>
      </c>
      <c r="EX173" s="397" t="s">
        <v>92</v>
      </c>
      <c r="EY173" s="397"/>
      <c r="EZ173" s="398">
        <v>3</v>
      </c>
      <c r="FA173" s="397">
        <v>5</v>
      </c>
      <c r="FB173" s="5">
        <v>1</v>
      </c>
      <c r="FC173" s="419">
        <f t="shared" si="769"/>
        <v>4</v>
      </c>
      <c r="FD173" s="5">
        <v>6</v>
      </c>
      <c r="FE173" s="397" t="s">
        <v>34</v>
      </c>
      <c r="FF173" s="397" t="s">
        <v>28</v>
      </c>
      <c r="FG173" s="397">
        <v>7</v>
      </c>
      <c r="FH173" s="397" t="s">
        <v>63</v>
      </c>
      <c r="FI173" s="397"/>
      <c r="FJ173" s="398">
        <v>2</v>
      </c>
      <c r="FK173" s="397">
        <v>5</v>
      </c>
      <c r="FL173" s="5">
        <v>2</v>
      </c>
      <c r="FM173" s="419">
        <f t="shared" si="770"/>
        <v>4</v>
      </c>
      <c r="FN173" s="5">
        <v>6</v>
      </c>
      <c r="FO173" s="397" t="s">
        <v>34</v>
      </c>
      <c r="FP173" s="397" t="s">
        <v>63</v>
      </c>
      <c r="FQ173" s="411">
        <v>0</v>
      </c>
      <c r="FR173" s="411" t="s">
        <v>86</v>
      </c>
      <c r="FS173" s="397"/>
      <c r="FT173" s="398">
        <v>3</v>
      </c>
      <c r="FU173" s="397">
        <v>18</v>
      </c>
      <c r="FV173" s="5">
        <v>3</v>
      </c>
      <c r="FW173" s="419">
        <f t="shared" si="771"/>
        <v>3</v>
      </c>
      <c r="FX173" s="5">
        <v>4</v>
      </c>
      <c r="FY173" s="397" t="s">
        <v>34</v>
      </c>
      <c r="FZ173" s="397" t="s">
        <v>86</v>
      </c>
      <c r="GA173" s="397">
        <v>0</v>
      </c>
      <c r="GB173" s="397" t="s">
        <v>85</v>
      </c>
      <c r="GC173" s="397"/>
      <c r="GD173" s="398">
        <v>2</v>
      </c>
      <c r="GE173" s="397">
        <v>18</v>
      </c>
      <c r="GF173" s="5">
        <v>2</v>
      </c>
      <c r="GG173" s="419">
        <f t="shared" si="772"/>
        <v>2</v>
      </c>
      <c r="GH173" s="320">
        <v>2</v>
      </c>
      <c r="GI173" s="5"/>
      <c r="GJ173" s="5"/>
      <c r="GK173" s="397">
        <v>7</v>
      </c>
      <c r="GL173" s="397" t="s">
        <v>85</v>
      </c>
      <c r="GM173" s="397"/>
      <c r="GN173" s="398">
        <v>3</v>
      </c>
      <c r="GO173" s="397">
        <v>2</v>
      </c>
      <c r="GP173" s="5">
        <v>1</v>
      </c>
      <c r="GQ173" s="419">
        <f t="shared" si="773"/>
        <v>1</v>
      </c>
      <c r="GR173" s="5">
        <v>5</v>
      </c>
      <c r="GS173" s="397" t="s">
        <v>34</v>
      </c>
      <c r="GT173" s="397" t="s">
        <v>63</v>
      </c>
      <c r="GU173" s="397">
        <v>8.3333333333333304</v>
      </c>
      <c r="GV173" s="397" t="s">
        <v>85</v>
      </c>
      <c r="GW173" s="397"/>
      <c r="GX173" s="398">
        <v>2</v>
      </c>
      <c r="GY173" s="397">
        <v>11</v>
      </c>
      <c r="GZ173" s="5">
        <v>2</v>
      </c>
      <c r="HA173" s="421">
        <f t="shared" si="775"/>
        <v>3</v>
      </c>
      <c r="HB173" s="5"/>
      <c r="HF173" s="278"/>
      <c r="HG173" s="217">
        <v>1</v>
      </c>
      <c r="HI173">
        <v>1</v>
      </c>
      <c r="HK173" s="295">
        <f t="shared" si="743"/>
        <v>7</v>
      </c>
      <c r="HL173" s="296">
        <f t="shared" si="729"/>
        <v>0</v>
      </c>
      <c r="HM173" s="295">
        <f t="shared" si="730"/>
        <v>0</v>
      </c>
      <c r="HN173" s="297">
        <f t="shared" si="731"/>
        <v>0</v>
      </c>
      <c r="HO173" s="295">
        <f t="shared" si="732"/>
        <v>0</v>
      </c>
      <c r="HP173" s="295">
        <f t="shared" si="733"/>
        <v>0</v>
      </c>
      <c r="HQ173" s="295">
        <f t="shared" si="734"/>
        <v>0</v>
      </c>
      <c r="HR173" s="269">
        <v>525</v>
      </c>
      <c r="HS173" s="269" t="s">
        <v>312</v>
      </c>
    </row>
    <row r="174" spans="4:227" ht="15" customHeight="1">
      <c r="G174" s="175">
        <f t="shared" si="744"/>
        <v>11</v>
      </c>
      <c r="H174" s="175">
        <f t="shared" si="756"/>
        <v>8</v>
      </c>
      <c r="I174" s="128">
        <v>41</v>
      </c>
      <c r="J174" s="88">
        <f t="shared" si="776"/>
        <v>43487</v>
      </c>
      <c r="K174" s="84">
        <v>43487</v>
      </c>
      <c r="L174" s="361" t="s">
        <v>113</v>
      </c>
      <c r="M174" s="74">
        <v>0</v>
      </c>
      <c r="N174" s="28">
        <v>0</v>
      </c>
      <c r="O174" s="206">
        <f t="shared" si="754"/>
        <v>0</v>
      </c>
      <c r="P174" s="179">
        <f t="shared" si="777"/>
        <v>85</v>
      </c>
      <c r="Q174" s="180">
        <f t="shared" si="778"/>
        <v>44</v>
      </c>
      <c r="R174" s="181">
        <f t="shared" si="779"/>
        <v>41</v>
      </c>
      <c r="S174" s="518">
        <f t="shared" si="757"/>
        <v>6</v>
      </c>
      <c r="T174" s="27">
        <v>0</v>
      </c>
      <c r="U174" s="27">
        <v>0</v>
      </c>
      <c r="V174" s="27">
        <v>2</v>
      </c>
      <c r="W174" s="27">
        <v>1</v>
      </c>
      <c r="X174" s="187">
        <f>IF(ISNUMBER(T174),SUM(T174:W174),"")</f>
        <v>3</v>
      </c>
      <c r="Y174" s="27">
        <v>0</v>
      </c>
      <c r="Z174" s="190">
        <f t="shared" si="780"/>
        <v>3</v>
      </c>
      <c r="AA174" s="18">
        <v>0</v>
      </c>
      <c r="AB174" s="54"/>
      <c r="AC174" s="5">
        <v>5</v>
      </c>
      <c r="AD174" s="397" t="s">
        <v>26</v>
      </c>
      <c r="AE174" s="397" t="s">
        <v>63</v>
      </c>
      <c r="AF174" s="404">
        <v>8</v>
      </c>
      <c r="AG174" s="404" t="s">
        <v>63</v>
      </c>
      <c r="AH174" s="397"/>
      <c r="AI174" s="398">
        <v>2</v>
      </c>
      <c r="AJ174" s="397">
        <v>11</v>
      </c>
      <c r="AK174" s="5">
        <v>2</v>
      </c>
      <c r="AL174" s="419">
        <f t="shared" si="758"/>
        <v>3</v>
      </c>
      <c r="AM174" s="5">
        <v>6</v>
      </c>
      <c r="AN174" s="397" t="s">
        <v>26</v>
      </c>
      <c r="AO174" s="397" t="s">
        <v>93</v>
      </c>
      <c r="AP174" s="411">
        <v>0</v>
      </c>
      <c r="AQ174" s="411" t="s">
        <v>63</v>
      </c>
      <c r="AR174" s="397"/>
      <c r="AS174" s="398">
        <v>3</v>
      </c>
      <c r="AT174" s="397">
        <v>2</v>
      </c>
      <c r="AU174" s="5">
        <v>2</v>
      </c>
      <c r="AV174" s="419">
        <f t="shared" si="759"/>
        <v>4</v>
      </c>
      <c r="AW174" s="5">
        <v>4</v>
      </c>
      <c r="AX174" s="397" t="s">
        <v>27</v>
      </c>
      <c r="AY174" s="397" t="s">
        <v>93</v>
      </c>
      <c r="AZ174" s="27">
        <v>0</v>
      </c>
      <c r="BA174" s="27" t="s">
        <v>85</v>
      </c>
      <c r="BB174" s="397"/>
      <c r="BC174" s="398">
        <v>2</v>
      </c>
      <c r="BD174" s="397">
        <v>8</v>
      </c>
      <c r="BE174" s="5">
        <v>2</v>
      </c>
      <c r="BF174" s="419">
        <f t="shared" si="760"/>
        <v>2</v>
      </c>
      <c r="BG174" s="5">
        <v>4</v>
      </c>
      <c r="BH174" s="5"/>
      <c r="BI174" s="5" t="s">
        <v>253</v>
      </c>
      <c r="BJ174" s="397" t="s">
        <v>80</v>
      </c>
      <c r="BK174" s="397" t="s">
        <v>95</v>
      </c>
      <c r="BL174" s="397"/>
      <c r="BM174" s="398">
        <v>2</v>
      </c>
      <c r="BN174" s="397">
        <v>3</v>
      </c>
      <c r="BO174" s="5">
        <v>2</v>
      </c>
      <c r="BP174" s="419">
        <f t="shared" si="761"/>
        <v>2</v>
      </c>
      <c r="BQ174" s="5">
        <v>5</v>
      </c>
      <c r="BR174" s="397" t="s">
        <v>27</v>
      </c>
      <c r="BS174" s="397" t="s">
        <v>93</v>
      </c>
      <c r="BT174" s="397">
        <v>7</v>
      </c>
      <c r="BU174" s="397" t="s">
        <v>86</v>
      </c>
      <c r="BV174" s="397"/>
      <c r="BW174" s="398">
        <v>3</v>
      </c>
      <c r="BX174" s="397">
        <v>8</v>
      </c>
      <c r="BY174" s="5">
        <v>2</v>
      </c>
      <c r="BZ174" s="419">
        <f t="shared" si="762"/>
        <v>3</v>
      </c>
      <c r="CA174" s="5">
        <v>5</v>
      </c>
      <c r="CB174" s="397" t="s">
        <v>31</v>
      </c>
      <c r="CC174" s="397" t="s">
        <v>93</v>
      </c>
      <c r="CD174" s="397" t="s">
        <v>62</v>
      </c>
      <c r="CE174" s="397" t="s">
        <v>85</v>
      </c>
      <c r="CF174" s="397"/>
      <c r="CG174" s="398">
        <v>3</v>
      </c>
      <c r="CH174" s="397">
        <v>8</v>
      </c>
      <c r="CI174" s="5">
        <v>2</v>
      </c>
      <c r="CJ174" s="419">
        <f t="shared" si="763"/>
        <v>3</v>
      </c>
      <c r="CK174" s="5">
        <v>3</v>
      </c>
      <c r="CL174" s="5"/>
      <c r="CM174" s="5"/>
      <c r="CN174" s="397" t="s">
        <v>62</v>
      </c>
      <c r="CO174" s="397" t="s">
        <v>85</v>
      </c>
      <c r="CP174" s="397"/>
      <c r="CQ174" s="398">
        <v>2</v>
      </c>
      <c r="CR174" s="397">
        <v>16</v>
      </c>
      <c r="CS174" s="5">
        <v>2</v>
      </c>
      <c r="CT174" s="419">
        <f t="shared" si="764"/>
        <v>1</v>
      </c>
      <c r="CU174" s="5">
        <v>6</v>
      </c>
      <c r="CV174" s="397" t="s">
        <v>31</v>
      </c>
      <c r="CW174" s="397" t="s">
        <v>28</v>
      </c>
      <c r="CX174" s="397">
        <v>7.6666666666666696</v>
      </c>
      <c r="CY174" s="397" t="s">
        <v>85</v>
      </c>
      <c r="CZ174" s="397"/>
      <c r="DA174" s="398">
        <v>3</v>
      </c>
      <c r="DB174" s="397">
        <v>15</v>
      </c>
      <c r="DC174" s="5">
        <v>3</v>
      </c>
      <c r="DD174" s="419">
        <f t="shared" si="774"/>
        <v>3</v>
      </c>
      <c r="DE174" s="5">
        <v>6</v>
      </c>
      <c r="DF174" s="397" t="s">
        <v>34</v>
      </c>
      <c r="DG174" s="397" t="s">
        <v>63</v>
      </c>
      <c r="DH174" s="411">
        <v>5</v>
      </c>
      <c r="DI174" s="411" t="s">
        <v>63</v>
      </c>
      <c r="DJ174" s="397"/>
      <c r="DK174" s="398">
        <v>2</v>
      </c>
      <c r="DL174" s="397">
        <v>6</v>
      </c>
      <c r="DM174" s="5">
        <v>2</v>
      </c>
      <c r="DN174" s="419">
        <f t="shared" si="765"/>
        <v>4</v>
      </c>
      <c r="DO174" s="401"/>
      <c r="DP174" s="5">
        <v>5</v>
      </c>
      <c r="DQ174" s="5"/>
      <c r="DR174" s="359"/>
      <c r="DS174" s="397" t="s">
        <v>80</v>
      </c>
      <c r="DT174" s="397" t="s">
        <v>95</v>
      </c>
      <c r="DU174" s="397"/>
      <c r="DV174" s="398">
        <v>2</v>
      </c>
      <c r="DW174" s="411">
        <v>7</v>
      </c>
      <c r="DX174" s="414">
        <v>3</v>
      </c>
      <c r="DY174" s="419">
        <f t="shared" si="766"/>
        <v>2</v>
      </c>
      <c r="DZ174" s="5">
        <v>4</v>
      </c>
      <c r="EA174" s="397" t="s">
        <v>34</v>
      </c>
      <c r="EB174" s="397" t="s">
        <v>93</v>
      </c>
      <c r="EC174" s="397" t="s">
        <v>62</v>
      </c>
      <c r="ED174" s="397" t="s">
        <v>85</v>
      </c>
      <c r="EE174" s="397"/>
      <c r="EF174" s="398">
        <v>1.6666666666666701</v>
      </c>
      <c r="EG174" s="397">
        <v>2</v>
      </c>
      <c r="EH174" s="5">
        <v>2</v>
      </c>
      <c r="EI174" s="419">
        <f t="shared" si="767"/>
        <v>2</v>
      </c>
      <c r="EJ174" s="5">
        <v>4</v>
      </c>
      <c r="EK174" s="397" t="s">
        <v>34</v>
      </c>
      <c r="EL174" s="397" t="s">
        <v>93</v>
      </c>
      <c r="EM174" s="397">
        <v>8</v>
      </c>
      <c r="EN174" s="397" t="s">
        <v>92</v>
      </c>
      <c r="EO174" s="397"/>
      <c r="EP174" s="398">
        <v>2</v>
      </c>
      <c r="EQ174" s="397">
        <v>4</v>
      </c>
      <c r="ER174" s="5">
        <v>1</v>
      </c>
      <c r="ES174" s="419">
        <f t="shared" si="768"/>
        <v>3</v>
      </c>
      <c r="ET174" s="5">
        <v>4</v>
      </c>
      <c r="EU174" s="397" t="s">
        <v>36</v>
      </c>
      <c r="EV174" s="397" t="s">
        <v>93</v>
      </c>
      <c r="EW174" s="397">
        <v>8</v>
      </c>
      <c r="EX174" s="397" t="s">
        <v>85</v>
      </c>
      <c r="EY174" s="397"/>
      <c r="EZ174" s="398">
        <v>1</v>
      </c>
      <c r="FA174" s="397">
        <v>3</v>
      </c>
      <c r="FB174" s="5">
        <v>2</v>
      </c>
      <c r="FC174" s="419">
        <f t="shared" si="769"/>
        <v>2</v>
      </c>
      <c r="FD174" s="5">
        <v>6</v>
      </c>
      <c r="FE174" s="397" t="s">
        <v>34</v>
      </c>
      <c r="FF174" s="397" t="s">
        <v>28</v>
      </c>
      <c r="FG174" s="397">
        <v>6</v>
      </c>
      <c r="FH174" s="397" t="s">
        <v>63</v>
      </c>
      <c r="FI174" s="397"/>
      <c r="FJ174" s="398">
        <v>2</v>
      </c>
      <c r="FK174" s="397">
        <v>3</v>
      </c>
      <c r="FL174" s="5">
        <v>1</v>
      </c>
      <c r="FM174" s="419">
        <f t="shared" si="770"/>
        <v>5</v>
      </c>
      <c r="FN174" s="5">
        <v>5</v>
      </c>
      <c r="FO174" s="397" t="s">
        <v>34</v>
      </c>
      <c r="FP174" s="397" t="s">
        <v>28</v>
      </c>
      <c r="FQ174" s="397">
        <v>7</v>
      </c>
      <c r="FR174" s="397" t="s">
        <v>85</v>
      </c>
      <c r="FS174" s="397"/>
      <c r="FT174" s="398">
        <v>3</v>
      </c>
      <c r="FU174" s="397">
        <v>25</v>
      </c>
      <c r="FV174" s="5">
        <v>3</v>
      </c>
      <c r="FW174" s="419">
        <f t="shared" si="771"/>
        <v>2</v>
      </c>
      <c r="FX174" s="5">
        <v>4</v>
      </c>
      <c r="FY174" s="397" t="s">
        <v>34</v>
      </c>
      <c r="FZ174" s="397" t="s">
        <v>93</v>
      </c>
      <c r="GA174" s="397">
        <v>0</v>
      </c>
      <c r="GB174" s="397" t="s">
        <v>92</v>
      </c>
      <c r="GC174" s="397"/>
      <c r="GD174" s="398">
        <v>1.6666666666666701</v>
      </c>
      <c r="GE174" s="397">
        <v>2</v>
      </c>
      <c r="GF174" s="5">
        <v>1</v>
      </c>
      <c r="GG174" s="419">
        <f t="shared" si="772"/>
        <v>3</v>
      </c>
      <c r="GH174" s="5">
        <v>4</v>
      </c>
      <c r="GI174" s="5"/>
      <c r="GJ174" s="5"/>
      <c r="GK174" s="397">
        <v>7</v>
      </c>
      <c r="GL174" s="397" t="s">
        <v>95</v>
      </c>
      <c r="GM174" s="397"/>
      <c r="GN174" s="398">
        <v>2</v>
      </c>
      <c r="GO174" s="397">
        <v>7</v>
      </c>
      <c r="GP174" s="5">
        <v>2</v>
      </c>
      <c r="GQ174" s="419">
        <f t="shared" si="773"/>
        <v>2</v>
      </c>
      <c r="GR174" s="5">
        <v>5</v>
      </c>
      <c r="GS174" s="397" t="s">
        <v>34</v>
      </c>
      <c r="GT174" s="397" t="s">
        <v>63</v>
      </c>
      <c r="GU174" s="397">
        <v>7</v>
      </c>
      <c r="GV174" s="397" t="s">
        <v>85</v>
      </c>
      <c r="GW174" s="397"/>
      <c r="GX174" s="398">
        <v>3</v>
      </c>
      <c r="GY174" s="397">
        <v>16</v>
      </c>
      <c r="GZ174" s="5">
        <v>2</v>
      </c>
      <c r="HA174" s="421">
        <f t="shared" si="775"/>
        <v>3</v>
      </c>
      <c r="HB174" s="5"/>
      <c r="HF174" s="278"/>
      <c r="HG174" s="282"/>
      <c r="HK174" s="295">
        <f t="shared" si="743"/>
        <v>7</v>
      </c>
      <c r="HL174" s="296">
        <f t="shared" si="729"/>
        <v>0</v>
      </c>
      <c r="HM174" s="295">
        <f t="shared" si="730"/>
        <v>0</v>
      </c>
      <c r="HN174" s="297">
        <f t="shared" si="731"/>
        <v>0</v>
      </c>
      <c r="HO174" s="295">
        <f t="shared" si="732"/>
        <v>0</v>
      </c>
      <c r="HP174" s="295">
        <f t="shared" si="733"/>
        <v>0</v>
      </c>
      <c r="HQ174" s="295">
        <f t="shared" si="734"/>
        <v>0</v>
      </c>
      <c r="HR174" s="269">
        <v>525</v>
      </c>
      <c r="HS174" s="269" t="s">
        <v>312</v>
      </c>
    </row>
    <row r="175" spans="4:227" ht="15" customHeight="1">
      <c r="G175" s="175">
        <f t="shared" si="744"/>
        <v>11</v>
      </c>
      <c r="H175" s="175">
        <f t="shared" si="756"/>
        <v>7</v>
      </c>
      <c r="I175" s="128">
        <v>40</v>
      </c>
      <c r="J175" s="88">
        <f t="shared" si="776"/>
        <v>43485</v>
      </c>
      <c r="K175" s="84">
        <v>43485</v>
      </c>
      <c r="L175" s="5"/>
      <c r="M175" s="74">
        <v>1</v>
      </c>
      <c r="N175" s="28">
        <v>1</v>
      </c>
      <c r="O175" s="206">
        <f t="shared" si="754"/>
        <v>2</v>
      </c>
      <c r="P175" s="179">
        <f t="shared" si="777"/>
        <v>88</v>
      </c>
      <c r="Q175" s="180">
        <f t="shared" si="778"/>
        <v>43</v>
      </c>
      <c r="R175" s="181">
        <f t="shared" si="779"/>
        <v>45</v>
      </c>
      <c r="S175" s="518">
        <f t="shared" si="757"/>
        <v>4</v>
      </c>
      <c r="T175" s="27">
        <v>1</v>
      </c>
      <c r="U175" s="27">
        <v>1</v>
      </c>
      <c r="V175" s="27">
        <v>2</v>
      </c>
      <c r="W175" s="27">
        <v>2</v>
      </c>
      <c r="X175" s="187">
        <v>6</v>
      </c>
      <c r="Y175" s="27">
        <v>1</v>
      </c>
      <c r="Z175" s="190">
        <f t="shared" si="780"/>
        <v>7</v>
      </c>
      <c r="AA175" s="18">
        <v>1</v>
      </c>
      <c r="AB175" s="54"/>
      <c r="AC175" s="320">
        <v>3</v>
      </c>
      <c r="AD175" s="397" t="s">
        <v>27</v>
      </c>
      <c r="AE175" s="397" t="s">
        <v>93</v>
      </c>
      <c r="AF175" s="397">
        <v>8</v>
      </c>
      <c r="AG175" s="397" t="s">
        <v>85</v>
      </c>
      <c r="AH175" s="397"/>
      <c r="AI175" s="398">
        <v>1</v>
      </c>
      <c r="AJ175" s="397">
        <v>11</v>
      </c>
      <c r="AK175" s="5">
        <v>1</v>
      </c>
      <c r="AL175" s="419">
        <f t="shared" si="758"/>
        <v>2</v>
      </c>
      <c r="AM175" s="5">
        <v>5</v>
      </c>
      <c r="AN175" s="397" t="s">
        <v>27</v>
      </c>
      <c r="AO175" s="397" t="s">
        <v>63</v>
      </c>
      <c r="AP175" s="397">
        <v>7</v>
      </c>
      <c r="AQ175" s="397" t="s">
        <v>63</v>
      </c>
      <c r="AR175" s="397"/>
      <c r="AS175" s="398">
        <v>4</v>
      </c>
      <c r="AT175" s="397">
        <v>2</v>
      </c>
      <c r="AU175" s="5">
        <v>2</v>
      </c>
      <c r="AV175" s="419">
        <f t="shared" si="759"/>
        <v>3</v>
      </c>
      <c r="AW175" s="5">
        <v>6</v>
      </c>
      <c r="AX175" s="397" t="s">
        <v>26</v>
      </c>
      <c r="AY175" s="397" t="s">
        <v>93</v>
      </c>
      <c r="AZ175" s="411">
        <v>0</v>
      </c>
      <c r="BA175" s="411" t="s">
        <v>91</v>
      </c>
      <c r="BB175" s="397"/>
      <c r="BC175" s="398">
        <v>2</v>
      </c>
      <c r="BD175" s="397">
        <v>7</v>
      </c>
      <c r="BE175" s="5">
        <v>3</v>
      </c>
      <c r="BF175" s="419">
        <f t="shared" si="760"/>
        <v>3</v>
      </c>
      <c r="BG175" s="5">
        <v>4</v>
      </c>
      <c r="BH175" s="5"/>
      <c r="BI175" s="5" t="s">
        <v>106</v>
      </c>
      <c r="BJ175" s="397" t="s">
        <v>30</v>
      </c>
      <c r="BK175" s="397" t="s">
        <v>98</v>
      </c>
      <c r="BL175" s="397" t="s">
        <v>112</v>
      </c>
      <c r="BM175" s="398">
        <v>1</v>
      </c>
      <c r="BN175" s="397">
        <v>4</v>
      </c>
      <c r="BO175" s="5">
        <v>1</v>
      </c>
      <c r="BP175" s="419">
        <f t="shared" si="761"/>
        <v>3</v>
      </c>
      <c r="BQ175" s="5">
        <v>4</v>
      </c>
      <c r="BR175" s="397" t="s">
        <v>27</v>
      </c>
      <c r="BS175" s="397" t="s">
        <v>28</v>
      </c>
      <c r="BT175" s="397">
        <v>8</v>
      </c>
      <c r="BU175" s="397" t="s">
        <v>98</v>
      </c>
      <c r="BV175" s="397" t="s">
        <v>104</v>
      </c>
      <c r="BW175" s="398">
        <v>1</v>
      </c>
      <c r="BX175" s="397">
        <v>3</v>
      </c>
      <c r="BY175" s="5">
        <v>1</v>
      </c>
      <c r="BZ175" s="419">
        <f t="shared" si="762"/>
        <v>3</v>
      </c>
      <c r="CA175" s="5">
        <v>5</v>
      </c>
      <c r="CB175" s="397" t="s">
        <v>32</v>
      </c>
      <c r="CC175" s="397" t="s">
        <v>93</v>
      </c>
      <c r="CD175" s="397">
        <v>0</v>
      </c>
      <c r="CE175" s="397" t="s">
        <v>85</v>
      </c>
      <c r="CF175" s="397"/>
      <c r="CG175" s="398">
        <v>1</v>
      </c>
      <c r="CH175" s="397">
        <v>5</v>
      </c>
      <c r="CI175" s="5">
        <v>2</v>
      </c>
      <c r="CJ175" s="419">
        <f t="shared" si="763"/>
        <v>3</v>
      </c>
      <c r="CK175" s="400">
        <v>4</v>
      </c>
      <c r="CL175" s="5"/>
      <c r="CM175" s="5"/>
      <c r="CN175" s="397" t="s">
        <v>62</v>
      </c>
      <c r="CO175" s="397" t="s">
        <v>95</v>
      </c>
      <c r="CP175" s="397"/>
      <c r="CQ175" s="398">
        <v>2</v>
      </c>
      <c r="CR175" s="397">
        <v>4</v>
      </c>
      <c r="CS175" s="5">
        <v>2</v>
      </c>
      <c r="CT175" s="419">
        <f t="shared" si="764"/>
        <v>2</v>
      </c>
      <c r="CU175" s="5">
        <v>7</v>
      </c>
      <c r="CV175" s="397" t="s">
        <v>32</v>
      </c>
      <c r="CW175" s="397" t="s">
        <v>93</v>
      </c>
      <c r="CX175" s="397">
        <v>8</v>
      </c>
      <c r="CY175" s="397" t="s">
        <v>95</v>
      </c>
      <c r="CZ175" s="411" t="s">
        <v>108</v>
      </c>
      <c r="DA175" s="398">
        <v>2</v>
      </c>
      <c r="DB175" s="397">
        <v>7</v>
      </c>
      <c r="DC175" s="5">
        <v>1</v>
      </c>
      <c r="DD175" s="419">
        <f t="shared" si="774"/>
        <v>6</v>
      </c>
      <c r="DE175" s="5">
        <v>5</v>
      </c>
      <c r="DF175" s="397" t="s">
        <v>35</v>
      </c>
      <c r="DG175" s="397" t="s">
        <v>63</v>
      </c>
      <c r="DH175" s="397" t="s">
        <v>62</v>
      </c>
      <c r="DI175" s="397" t="s">
        <v>85</v>
      </c>
      <c r="DJ175" s="397"/>
      <c r="DK175" s="398">
        <v>2</v>
      </c>
      <c r="DL175" s="397">
        <v>6</v>
      </c>
      <c r="DM175" s="5">
        <v>2</v>
      </c>
      <c r="DN175" s="419">
        <f t="shared" si="765"/>
        <v>3</v>
      </c>
      <c r="DO175" s="401"/>
      <c r="DP175" s="5">
        <v>5</v>
      </c>
      <c r="DQ175" s="5"/>
      <c r="DR175" s="359"/>
      <c r="DS175" s="397" t="s">
        <v>111</v>
      </c>
      <c r="DT175" s="397" t="s">
        <v>63</v>
      </c>
      <c r="DU175" s="397"/>
      <c r="DV175" s="398">
        <v>2</v>
      </c>
      <c r="DW175" s="411">
        <v>6</v>
      </c>
      <c r="DX175" s="414">
        <v>3</v>
      </c>
      <c r="DY175" s="419">
        <f t="shared" si="766"/>
        <v>2</v>
      </c>
      <c r="DZ175" s="5">
        <v>4</v>
      </c>
      <c r="EA175" s="397" t="s">
        <v>35</v>
      </c>
      <c r="EB175" s="397" t="s">
        <v>28</v>
      </c>
      <c r="EC175" s="397">
        <v>8</v>
      </c>
      <c r="ED175" s="397" t="s">
        <v>85</v>
      </c>
      <c r="EE175" s="397"/>
      <c r="EF175" s="398">
        <v>1</v>
      </c>
      <c r="EG175" s="397">
        <v>5</v>
      </c>
      <c r="EH175" s="5">
        <v>2</v>
      </c>
      <c r="EI175" s="419">
        <f t="shared" si="767"/>
        <v>2</v>
      </c>
      <c r="EJ175" s="5">
        <v>5</v>
      </c>
      <c r="EK175" s="397" t="s">
        <v>35</v>
      </c>
      <c r="EL175" s="397" t="s">
        <v>93</v>
      </c>
      <c r="EM175" s="397">
        <v>8</v>
      </c>
      <c r="EN175" s="397" t="s">
        <v>46</v>
      </c>
      <c r="EO175" s="397"/>
      <c r="EP175" s="398">
        <v>1</v>
      </c>
      <c r="EQ175" s="397">
        <v>13</v>
      </c>
      <c r="ER175" s="5">
        <v>3</v>
      </c>
      <c r="ES175" s="419">
        <f t="shared" si="768"/>
        <v>2</v>
      </c>
      <c r="ET175" s="5">
        <v>5</v>
      </c>
      <c r="EU175" s="397" t="s">
        <v>37</v>
      </c>
      <c r="EV175" s="397" t="s">
        <v>28</v>
      </c>
      <c r="EW175" s="397">
        <v>7</v>
      </c>
      <c r="EX175" s="397" t="s">
        <v>86</v>
      </c>
      <c r="EY175" s="397"/>
      <c r="EZ175" s="398">
        <v>2</v>
      </c>
      <c r="FA175" s="397">
        <v>1</v>
      </c>
      <c r="FB175" s="5">
        <v>1</v>
      </c>
      <c r="FC175" s="419">
        <f t="shared" si="769"/>
        <v>4</v>
      </c>
      <c r="FD175" s="5">
        <v>7</v>
      </c>
      <c r="FE175" s="397" t="s">
        <v>35</v>
      </c>
      <c r="FF175" s="397" t="s">
        <v>28</v>
      </c>
      <c r="FG175" s="411">
        <v>6</v>
      </c>
      <c r="FH175" s="411" t="s">
        <v>91</v>
      </c>
      <c r="FI175" s="397"/>
      <c r="FJ175" s="398">
        <v>1</v>
      </c>
      <c r="FK175" s="397">
        <v>2</v>
      </c>
      <c r="FL175" s="5">
        <v>2</v>
      </c>
      <c r="FM175" s="419">
        <f t="shared" si="770"/>
        <v>5</v>
      </c>
      <c r="FN175" s="5">
        <v>6</v>
      </c>
      <c r="FO175" s="411" t="s">
        <v>35</v>
      </c>
      <c r="FP175" s="411" t="s">
        <v>91</v>
      </c>
      <c r="FQ175" s="397" t="s">
        <v>62</v>
      </c>
      <c r="FR175" s="397" t="s">
        <v>85</v>
      </c>
      <c r="FS175" s="397"/>
      <c r="FT175" s="398">
        <v>3</v>
      </c>
      <c r="FU175" s="397">
        <v>8</v>
      </c>
      <c r="FV175" s="5">
        <v>3</v>
      </c>
      <c r="FW175" s="419">
        <f t="shared" si="771"/>
        <v>3</v>
      </c>
      <c r="FX175" s="320">
        <v>3</v>
      </c>
      <c r="FY175" s="397" t="s">
        <v>35</v>
      </c>
      <c r="FZ175" s="397" t="s">
        <v>93</v>
      </c>
      <c r="GA175" s="397">
        <v>0</v>
      </c>
      <c r="GB175" s="397" t="s">
        <v>85</v>
      </c>
      <c r="GC175" s="397"/>
      <c r="GD175" s="398">
        <v>1</v>
      </c>
      <c r="GE175" s="397">
        <v>3</v>
      </c>
      <c r="GF175" s="5">
        <v>1</v>
      </c>
      <c r="GG175" s="419">
        <f t="shared" si="772"/>
        <v>2</v>
      </c>
      <c r="GH175" s="5">
        <v>5</v>
      </c>
      <c r="GI175" s="5"/>
      <c r="GJ175" s="5"/>
      <c r="GK175" s="397">
        <v>7</v>
      </c>
      <c r="GL175" s="397" t="s">
        <v>63</v>
      </c>
      <c r="GM175" s="397"/>
      <c r="GN175" s="398">
        <v>2</v>
      </c>
      <c r="GO175" s="411">
        <v>5</v>
      </c>
      <c r="GP175" s="414">
        <v>3</v>
      </c>
      <c r="GQ175" s="419">
        <f t="shared" si="773"/>
        <v>2</v>
      </c>
      <c r="GR175" s="5">
        <v>5</v>
      </c>
      <c r="GS175" s="397" t="s">
        <v>35</v>
      </c>
      <c r="GT175" s="397" t="s">
        <v>28</v>
      </c>
      <c r="GU175" s="397">
        <v>9</v>
      </c>
      <c r="GV175" s="397" t="s">
        <v>98</v>
      </c>
      <c r="GW175" s="397"/>
      <c r="GX175" s="398">
        <v>2</v>
      </c>
      <c r="GY175" s="397">
        <v>3</v>
      </c>
      <c r="GZ175" s="5">
        <v>1</v>
      </c>
      <c r="HA175" s="421">
        <f t="shared" si="775"/>
        <v>4</v>
      </c>
      <c r="HB175" s="5"/>
      <c r="HF175" s="278"/>
      <c r="HG175" s="282"/>
      <c r="HI175">
        <v>1</v>
      </c>
      <c r="HK175" s="295">
        <f t="shared" si="743"/>
        <v>7</v>
      </c>
      <c r="HL175" s="296">
        <f t="shared" si="729"/>
        <v>0</v>
      </c>
      <c r="HM175" s="295">
        <f t="shared" si="730"/>
        <v>0</v>
      </c>
      <c r="HN175" s="297">
        <f t="shared" si="731"/>
        <v>0</v>
      </c>
      <c r="HO175" s="295">
        <f t="shared" si="732"/>
        <v>0</v>
      </c>
      <c r="HP175" s="295">
        <f t="shared" si="733"/>
        <v>0</v>
      </c>
      <c r="HQ175" s="295">
        <f t="shared" si="734"/>
        <v>0</v>
      </c>
      <c r="HR175" s="269">
        <v>525</v>
      </c>
      <c r="HS175" s="269" t="s">
        <v>312</v>
      </c>
    </row>
    <row r="176" spans="4:227" ht="15" customHeight="1">
      <c r="G176" s="175">
        <f t="shared" si="744"/>
        <v>7</v>
      </c>
      <c r="H176" s="175">
        <f t="shared" si="756"/>
        <v>9</v>
      </c>
      <c r="I176" s="128">
        <v>39</v>
      </c>
      <c r="J176" s="90">
        <f t="shared" si="776"/>
        <v>43469</v>
      </c>
      <c r="K176" s="87">
        <v>43469</v>
      </c>
      <c r="L176" s="41"/>
      <c r="M176" s="76">
        <v>3</v>
      </c>
      <c r="N176" s="42">
        <v>0</v>
      </c>
      <c r="O176" s="206">
        <f t="shared" si="754"/>
        <v>3</v>
      </c>
      <c r="P176" s="176">
        <f t="shared" si="777"/>
        <v>86</v>
      </c>
      <c r="Q176" s="177">
        <f t="shared" si="778"/>
        <v>45</v>
      </c>
      <c r="R176" s="178">
        <f t="shared" si="779"/>
        <v>41</v>
      </c>
      <c r="S176" s="518">
        <f t="shared" si="757"/>
        <v>5</v>
      </c>
      <c r="T176" s="43">
        <v>1</v>
      </c>
      <c r="U176" s="43">
        <v>1</v>
      </c>
      <c r="V176" s="43">
        <v>1</v>
      </c>
      <c r="W176" s="43">
        <v>1</v>
      </c>
      <c r="X176" s="186">
        <f>IF(ISNUMBER(T176),SUM(T176:W176),"")</f>
        <v>4</v>
      </c>
      <c r="Y176" s="43">
        <v>0</v>
      </c>
      <c r="Z176" s="189">
        <f t="shared" si="780"/>
        <v>4</v>
      </c>
      <c r="AA176" s="44">
        <v>0</v>
      </c>
      <c r="AB176" s="54"/>
      <c r="AC176" s="5">
        <v>6</v>
      </c>
      <c r="AD176" s="397" t="s">
        <v>26</v>
      </c>
      <c r="AE176" s="397" t="s">
        <v>63</v>
      </c>
      <c r="AF176" s="411">
        <v>8</v>
      </c>
      <c r="AG176" s="411" t="s">
        <v>103</v>
      </c>
      <c r="AH176" s="397"/>
      <c r="AI176" s="398">
        <v>1</v>
      </c>
      <c r="AJ176" s="397">
        <v>0.5</v>
      </c>
      <c r="AK176" s="5">
        <v>1</v>
      </c>
      <c r="AL176" s="419">
        <f t="shared" si="758"/>
        <v>5</v>
      </c>
      <c r="AM176" s="5">
        <v>4</v>
      </c>
      <c r="AN176" s="397" t="s">
        <v>26</v>
      </c>
      <c r="AO176" s="397" t="s">
        <v>86</v>
      </c>
      <c r="AP176" s="397">
        <v>9</v>
      </c>
      <c r="AQ176" s="397" t="s">
        <v>85</v>
      </c>
      <c r="AR176" s="397"/>
      <c r="AS176" s="398">
        <v>3</v>
      </c>
      <c r="AT176" s="397">
        <v>3</v>
      </c>
      <c r="AU176" s="5">
        <v>2</v>
      </c>
      <c r="AV176" s="419">
        <f t="shared" si="759"/>
        <v>2</v>
      </c>
      <c r="AW176" s="5">
        <v>6</v>
      </c>
      <c r="AX176" s="411" t="s">
        <v>97</v>
      </c>
      <c r="AY176" s="411" t="s">
        <v>103</v>
      </c>
      <c r="AZ176" s="397" t="s">
        <v>62</v>
      </c>
      <c r="BA176" s="397" t="s">
        <v>85</v>
      </c>
      <c r="BB176" s="397" t="s">
        <v>45</v>
      </c>
      <c r="BC176" s="398">
        <v>3</v>
      </c>
      <c r="BD176" s="397">
        <v>8</v>
      </c>
      <c r="BE176" s="5">
        <v>2</v>
      </c>
      <c r="BF176" s="419">
        <f t="shared" si="760"/>
        <v>4</v>
      </c>
      <c r="BG176" s="5">
        <v>4</v>
      </c>
      <c r="BH176" s="5"/>
      <c r="BI176" s="5" t="s">
        <v>106</v>
      </c>
      <c r="BJ176" s="397" t="s">
        <v>29</v>
      </c>
      <c r="BK176" s="397" t="s">
        <v>95</v>
      </c>
      <c r="BL176" s="397"/>
      <c r="BM176" s="398">
        <v>3</v>
      </c>
      <c r="BN176" s="397">
        <v>5</v>
      </c>
      <c r="BO176" s="5">
        <v>2</v>
      </c>
      <c r="BP176" s="419">
        <f t="shared" si="761"/>
        <v>2</v>
      </c>
      <c r="BQ176" s="5">
        <v>5</v>
      </c>
      <c r="BR176" s="397" t="s">
        <v>27</v>
      </c>
      <c r="BS176" s="397" t="s">
        <v>28</v>
      </c>
      <c r="BT176" s="397">
        <v>7</v>
      </c>
      <c r="BU176" s="397" t="s">
        <v>86</v>
      </c>
      <c r="BV176" s="397"/>
      <c r="BW176" s="398">
        <v>3</v>
      </c>
      <c r="BX176" s="397">
        <v>14</v>
      </c>
      <c r="BY176" s="5">
        <v>3</v>
      </c>
      <c r="BZ176" s="419">
        <f t="shared" si="762"/>
        <v>2</v>
      </c>
      <c r="CA176" s="5">
        <v>6</v>
      </c>
      <c r="CB176" s="397" t="s">
        <v>31</v>
      </c>
      <c r="CC176" s="397" t="s">
        <v>105</v>
      </c>
      <c r="CD176" s="397">
        <v>8</v>
      </c>
      <c r="CE176" s="397" t="s">
        <v>85</v>
      </c>
      <c r="CF176" s="397"/>
      <c r="CG176" s="398">
        <v>2</v>
      </c>
      <c r="CH176" s="397">
        <v>13</v>
      </c>
      <c r="CI176" s="5">
        <v>3</v>
      </c>
      <c r="CJ176" s="419">
        <f t="shared" si="763"/>
        <v>3</v>
      </c>
      <c r="CK176" s="5">
        <v>3</v>
      </c>
      <c r="CL176" s="5"/>
      <c r="CM176" s="5"/>
      <c r="CN176" s="397" t="s">
        <v>62</v>
      </c>
      <c r="CO176" s="397" t="s">
        <v>86</v>
      </c>
      <c r="CP176" s="397"/>
      <c r="CQ176" s="398">
        <v>3</v>
      </c>
      <c r="CR176" s="397">
        <v>0.5</v>
      </c>
      <c r="CS176" s="5">
        <v>1</v>
      </c>
      <c r="CT176" s="419">
        <f t="shared" si="764"/>
        <v>2</v>
      </c>
      <c r="CU176" s="5">
        <v>7</v>
      </c>
      <c r="CV176" s="397" t="s">
        <v>31</v>
      </c>
      <c r="CW176" s="397" t="s">
        <v>93</v>
      </c>
      <c r="CX176" s="397">
        <v>7</v>
      </c>
      <c r="CY176" s="397" t="s">
        <v>95</v>
      </c>
      <c r="CZ176" s="411" t="s">
        <v>108</v>
      </c>
      <c r="DA176" s="398">
        <v>2</v>
      </c>
      <c r="DB176" s="397">
        <v>4</v>
      </c>
      <c r="DC176" s="5">
        <v>1</v>
      </c>
      <c r="DD176" s="419">
        <f t="shared" si="774"/>
        <v>6</v>
      </c>
      <c r="DE176" s="5">
        <v>4</v>
      </c>
      <c r="DF176" s="397" t="s">
        <v>34</v>
      </c>
      <c r="DG176" s="397" t="s">
        <v>28</v>
      </c>
      <c r="DH176" s="397">
        <v>8</v>
      </c>
      <c r="DI176" s="397" t="s">
        <v>85</v>
      </c>
      <c r="DJ176" s="397"/>
      <c r="DK176" s="398">
        <v>2</v>
      </c>
      <c r="DL176" s="397">
        <v>8</v>
      </c>
      <c r="DM176" s="5">
        <v>2</v>
      </c>
      <c r="DN176" s="419">
        <f t="shared" si="765"/>
        <v>2</v>
      </c>
      <c r="DO176" s="401"/>
      <c r="DP176" s="5">
        <v>4</v>
      </c>
      <c r="DQ176" s="5"/>
      <c r="DR176" s="359"/>
      <c r="DS176" s="397" t="s">
        <v>29</v>
      </c>
      <c r="DT176" s="397" t="s">
        <v>63</v>
      </c>
      <c r="DU176" s="397"/>
      <c r="DV176" s="398">
        <v>2</v>
      </c>
      <c r="DW176" s="397">
        <v>25</v>
      </c>
      <c r="DX176" s="5">
        <v>2</v>
      </c>
      <c r="DY176" s="419">
        <f t="shared" si="766"/>
        <v>2</v>
      </c>
      <c r="DZ176" s="5">
        <v>4</v>
      </c>
      <c r="EA176" s="397" t="s">
        <v>34</v>
      </c>
      <c r="EB176" s="397" t="s">
        <v>63</v>
      </c>
      <c r="EC176" s="397">
        <v>7</v>
      </c>
      <c r="ED176" s="397" t="s">
        <v>85</v>
      </c>
      <c r="EE176" s="397"/>
      <c r="EF176" s="398">
        <v>3</v>
      </c>
      <c r="EG176" s="397">
        <v>5</v>
      </c>
      <c r="EH176" s="5">
        <v>2</v>
      </c>
      <c r="EI176" s="419">
        <f t="shared" si="767"/>
        <v>2</v>
      </c>
      <c r="EJ176" s="5">
        <v>5</v>
      </c>
      <c r="EK176" s="397" t="s">
        <v>35</v>
      </c>
      <c r="EL176" s="397" t="s">
        <v>93</v>
      </c>
      <c r="EM176" s="397">
        <v>8</v>
      </c>
      <c r="EN176" s="397" t="s">
        <v>63</v>
      </c>
      <c r="EO176" s="397"/>
      <c r="EP176" s="398">
        <v>3</v>
      </c>
      <c r="EQ176" s="397">
        <v>25</v>
      </c>
      <c r="ER176" s="5">
        <v>3</v>
      </c>
      <c r="ES176" s="419">
        <f t="shared" si="768"/>
        <v>2</v>
      </c>
      <c r="ET176" s="5">
        <v>5</v>
      </c>
      <c r="EU176" s="397" t="s">
        <v>36</v>
      </c>
      <c r="EV176" s="397" t="s">
        <v>28</v>
      </c>
      <c r="EW176" s="397">
        <v>6</v>
      </c>
      <c r="EX176" s="397" t="s">
        <v>63</v>
      </c>
      <c r="EY176" s="397"/>
      <c r="EZ176" s="398">
        <v>2</v>
      </c>
      <c r="FA176" s="397">
        <v>2</v>
      </c>
      <c r="FB176" s="5">
        <v>1</v>
      </c>
      <c r="FC176" s="419">
        <f t="shared" si="769"/>
        <v>4</v>
      </c>
      <c r="FD176" s="5">
        <v>5</v>
      </c>
      <c r="FE176" s="397" t="s">
        <v>35</v>
      </c>
      <c r="FF176" s="397" t="s">
        <v>28</v>
      </c>
      <c r="FG176" s="397">
        <v>6</v>
      </c>
      <c r="FH176" s="397" t="s">
        <v>63</v>
      </c>
      <c r="FI176" s="397"/>
      <c r="FJ176" s="398">
        <v>2</v>
      </c>
      <c r="FK176" s="397">
        <v>3</v>
      </c>
      <c r="FL176" s="5">
        <v>1</v>
      </c>
      <c r="FM176" s="419">
        <f t="shared" si="770"/>
        <v>4</v>
      </c>
      <c r="FN176" s="5">
        <v>4</v>
      </c>
      <c r="FO176" s="397" t="s">
        <v>34</v>
      </c>
      <c r="FP176" s="397" t="s">
        <v>28</v>
      </c>
      <c r="FQ176" s="397">
        <v>8</v>
      </c>
      <c r="FR176" s="397" t="s">
        <v>85</v>
      </c>
      <c r="FS176" s="397"/>
      <c r="FT176" s="398">
        <v>4</v>
      </c>
      <c r="FU176" s="397">
        <v>10</v>
      </c>
      <c r="FV176" s="5">
        <v>2</v>
      </c>
      <c r="FW176" s="419">
        <f t="shared" si="771"/>
        <v>2</v>
      </c>
      <c r="FX176" s="5">
        <v>6</v>
      </c>
      <c r="FY176" s="397" t="s">
        <v>34</v>
      </c>
      <c r="FZ176" s="397" t="s">
        <v>91</v>
      </c>
      <c r="GA176" s="397">
        <v>4</v>
      </c>
      <c r="GB176" s="397" t="s">
        <v>85</v>
      </c>
      <c r="GC176" s="397"/>
      <c r="GD176" s="398">
        <v>3</v>
      </c>
      <c r="GE176" s="411">
        <v>14</v>
      </c>
      <c r="GF176" s="414">
        <v>3</v>
      </c>
      <c r="GG176" s="419">
        <f t="shared" si="772"/>
        <v>3</v>
      </c>
      <c r="GH176" s="5">
        <v>3</v>
      </c>
      <c r="GI176" s="5"/>
      <c r="GJ176" s="5"/>
      <c r="GK176" s="397">
        <v>7</v>
      </c>
      <c r="GL176" s="397" t="s">
        <v>85</v>
      </c>
      <c r="GM176" s="397"/>
      <c r="GN176" s="398">
        <v>2</v>
      </c>
      <c r="GO176" s="397">
        <v>13</v>
      </c>
      <c r="GP176" s="5">
        <v>2</v>
      </c>
      <c r="GQ176" s="419">
        <f t="shared" si="773"/>
        <v>1</v>
      </c>
      <c r="GR176" s="5">
        <v>5</v>
      </c>
      <c r="GS176" s="397" t="s">
        <v>34</v>
      </c>
      <c r="GT176" s="397" t="s">
        <v>105</v>
      </c>
      <c r="GU176" s="397">
        <v>6</v>
      </c>
      <c r="GV176" s="397" t="s">
        <v>85</v>
      </c>
      <c r="GW176" s="397"/>
      <c r="GX176" s="398">
        <v>2</v>
      </c>
      <c r="GY176" s="397">
        <v>14</v>
      </c>
      <c r="GZ176" s="5">
        <v>2</v>
      </c>
      <c r="HA176" s="421">
        <f t="shared" si="775"/>
        <v>3</v>
      </c>
      <c r="HB176" s="5"/>
      <c r="HF176" s="278"/>
      <c r="HG176" s="282">
        <v>1</v>
      </c>
      <c r="HI176">
        <v>2</v>
      </c>
      <c r="HK176" s="295">
        <f t="shared" si="743"/>
        <v>7</v>
      </c>
      <c r="HL176" s="296">
        <f t="shared" si="729"/>
        <v>0</v>
      </c>
      <c r="HM176" s="295">
        <f t="shared" si="730"/>
        <v>0</v>
      </c>
      <c r="HN176" s="297">
        <f t="shared" si="731"/>
        <v>0</v>
      </c>
      <c r="HO176" s="295">
        <f t="shared" si="732"/>
        <v>0</v>
      </c>
      <c r="HP176" s="295">
        <f t="shared" si="733"/>
        <v>0</v>
      </c>
      <c r="HQ176" s="295">
        <f t="shared" si="734"/>
        <v>0</v>
      </c>
      <c r="HR176" s="269">
        <v>525</v>
      </c>
      <c r="HS176" s="269" t="s">
        <v>312</v>
      </c>
    </row>
    <row r="177" spans="7:227" ht="15" customHeight="1">
      <c r="G177" s="175">
        <f t="shared" si="744"/>
        <v>6</v>
      </c>
      <c r="H177" s="175">
        <f t="shared" si="756"/>
        <v>6</v>
      </c>
      <c r="I177" s="128">
        <v>38</v>
      </c>
      <c r="J177" s="88">
        <f t="shared" si="776"/>
        <v>43468</v>
      </c>
      <c r="K177" s="84">
        <v>43468</v>
      </c>
      <c r="L177" s="5"/>
      <c r="M177" s="74">
        <v>2</v>
      </c>
      <c r="N177" s="28">
        <v>1</v>
      </c>
      <c r="O177" s="206">
        <f t="shared" si="754"/>
        <v>3</v>
      </c>
      <c r="P177" s="179">
        <f t="shared" si="777"/>
        <v>95</v>
      </c>
      <c r="Q177" s="180">
        <f t="shared" si="778"/>
        <v>51</v>
      </c>
      <c r="R177" s="181">
        <f t="shared" si="779"/>
        <v>44</v>
      </c>
      <c r="S177" s="518">
        <f t="shared" si="757"/>
        <v>7</v>
      </c>
      <c r="T177" s="27">
        <v>2</v>
      </c>
      <c r="U177" s="27">
        <v>0</v>
      </c>
      <c r="V177" s="27">
        <v>2</v>
      </c>
      <c r="W177" s="27">
        <v>0</v>
      </c>
      <c r="X177" s="187">
        <f>IF(ISNUMBER(T177),SUM(T177:W177),"")</f>
        <v>4</v>
      </c>
      <c r="Y177" s="27">
        <v>2</v>
      </c>
      <c r="Z177" s="190">
        <f t="shared" si="780"/>
        <v>6</v>
      </c>
      <c r="AA177" s="18">
        <v>0</v>
      </c>
      <c r="AB177" s="54"/>
      <c r="AC177" s="5">
        <v>7</v>
      </c>
      <c r="AD177" s="397" t="s">
        <v>26</v>
      </c>
      <c r="AE177" s="397" t="s">
        <v>63</v>
      </c>
      <c r="AF177" s="386">
        <v>7</v>
      </c>
      <c r="AG177" s="386" t="s">
        <v>103</v>
      </c>
      <c r="AH177" s="397"/>
      <c r="AI177" s="398">
        <v>2</v>
      </c>
      <c r="AJ177" s="397">
        <v>7</v>
      </c>
      <c r="AK177" s="5">
        <v>2</v>
      </c>
      <c r="AL177" s="419">
        <f t="shared" si="758"/>
        <v>5</v>
      </c>
      <c r="AM177" s="5">
        <v>5</v>
      </c>
      <c r="AN177" s="397" t="s">
        <v>26</v>
      </c>
      <c r="AO177" s="397" t="s">
        <v>86</v>
      </c>
      <c r="AP177" s="397">
        <v>7</v>
      </c>
      <c r="AQ177" s="397" t="s">
        <v>91</v>
      </c>
      <c r="AR177" s="397"/>
      <c r="AS177" s="398">
        <v>4</v>
      </c>
      <c r="AT177" s="397">
        <v>7</v>
      </c>
      <c r="AU177" s="5">
        <v>2</v>
      </c>
      <c r="AV177" s="419">
        <f t="shared" si="759"/>
        <v>3</v>
      </c>
      <c r="AW177" s="5">
        <v>8</v>
      </c>
      <c r="AX177" s="386" t="s">
        <v>97</v>
      </c>
      <c r="AY177" s="386" t="s">
        <v>86</v>
      </c>
      <c r="AZ177" s="27">
        <v>9</v>
      </c>
      <c r="BA177" s="27" t="s">
        <v>63</v>
      </c>
      <c r="BB177" s="386" t="s">
        <v>104</v>
      </c>
      <c r="BC177" s="398">
        <v>3</v>
      </c>
      <c r="BD177" s="397">
        <v>4</v>
      </c>
      <c r="BE177" s="5">
        <v>2</v>
      </c>
      <c r="BF177" s="419">
        <f t="shared" si="760"/>
        <v>6</v>
      </c>
      <c r="BG177" s="5">
        <v>5</v>
      </c>
      <c r="BH177" s="5"/>
      <c r="BI177" s="5" t="s">
        <v>106</v>
      </c>
      <c r="BJ177" s="411" t="s">
        <v>29</v>
      </c>
      <c r="BK177" s="411" t="s">
        <v>98</v>
      </c>
      <c r="BL177" s="411">
        <v>1</v>
      </c>
      <c r="BM177" s="398">
        <v>3</v>
      </c>
      <c r="BN177" s="397">
        <v>5</v>
      </c>
      <c r="BO177" s="5">
        <v>2</v>
      </c>
      <c r="BP177" s="419">
        <f t="shared" si="761"/>
        <v>3</v>
      </c>
      <c r="BQ177" s="5">
        <v>5</v>
      </c>
      <c r="BR177" s="397" t="s">
        <v>97</v>
      </c>
      <c r="BS177" s="397" t="s">
        <v>105</v>
      </c>
      <c r="BT177" s="397">
        <v>4</v>
      </c>
      <c r="BU177" s="397" t="s">
        <v>91</v>
      </c>
      <c r="BV177" s="397"/>
      <c r="BW177" s="398">
        <v>1</v>
      </c>
      <c r="BX177" s="397">
        <v>14</v>
      </c>
      <c r="BY177" s="5">
        <v>2</v>
      </c>
      <c r="BZ177" s="419">
        <f t="shared" si="762"/>
        <v>3</v>
      </c>
      <c r="CA177" s="5">
        <v>6</v>
      </c>
      <c r="CB177" s="397" t="s">
        <v>31</v>
      </c>
      <c r="CC177" s="397" t="s">
        <v>93</v>
      </c>
      <c r="CD177" s="397" t="s">
        <v>62</v>
      </c>
      <c r="CE177" s="397" t="s">
        <v>92</v>
      </c>
      <c r="CF177" s="397" t="s">
        <v>104</v>
      </c>
      <c r="CG177" s="398">
        <v>3</v>
      </c>
      <c r="CH177" s="397">
        <v>5</v>
      </c>
      <c r="CI177" s="5">
        <v>2</v>
      </c>
      <c r="CJ177" s="419">
        <f t="shared" si="763"/>
        <v>4</v>
      </c>
      <c r="CK177" s="400">
        <v>4</v>
      </c>
      <c r="CL177" s="5"/>
      <c r="CM177" s="5"/>
      <c r="CN177" s="397" t="s">
        <v>62</v>
      </c>
      <c r="CO177" s="397" t="s">
        <v>95</v>
      </c>
      <c r="CP177" s="397"/>
      <c r="CQ177" s="398">
        <v>3</v>
      </c>
      <c r="CR177" s="397">
        <v>4</v>
      </c>
      <c r="CS177" s="5">
        <v>2</v>
      </c>
      <c r="CT177" s="419">
        <f t="shared" si="764"/>
        <v>2</v>
      </c>
      <c r="CU177" s="5">
        <v>6</v>
      </c>
      <c r="CV177" s="397" t="s">
        <v>31</v>
      </c>
      <c r="CW177" s="397" t="s">
        <v>28</v>
      </c>
      <c r="CX177" s="397">
        <v>8</v>
      </c>
      <c r="CY177" s="397" t="s">
        <v>91</v>
      </c>
      <c r="CZ177" s="397">
        <v>1</v>
      </c>
      <c r="DA177" s="398">
        <v>2</v>
      </c>
      <c r="DB177" s="397">
        <v>4</v>
      </c>
      <c r="DC177" s="5">
        <v>2</v>
      </c>
      <c r="DD177" s="419">
        <f t="shared" si="774"/>
        <v>4</v>
      </c>
      <c r="DE177" s="5">
        <v>5</v>
      </c>
      <c r="DF177" s="397" t="s">
        <v>34</v>
      </c>
      <c r="DG177" s="397" t="s">
        <v>28</v>
      </c>
      <c r="DH177" s="397">
        <v>9</v>
      </c>
      <c r="DI177" s="397" t="s">
        <v>63</v>
      </c>
      <c r="DJ177" s="397" t="s">
        <v>107</v>
      </c>
      <c r="DK177" s="398">
        <v>3</v>
      </c>
      <c r="DL177" s="397">
        <v>5</v>
      </c>
      <c r="DM177" s="5">
        <v>2</v>
      </c>
      <c r="DN177" s="419">
        <f t="shared" si="765"/>
        <v>3</v>
      </c>
      <c r="DO177" s="401"/>
      <c r="DP177" s="5">
        <v>4</v>
      </c>
      <c r="DQ177" s="5"/>
      <c r="DR177" s="359"/>
      <c r="DS177" s="397" t="s">
        <v>29</v>
      </c>
      <c r="DT177" s="397" t="s">
        <v>25</v>
      </c>
      <c r="DU177" s="397"/>
      <c r="DV177" s="398">
        <v>1</v>
      </c>
      <c r="DW177" s="397">
        <v>5</v>
      </c>
      <c r="DX177" s="5">
        <v>2</v>
      </c>
      <c r="DY177" s="419">
        <f t="shared" si="766"/>
        <v>2</v>
      </c>
      <c r="DZ177" s="5">
        <v>6</v>
      </c>
      <c r="EA177" s="411" t="s">
        <v>34</v>
      </c>
      <c r="EB177" s="411" t="s">
        <v>86</v>
      </c>
      <c r="EC177" s="397">
        <v>8</v>
      </c>
      <c r="ED177" s="397" t="s">
        <v>63</v>
      </c>
      <c r="EE177" s="397"/>
      <c r="EF177" s="398">
        <v>1</v>
      </c>
      <c r="EG177" s="397">
        <v>15</v>
      </c>
      <c r="EH177" s="5">
        <v>3</v>
      </c>
      <c r="EI177" s="419">
        <f t="shared" si="767"/>
        <v>3</v>
      </c>
      <c r="EJ177" s="400">
        <v>5</v>
      </c>
      <c r="EK177" s="397" t="s">
        <v>35</v>
      </c>
      <c r="EL177" s="397" t="s">
        <v>47</v>
      </c>
      <c r="EM177" s="397" t="s">
        <v>62</v>
      </c>
      <c r="EN177" s="397" t="s">
        <v>85</v>
      </c>
      <c r="EO177" s="397"/>
      <c r="EP177" s="398">
        <v>4</v>
      </c>
      <c r="EQ177" s="397">
        <v>35</v>
      </c>
      <c r="ER177" s="5">
        <v>3</v>
      </c>
      <c r="ES177" s="419">
        <f t="shared" si="768"/>
        <v>2</v>
      </c>
      <c r="ET177" s="5">
        <v>5</v>
      </c>
      <c r="EU177" s="397" t="s">
        <v>36</v>
      </c>
      <c r="EV177" s="397" t="s">
        <v>105</v>
      </c>
      <c r="EW177" s="397">
        <v>4</v>
      </c>
      <c r="EX177" s="397" t="s">
        <v>85</v>
      </c>
      <c r="EY177" s="397"/>
      <c r="EZ177" s="398">
        <v>3</v>
      </c>
      <c r="FA177" s="397">
        <v>4</v>
      </c>
      <c r="FB177" s="5">
        <v>2</v>
      </c>
      <c r="FC177" s="419">
        <f t="shared" si="769"/>
        <v>3</v>
      </c>
      <c r="FD177" s="5">
        <v>6</v>
      </c>
      <c r="FE177" s="397" t="s">
        <v>34</v>
      </c>
      <c r="FF177" s="397" t="s">
        <v>28</v>
      </c>
      <c r="FG177" s="397">
        <v>4</v>
      </c>
      <c r="FH177" s="397" t="s">
        <v>85</v>
      </c>
      <c r="FI177" s="397"/>
      <c r="FJ177" s="398">
        <v>3</v>
      </c>
      <c r="FK177" s="397">
        <v>3</v>
      </c>
      <c r="FL177" s="5">
        <v>2</v>
      </c>
      <c r="FM177" s="419">
        <f t="shared" si="770"/>
        <v>4</v>
      </c>
      <c r="FN177" s="5">
        <v>5</v>
      </c>
      <c r="FO177" s="397" t="s">
        <v>34</v>
      </c>
      <c r="FP177" s="397" t="s">
        <v>28</v>
      </c>
      <c r="FQ177" s="397">
        <v>8</v>
      </c>
      <c r="FR177" s="397" t="s">
        <v>91</v>
      </c>
      <c r="FS177" s="397"/>
      <c r="FT177" s="398">
        <v>3</v>
      </c>
      <c r="FU177" s="397">
        <v>1</v>
      </c>
      <c r="FV177" s="5">
        <v>1</v>
      </c>
      <c r="FW177" s="419">
        <f t="shared" si="771"/>
        <v>4</v>
      </c>
      <c r="FX177" s="5">
        <v>5</v>
      </c>
      <c r="FY177" s="397" t="s">
        <v>34</v>
      </c>
      <c r="FZ177" s="397" t="s">
        <v>93</v>
      </c>
      <c r="GA177" s="397">
        <v>0</v>
      </c>
      <c r="GB177" s="397" t="s">
        <v>46</v>
      </c>
      <c r="GC177" s="397"/>
      <c r="GD177" s="398">
        <v>1</v>
      </c>
      <c r="GE177" s="397">
        <v>5</v>
      </c>
      <c r="GF177" s="5">
        <v>2</v>
      </c>
      <c r="GG177" s="419">
        <f t="shared" si="772"/>
        <v>3</v>
      </c>
      <c r="GH177" s="5">
        <v>3</v>
      </c>
      <c r="GI177" s="5"/>
      <c r="GJ177" s="5"/>
      <c r="GK177" s="397">
        <v>7</v>
      </c>
      <c r="GL177" s="397" t="s">
        <v>85</v>
      </c>
      <c r="GM177" s="397"/>
      <c r="GN177" s="398">
        <v>1</v>
      </c>
      <c r="GO177" s="397">
        <v>4</v>
      </c>
      <c r="GP177" s="5">
        <v>2</v>
      </c>
      <c r="GQ177" s="419">
        <f t="shared" si="773"/>
        <v>1</v>
      </c>
      <c r="GR177" s="5">
        <v>5</v>
      </c>
      <c r="GS177" s="397" t="s">
        <v>34</v>
      </c>
      <c r="GT177" s="397" t="s">
        <v>63</v>
      </c>
      <c r="GU177" s="397" t="s">
        <v>62</v>
      </c>
      <c r="GV177" s="397" t="s">
        <v>85</v>
      </c>
      <c r="GW177" s="397"/>
      <c r="GX177" s="398">
        <v>2</v>
      </c>
      <c r="GY177" s="397">
        <v>13</v>
      </c>
      <c r="GZ177" s="5">
        <v>2</v>
      </c>
      <c r="HA177" s="421">
        <f t="shared" si="775"/>
        <v>3</v>
      </c>
      <c r="HB177" s="5"/>
      <c r="HF177" s="278"/>
      <c r="HG177" s="282"/>
      <c r="HI177">
        <v>1</v>
      </c>
      <c r="HK177" s="295">
        <f t="shared" si="743"/>
        <v>7</v>
      </c>
      <c r="HL177" s="296">
        <f t="shared" si="729"/>
        <v>0</v>
      </c>
      <c r="HM177" s="295">
        <f t="shared" si="730"/>
        <v>0</v>
      </c>
      <c r="HN177" s="297">
        <f t="shared" si="731"/>
        <v>0</v>
      </c>
      <c r="HO177" s="295">
        <f t="shared" si="732"/>
        <v>0</v>
      </c>
      <c r="HP177" s="295">
        <f t="shared" si="733"/>
        <v>0</v>
      </c>
      <c r="HQ177" s="295">
        <f t="shared" si="734"/>
        <v>0</v>
      </c>
      <c r="HR177" s="269">
        <v>525</v>
      </c>
      <c r="HS177" s="269" t="s">
        <v>312</v>
      </c>
    </row>
    <row r="178" spans="7:227" ht="15" customHeight="1" thickBot="1">
      <c r="G178" s="175">
        <f t="shared" si="744"/>
        <v>9</v>
      </c>
      <c r="H178" s="175">
        <f t="shared" si="756"/>
        <v>7</v>
      </c>
      <c r="I178" s="423">
        <v>37</v>
      </c>
      <c r="J178" s="91">
        <f t="shared" si="776"/>
        <v>43467</v>
      </c>
      <c r="K178" s="86">
        <v>43467</v>
      </c>
      <c r="L178" s="45" t="s">
        <v>162</v>
      </c>
      <c r="M178" s="75">
        <v>1</v>
      </c>
      <c r="N178" s="46">
        <v>0</v>
      </c>
      <c r="O178" s="208">
        <f t="shared" si="754"/>
        <v>1</v>
      </c>
      <c r="P178" s="182">
        <f t="shared" si="777"/>
        <v>83</v>
      </c>
      <c r="Q178" s="183">
        <f t="shared" si="778"/>
        <v>42</v>
      </c>
      <c r="R178" s="184">
        <f t="shared" si="779"/>
        <v>41</v>
      </c>
      <c r="S178" s="520">
        <f t="shared" si="757"/>
        <v>2</v>
      </c>
      <c r="T178" s="47">
        <v>0</v>
      </c>
      <c r="U178" s="47">
        <v>0</v>
      </c>
      <c r="V178" s="47">
        <v>1</v>
      </c>
      <c r="W178" s="47">
        <v>1</v>
      </c>
      <c r="X178" s="188">
        <f>IF(ISNUMBER(T178),SUM(T178:W178),"")</f>
        <v>2</v>
      </c>
      <c r="Y178" s="47">
        <v>2</v>
      </c>
      <c r="Z178" s="191">
        <f t="shared" si="780"/>
        <v>4</v>
      </c>
      <c r="AA178" s="211">
        <v>3</v>
      </c>
      <c r="AB178" s="97"/>
      <c r="AC178" s="45">
        <v>7</v>
      </c>
      <c r="AD178" s="455" t="s">
        <v>26</v>
      </c>
      <c r="AE178" s="455" t="s">
        <v>93</v>
      </c>
      <c r="AF178" s="447">
        <v>7</v>
      </c>
      <c r="AG178" s="447" t="s">
        <v>96</v>
      </c>
      <c r="AH178" s="455"/>
      <c r="AI178" s="456">
        <v>2</v>
      </c>
      <c r="AJ178" s="455">
        <v>18</v>
      </c>
      <c r="AK178" s="45">
        <v>2</v>
      </c>
      <c r="AL178" s="419">
        <f t="shared" si="758"/>
        <v>5</v>
      </c>
      <c r="AM178" s="45">
        <v>5</v>
      </c>
      <c r="AN178" s="455" t="s">
        <v>26</v>
      </c>
      <c r="AO178" s="455" t="s">
        <v>86</v>
      </c>
      <c r="AP178" s="455">
        <v>0</v>
      </c>
      <c r="AQ178" s="455" t="s">
        <v>85</v>
      </c>
      <c r="AR178" s="455"/>
      <c r="AS178" s="456">
        <v>3</v>
      </c>
      <c r="AT178" s="455">
        <v>10</v>
      </c>
      <c r="AU178" s="45">
        <v>3</v>
      </c>
      <c r="AV178" s="419">
        <f t="shared" si="759"/>
        <v>2</v>
      </c>
      <c r="AW178" s="457">
        <v>5</v>
      </c>
      <c r="AX178" s="455" t="s">
        <v>97</v>
      </c>
      <c r="AY178" s="455" t="s">
        <v>93</v>
      </c>
      <c r="AZ178" s="455">
        <v>0</v>
      </c>
      <c r="BA178" s="455" t="s">
        <v>91</v>
      </c>
      <c r="BB178" s="455" t="s">
        <v>104</v>
      </c>
      <c r="BC178" s="456">
        <v>3</v>
      </c>
      <c r="BD178" s="455">
        <v>20</v>
      </c>
      <c r="BE178" s="45">
        <v>2</v>
      </c>
      <c r="BF178" s="419">
        <f t="shared" si="760"/>
        <v>3</v>
      </c>
      <c r="BG178" s="45">
        <v>4</v>
      </c>
      <c r="BH178" s="45"/>
      <c r="BI178" s="45" t="s">
        <v>106</v>
      </c>
      <c r="BJ178" s="455" t="s">
        <v>29</v>
      </c>
      <c r="BK178" s="455" t="s">
        <v>91</v>
      </c>
      <c r="BL178" s="455"/>
      <c r="BM178" s="456">
        <v>3</v>
      </c>
      <c r="BN178" s="455">
        <v>4</v>
      </c>
      <c r="BO178" s="45">
        <v>2</v>
      </c>
      <c r="BP178" s="419">
        <f t="shared" si="761"/>
        <v>2</v>
      </c>
      <c r="BQ178" s="45">
        <v>4</v>
      </c>
      <c r="BR178" s="455" t="s">
        <v>97</v>
      </c>
      <c r="BS178" s="455" t="s">
        <v>28</v>
      </c>
      <c r="BT178" s="455">
        <v>7</v>
      </c>
      <c r="BU178" s="455" t="s">
        <v>85</v>
      </c>
      <c r="BV178" s="455"/>
      <c r="BW178" s="456">
        <v>2</v>
      </c>
      <c r="BX178" s="455">
        <v>15</v>
      </c>
      <c r="BY178" s="45">
        <v>2</v>
      </c>
      <c r="BZ178" s="419">
        <f t="shared" si="762"/>
        <v>2</v>
      </c>
      <c r="CA178" s="45">
        <v>6</v>
      </c>
      <c r="CB178" s="455" t="s">
        <v>31</v>
      </c>
      <c r="CC178" s="455" t="s">
        <v>93</v>
      </c>
      <c r="CD178" s="455" t="s">
        <v>62</v>
      </c>
      <c r="CE178" s="455" t="s">
        <v>85</v>
      </c>
      <c r="CF178" s="455"/>
      <c r="CG178" s="456">
        <v>2</v>
      </c>
      <c r="CH178" s="455">
        <v>10</v>
      </c>
      <c r="CI178" s="45">
        <v>3</v>
      </c>
      <c r="CJ178" s="419">
        <f t="shared" si="763"/>
        <v>3</v>
      </c>
      <c r="CK178" s="458">
        <v>2</v>
      </c>
      <c r="CL178" s="45"/>
      <c r="CM178" s="45"/>
      <c r="CN178" s="455" t="s">
        <v>62</v>
      </c>
      <c r="CO178" s="455" t="s">
        <v>85</v>
      </c>
      <c r="CP178" s="455"/>
      <c r="CQ178" s="456">
        <v>3</v>
      </c>
      <c r="CR178" s="455">
        <v>3</v>
      </c>
      <c r="CS178" s="45">
        <v>1</v>
      </c>
      <c r="CT178" s="419">
        <f t="shared" si="764"/>
        <v>1</v>
      </c>
      <c r="CU178" s="45">
        <v>5</v>
      </c>
      <c r="CV178" s="455" t="s">
        <v>31</v>
      </c>
      <c r="CW178" s="455" t="s">
        <v>28</v>
      </c>
      <c r="CX178" s="455" t="s">
        <v>62</v>
      </c>
      <c r="CY178" s="455" t="s">
        <v>85</v>
      </c>
      <c r="CZ178" s="455"/>
      <c r="DA178" s="456">
        <v>2</v>
      </c>
      <c r="DB178" s="455">
        <v>25</v>
      </c>
      <c r="DC178" s="45">
        <v>2</v>
      </c>
      <c r="DD178" s="419">
        <f t="shared" si="774"/>
        <v>3</v>
      </c>
      <c r="DE178" s="45">
        <v>4</v>
      </c>
      <c r="DF178" s="455" t="s">
        <v>34</v>
      </c>
      <c r="DG178" s="455" t="s">
        <v>28</v>
      </c>
      <c r="DH178" s="455">
        <v>9</v>
      </c>
      <c r="DI178" s="455" t="s">
        <v>63</v>
      </c>
      <c r="DJ178" s="455"/>
      <c r="DK178" s="456">
        <v>2</v>
      </c>
      <c r="DL178" s="455">
        <v>0</v>
      </c>
      <c r="DM178" s="45">
        <v>1</v>
      </c>
      <c r="DN178" s="419">
        <f t="shared" si="765"/>
        <v>3</v>
      </c>
      <c r="DO178" s="459"/>
      <c r="DP178" s="45">
        <v>5</v>
      </c>
      <c r="DQ178" s="45"/>
      <c r="DR178" s="440"/>
      <c r="DS178" s="455" t="s">
        <v>29</v>
      </c>
      <c r="DT178" s="455" t="s">
        <v>25</v>
      </c>
      <c r="DU178" s="455"/>
      <c r="DV178" s="456">
        <v>2</v>
      </c>
      <c r="DW178" s="460">
        <v>10</v>
      </c>
      <c r="DX178" s="461">
        <v>3</v>
      </c>
      <c r="DY178" s="419">
        <f t="shared" si="766"/>
        <v>2</v>
      </c>
      <c r="DZ178" s="45">
        <v>5</v>
      </c>
      <c r="EA178" s="455" t="s">
        <v>34</v>
      </c>
      <c r="EB178" s="455" t="s">
        <v>28</v>
      </c>
      <c r="EC178" s="455">
        <v>7</v>
      </c>
      <c r="ED178" s="455" t="s">
        <v>38</v>
      </c>
      <c r="EE178" s="455"/>
      <c r="EF178" s="456">
        <v>3</v>
      </c>
      <c r="EG178" s="455">
        <v>8</v>
      </c>
      <c r="EH178" s="45">
        <v>2</v>
      </c>
      <c r="EI178" s="419">
        <f t="shared" si="767"/>
        <v>3</v>
      </c>
      <c r="EJ178" s="457">
        <v>5</v>
      </c>
      <c r="EK178" s="455" t="s">
        <v>35</v>
      </c>
      <c r="EL178" s="455" t="s">
        <v>92</v>
      </c>
      <c r="EM178" s="455">
        <v>0</v>
      </c>
      <c r="EN178" s="455" t="s">
        <v>63</v>
      </c>
      <c r="EO178" s="455" t="s">
        <v>107</v>
      </c>
      <c r="EP178" s="456">
        <v>1</v>
      </c>
      <c r="EQ178" s="455">
        <v>7</v>
      </c>
      <c r="ER178" s="45">
        <v>1</v>
      </c>
      <c r="ES178" s="419">
        <f t="shared" si="768"/>
        <v>4</v>
      </c>
      <c r="ET178" s="45">
        <v>5</v>
      </c>
      <c r="EU178" s="455" t="s">
        <v>36</v>
      </c>
      <c r="EV178" s="455" t="s">
        <v>63</v>
      </c>
      <c r="EW178" s="455">
        <v>6</v>
      </c>
      <c r="EX178" s="455" t="s">
        <v>86</v>
      </c>
      <c r="EY178" s="455"/>
      <c r="EZ178" s="456">
        <v>2</v>
      </c>
      <c r="FA178" s="455">
        <v>9</v>
      </c>
      <c r="FB178" s="45">
        <v>2</v>
      </c>
      <c r="FC178" s="419">
        <f t="shared" si="769"/>
        <v>3</v>
      </c>
      <c r="FD178" s="45">
        <v>6</v>
      </c>
      <c r="FE178" s="455" t="s">
        <v>35</v>
      </c>
      <c r="FF178" s="455" t="s">
        <v>28</v>
      </c>
      <c r="FG178" s="455">
        <v>5</v>
      </c>
      <c r="FH178" s="455" t="s">
        <v>63</v>
      </c>
      <c r="FI178" s="455"/>
      <c r="FJ178" s="456">
        <v>3</v>
      </c>
      <c r="FK178" s="455">
        <v>2</v>
      </c>
      <c r="FL178" s="45">
        <v>1</v>
      </c>
      <c r="FM178" s="419">
        <f t="shared" si="770"/>
        <v>5</v>
      </c>
      <c r="FN178" s="45">
        <v>5</v>
      </c>
      <c r="FO178" s="455" t="s">
        <v>34</v>
      </c>
      <c r="FP178" s="455" t="s">
        <v>86</v>
      </c>
      <c r="FQ178" s="455">
        <v>8</v>
      </c>
      <c r="FR178" s="455" t="s">
        <v>95</v>
      </c>
      <c r="FS178" s="455"/>
      <c r="FT178" s="456">
        <v>1</v>
      </c>
      <c r="FU178" s="455">
        <v>7</v>
      </c>
      <c r="FV178" s="45">
        <v>2</v>
      </c>
      <c r="FW178" s="419">
        <f t="shared" si="771"/>
        <v>3</v>
      </c>
      <c r="FX178" s="458">
        <v>3</v>
      </c>
      <c r="FY178" s="455" t="s">
        <v>34</v>
      </c>
      <c r="FZ178" s="455" t="s">
        <v>28</v>
      </c>
      <c r="GA178" s="455">
        <v>0</v>
      </c>
      <c r="GB178" s="455" t="s">
        <v>85</v>
      </c>
      <c r="GC178" s="455"/>
      <c r="GD178" s="456">
        <v>2</v>
      </c>
      <c r="GE178" s="455">
        <v>3</v>
      </c>
      <c r="GF178" s="45">
        <v>1</v>
      </c>
      <c r="GG178" s="419">
        <f t="shared" si="772"/>
        <v>2</v>
      </c>
      <c r="GH178" s="458">
        <v>2</v>
      </c>
      <c r="GI178" s="45"/>
      <c r="GJ178" s="45"/>
      <c r="GK178" s="455">
        <v>8</v>
      </c>
      <c r="GL178" s="455" t="s">
        <v>85</v>
      </c>
      <c r="GM178" s="455"/>
      <c r="GN178" s="456">
        <v>1</v>
      </c>
      <c r="GO178" s="455">
        <v>4</v>
      </c>
      <c r="GP178" s="45">
        <v>1</v>
      </c>
      <c r="GQ178" s="419">
        <f t="shared" si="773"/>
        <v>1</v>
      </c>
      <c r="GR178" s="45">
        <v>5</v>
      </c>
      <c r="GS178" s="455" t="s">
        <v>34</v>
      </c>
      <c r="GT178" s="455" t="s">
        <v>63</v>
      </c>
      <c r="GU178" s="455">
        <v>8</v>
      </c>
      <c r="GV178" s="455" t="s">
        <v>98</v>
      </c>
      <c r="GW178" s="455"/>
      <c r="GX178" s="456">
        <v>2</v>
      </c>
      <c r="GY178" s="455">
        <v>0</v>
      </c>
      <c r="GZ178" s="45">
        <v>1</v>
      </c>
      <c r="HA178" s="421">
        <f t="shared" si="775"/>
        <v>4</v>
      </c>
      <c r="HB178" s="45"/>
      <c r="HF178" s="278"/>
      <c r="HG178" s="282"/>
      <c r="HI178">
        <v>1</v>
      </c>
      <c r="HK178" s="295">
        <f t="shared" si="743"/>
        <v>7</v>
      </c>
      <c r="HL178" s="296">
        <f t="shared" si="729"/>
        <v>0</v>
      </c>
      <c r="HM178" s="295">
        <f t="shared" si="730"/>
        <v>0</v>
      </c>
      <c r="HN178" s="297">
        <f t="shared" si="731"/>
        <v>0</v>
      </c>
      <c r="HO178" s="295">
        <f t="shared" si="732"/>
        <v>0</v>
      </c>
      <c r="HP178" s="295">
        <f t="shared" si="733"/>
        <v>0</v>
      </c>
      <c r="HQ178" s="295">
        <f t="shared" si="734"/>
        <v>0</v>
      </c>
      <c r="HR178" s="269">
        <v>525</v>
      </c>
      <c r="HS178" s="269" t="s">
        <v>312</v>
      </c>
    </row>
    <row r="179" spans="7:227" ht="15" customHeight="1">
      <c r="G179" s="175">
        <f t="shared" si="744"/>
        <v>8</v>
      </c>
      <c r="H179" s="175">
        <f t="shared" si="756"/>
        <v>5</v>
      </c>
      <c r="I179" s="128">
        <v>36</v>
      </c>
      <c r="J179" s="90">
        <f t="shared" ref="J179:J211" si="781">K179</f>
        <v>43465</v>
      </c>
      <c r="K179" s="87">
        <v>43465</v>
      </c>
      <c r="L179" s="41"/>
      <c r="M179" s="76">
        <v>2</v>
      </c>
      <c r="N179" s="42">
        <v>0</v>
      </c>
      <c r="O179" s="207">
        <f t="shared" si="754"/>
        <v>2</v>
      </c>
      <c r="P179" s="176">
        <f t="shared" si="777"/>
        <v>92</v>
      </c>
      <c r="Q179" s="177">
        <f t="shared" si="778"/>
        <v>47</v>
      </c>
      <c r="R179" s="178">
        <f t="shared" si="779"/>
        <v>45</v>
      </c>
      <c r="S179" s="519">
        <f t="shared" si="757"/>
        <v>2</v>
      </c>
      <c r="T179" s="43">
        <v>2</v>
      </c>
      <c r="U179" s="43">
        <v>0</v>
      </c>
      <c r="V179" s="43">
        <v>1</v>
      </c>
      <c r="W179" s="43">
        <v>0</v>
      </c>
      <c r="X179" s="186">
        <f>IF(ISNUMBER(T179),SUM(T179:W179),"")</f>
        <v>3</v>
      </c>
      <c r="Y179" s="43">
        <v>0</v>
      </c>
      <c r="Z179" s="189">
        <f t="shared" si="780"/>
        <v>3</v>
      </c>
      <c r="AA179" s="44">
        <v>0</v>
      </c>
      <c r="AB179" s="54"/>
      <c r="AC179" s="41">
        <v>5</v>
      </c>
      <c r="AD179" s="449" t="s">
        <v>26</v>
      </c>
      <c r="AE179" s="449" t="s">
        <v>63</v>
      </c>
      <c r="AF179" s="449">
        <v>8</v>
      </c>
      <c r="AG179" s="449" t="s">
        <v>63</v>
      </c>
      <c r="AH179" s="449"/>
      <c r="AI179" s="450">
        <v>3</v>
      </c>
      <c r="AJ179" s="449">
        <v>1</v>
      </c>
      <c r="AK179" s="41">
        <v>1</v>
      </c>
      <c r="AL179" s="419">
        <f t="shared" si="758"/>
        <v>4</v>
      </c>
      <c r="AM179" s="41">
        <v>7</v>
      </c>
      <c r="AN179" s="444" t="s">
        <v>26</v>
      </c>
      <c r="AO179" s="444" t="s">
        <v>96</v>
      </c>
      <c r="AP179" s="451">
        <v>9</v>
      </c>
      <c r="AQ179" s="449" t="s">
        <v>85</v>
      </c>
      <c r="AR179" s="449" t="s">
        <v>45</v>
      </c>
      <c r="AS179" s="450">
        <v>2</v>
      </c>
      <c r="AT179" s="449">
        <v>7</v>
      </c>
      <c r="AU179" s="452">
        <v>3</v>
      </c>
      <c r="AV179" s="419">
        <f t="shared" si="759"/>
        <v>4</v>
      </c>
      <c r="AW179" s="41">
        <v>7</v>
      </c>
      <c r="AX179" s="444" t="s">
        <v>97</v>
      </c>
      <c r="AY179" s="444" t="s">
        <v>96</v>
      </c>
      <c r="AZ179" s="449">
        <v>0</v>
      </c>
      <c r="BA179" s="449" t="s">
        <v>85</v>
      </c>
      <c r="BB179" s="449" t="s">
        <v>45</v>
      </c>
      <c r="BC179" s="450">
        <v>1</v>
      </c>
      <c r="BD179" s="449">
        <v>14</v>
      </c>
      <c r="BE179" s="452">
        <v>3</v>
      </c>
      <c r="BF179" s="419">
        <f t="shared" si="760"/>
        <v>4</v>
      </c>
      <c r="BG179" s="41">
        <v>4</v>
      </c>
      <c r="BH179" s="41"/>
      <c r="BI179" s="41" t="s">
        <v>106</v>
      </c>
      <c r="BJ179" s="449" t="s">
        <v>30</v>
      </c>
      <c r="BK179" s="449" t="s">
        <v>85</v>
      </c>
      <c r="BL179" s="449"/>
      <c r="BM179" s="450">
        <v>3</v>
      </c>
      <c r="BN179" s="449">
        <v>33</v>
      </c>
      <c r="BO179" s="41">
        <v>3</v>
      </c>
      <c r="BP179" s="419">
        <f t="shared" si="761"/>
        <v>1</v>
      </c>
      <c r="BQ179" s="41">
        <v>5</v>
      </c>
      <c r="BR179" s="449" t="s">
        <v>97</v>
      </c>
      <c r="BS179" s="449" t="s">
        <v>28</v>
      </c>
      <c r="BT179" s="449">
        <v>8</v>
      </c>
      <c r="BU179" s="449" t="s">
        <v>86</v>
      </c>
      <c r="BV179" s="449"/>
      <c r="BW179" s="450">
        <v>3</v>
      </c>
      <c r="BX179" s="449">
        <v>6</v>
      </c>
      <c r="BY179" s="41">
        <v>2</v>
      </c>
      <c r="BZ179" s="419">
        <f t="shared" si="762"/>
        <v>3</v>
      </c>
      <c r="CA179" s="41">
        <v>6</v>
      </c>
      <c r="CB179" s="449" t="s">
        <v>31</v>
      </c>
      <c r="CC179" s="449" t="s">
        <v>93</v>
      </c>
      <c r="CD179" s="449" t="s">
        <v>62</v>
      </c>
      <c r="CE179" s="449" t="s">
        <v>85</v>
      </c>
      <c r="CF179" s="449"/>
      <c r="CG179" s="450">
        <v>3</v>
      </c>
      <c r="CH179" s="449">
        <v>13</v>
      </c>
      <c r="CI179" s="41">
        <v>3</v>
      </c>
      <c r="CJ179" s="419">
        <f t="shared" si="763"/>
        <v>3</v>
      </c>
      <c r="CK179" s="41">
        <v>3</v>
      </c>
      <c r="CL179" s="41"/>
      <c r="CM179" s="41"/>
      <c r="CN179" s="451">
        <v>0</v>
      </c>
      <c r="CO179" s="449" t="s">
        <v>94</v>
      </c>
      <c r="CP179" s="449"/>
      <c r="CQ179" s="450">
        <v>2</v>
      </c>
      <c r="CR179" s="449">
        <v>1</v>
      </c>
      <c r="CS179" s="41">
        <v>1</v>
      </c>
      <c r="CT179" s="419">
        <f t="shared" si="764"/>
        <v>2</v>
      </c>
      <c r="CU179" s="41">
        <v>6</v>
      </c>
      <c r="CV179" s="449" t="s">
        <v>31</v>
      </c>
      <c r="CW179" s="449" t="s">
        <v>98</v>
      </c>
      <c r="CX179" s="451">
        <v>9</v>
      </c>
      <c r="CY179" s="449" t="s">
        <v>63</v>
      </c>
      <c r="CZ179" s="449"/>
      <c r="DA179" s="450">
        <v>2</v>
      </c>
      <c r="DB179" s="449">
        <v>1</v>
      </c>
      <c r="DC179" s="41">
        <v>1</v>
      </c>
      <c r="DD179" s="419">
        <f t="shared" si="774"/>
        <v>5</v>
      </c>
      <c r="DE179" s="41">
        <v>4</v>
      </c>
      <c r="DF179" s="449" t="s">
        <v>34</v>
      </c>
      <c r="DG179" s="449" t="s">
        <v>28</v>
      </c>
      <c r="DH179" s="451">
        <v>8</v>
      </c>
      <c r="DI179" s="449" t="s">
        <v>85</v>
      </c>
      <c r="DJ179" s="449"/>
      <c r="DK179" s="450">
        <v>3</v>
      </c>
      <c r="DL179" s="449">
        <v>22</v>
      </c>
      <c r="DM179" s="41">
        <v>2</v>
      </c>
      <c r="DN179" s="419">
        <f t="shared" si="765"/>
        <v>2</v>
      </c>
      <c r="DO179" s="453"/>
      <c r="DP179" s="41">
        <v>4</v>
      </c>
      <c r="DQ179" s="41"/>
      <c r="DR179" s="422"/>
      <c r="DS179" s="449" t="s">
        <v>29</v>
      </c>
      <c r="DT179" s="449" t="s">
        <v>98</v>
      </c>
      <c r="DU179" s="449"/>
      <c r="DV179" s="450">
        <v>1</v>
      </c>
      <c r="DW179" s="449">
        <v>1</v>
      </c>
      <c r="DX179" s="41">
        <v>1</v>
      </c>
      <c r="DY179" s="419">
        <f t="shared" si="766"/>
        <v>3</v>
      </c>
      <c r="DZ179" s="41">
        <v>7</v>
      </c>
      <c r="EA179" s="449" t="s">
        <v>35</v>
      </c>
      <c r="EB179" s="449" t="s">
        <v>63</v>
      </c>
      <c r="EC179" s="454">
        <v>8</v>
      </c>
      <c r="ED179" s="444" t="s">
        <v>63</v>
      </c>
      <c r="EE179" s="449"/>
      <c r="EF179" s="450">
        <v>1</v>
      </c>
      <c r="EG179" s="449">
        <v>5</v>
      </c>
      <c r="EH179" s="41">
        <v>2</v>
      </c>
      <c r="EI179" s="419">
        <f t="shared" si="767"/>
        <v>5</v>
      </c>
      <c r="EJ179" s="41">
        <v>4</v>
      </c>
      <c r="EK179" s="449" t="s">
        <v>35</v>
      </c>
      <c r="EL179" s="449" t="s">
        <v>93</v>
      </c>
      <c r="EM179" s="451" t="s">
        <v>62</v>
      </c>
      <c r="EN179" s="449" t="s">
        <v>63</v>
      </c>
      <c r="EO179" s="449"/>
      <c r="EP179" s="450">
        <v>1</v>
      </c>
      <c r="EQ179" s="449">
        <v>2</v>
      </c>
      <c r="ER179" s="41">
        <v>1</v>
      </c>
      <c r="ES179" s="419">
        <f t="shared" si="768"/>
        <v>3</v>
      </c>
      <c r="ET179" s="41">
        <v>5</v>
      </c>
      <c r="EU179" s="449" t="s">
        <v>37</v>
      </c>
      <c r="EV179" s="449" t="s">
        <v>91</v>
      </c>
      <c r="EW179" s="451">
        <v>0</v>
      </c>
      <c r="EX179" s="449" t="s">
        <v>91</v>
      </c>
      <c r="EY179" s="449"/>
      <c r="EZ179" s="450">
        <v>1</v>
      </c>
      <c r="FA179" s="449">
        <v>2</v>
      </c>
      <c r="FB179" s="41">
        <v>1</v>
      </c>
      <c r="FC179" s="419">
        <f t="shared" si="769"/>
        <v>4</v>
      </c>
      <c r="FD179" s="41">
        <v>6</v>
      </c>
      <c r="FE179" s="449" t="s">
        <v>35</v>
      </c>
      <c r="FF179" s="449" t="s">
        <v>28</v>
      </c>
      <c r="FG179" s="449">
        <v>7</v>
      </c>
      <c r="FH179" s="449" t="s">
        <v>63</v>
      </c>
      <c r="FI179" s="449"/>
      <c r="FJ179" s="450">
        <v>2</v>
      </c>
      <c r="FK179" s="449">
        <v>2</v>
      </c>
      <c r="FL179" s="41">
        <v>2</v>
      </c>
      <c r="FM179" s="419">
        <f t="shared" si="770"/>
        <v>4</v>
      </c>
      <c r="FN179" s="41">
        <v>5</v>
      </c>
      <c r="FO179" s="449" t="s">
        <v>34</v>
      </c>
      <c r="FP179" s="449" t="s">
        <v>28</v>
      </c>
      <c r="FQ179" s="451">
        <v>8</v>
      </c>
      <c r="FR179" s="449" t="s">
        <v>91</v>
      </c>
      <c r="FS179" s="449"/>
      <c r="FT179" s="450">
        <v>3</v>
      </c>
      <c r="FU179" s="449">
        <v>3</v>
      </c>
      <c r="FV179" s="41">
        <v>2</v>
      </c>
      <c r="FW179" s="419">
        <f t="shared" si="771"/>
        <v>3</v>
      </c>
      <c r="FX179" s="41">
        <v>5</v>
      </c>
      <c r="FY179" s="449" t="s">
        <v>34</v>
      </c>
      <c r="FZ179" s="449" t="s">
        <v>28</v>
      </c>
      <c r="GA179" s="451" t="s">
        <v>62</v>
      </c>
      <c r="GB179" s="449" t="s">
        <v>94</v>
      </c>
      <c r="GC179" s="449"/>
      <c r="GD179" s="450">
        <v>3</v>
      </c>
      <c r="GE179" s="449">
        <v>1</v>
      </c>
      <c r="GF179" s="41">
        <v>1</v>
      </c>
      <c r="GG179" s="419">
        <f t="shared" si="772"/>
        <v>4</v>
      </c>
      <c r="GH179" s="41">
        <v>3</v>
      </c>
      <c r="GI179" s="41"/>
      <c r="GJ179" s="41"/>
      <c r="GK179" s="451">
        <v>7</v>
      </c>
      <c r="GL179" s="449" t="s">
        <v>95</v>
      </c>
      <c r="GM179" s="449"/>
      <c r="GN179" s="450">
        <v>2</v>
      </c>
      <c r="GO179" s="449">
        <v>7</v>
      </c>
      <c r="GP179" s="41">
        <v>1</v>
      </c>
      <c r="GQ179" s="419">
        <f t="shared" si="773"/>
        <v>2</v>
      </c>
      <c r="GR179" s="41">
        <v>6</v>
      </c>
      <c r="GS179" s="449" t="s">
        <v>34</v>
      </c>
      <c r="GT179" s="449" t="s">
        <v>28</v>
      </c>
      <c r="GU179" s="451">
        <v>9</v>
      </c>
      <c r="GV179" s="449" t="s">
        <v>92</v>
      </c>
      <c r="GW179" s="449"/>
      <c r="GX179" s="450">
        <v>2</v>
      </c>
      <c r="GY179" s="449">
        <v>7</v>
      </c>
      <c r="GZ179" s="41">
        <v>2</v>
      </c>
      <c r="HA179" s="421">
        <f t="shared" si="775"/>
        <v>4</v>
      </c>
      <c r="HB179" s="41"/>
      <c r="HK179" s="295">
        <f t="shared" si="743"/>
        <v>7</v>
      </c>
      <c r="HL179" s="296">
        <f t="shared" si="729"/>
        <v>0</v>
      </c>
      <c r="HM179" s="295">
        <f t="shared" si="730"/>
        <v>0</v>
      </c>
      <c r="HN179" s="297">
        <f t="shared" si="731"/>
        <v>0</v>
      </c>
      <c r="HO179" s="295">
        <f t="shared" si="732"/>
        <v>0</v>
      </c>
      <c r="HP179" s="295">
        <f t="shared" si="733"/>
        <v>0</v>
      </c>
      <c r="HQ179" s="295">
        <f t="shared" si="734"/>
        <v>0</v>
      </c>
      <c r="HR179" s="269">
        <v>525</v>
      </c>
      <c r="HS179" s="269" t="s">
        <v>312</v>
      </c>
    </row>
    <row r="180" spans="7:227" ht="15" customHeight="1">
      <c r="G180" s="175">
        <f t="shared" si="744"/>
        <v>9</v>
      </c>
      <c r="H180" s="175">
        <f t="shared" si="756"/>
        <v>9</v>
      </c>
      <c r="I180" s="128">
        <v>35</v>
      </c>
      <c r="J180" s="88">
        <f t="shared" si="781"/>
        <v>43462</v>
      </c>
      <c r="K180" s="84">
        <v>43462</v>
      </c>
      <c r="L180" s="5"/>
      <c r="M180" s="74">
        <v>1</v>
      </c>
      <c r="N180" s="28">
        <v>0</v>
      </c>
      <c r="O180" s="206">
        <f t="shared" si="754"/>
        <v>1</v>
      </c>
      <c r="P180" s="179">
        <f t="shared" ref="P180:P185" si="782">IF(ISNUMBER(Q180),Q180+R180,"")</f>
        <v>83</v>
      </c>
      <c r="Q180" s="180">
        <f t="shared" si="778"/>
        <v>42</v>
      </c>
      <c r="R180" s="181">
        <f t="shared" si="779"/>
        <v>41</v>
      </c>
      <c r="S180" s="518">
        <f t="shared" si="757"/>
        <v>3</v>
      </c>
      <c r="T180" s="27">
        <v>0</v>
      </c>
      <c r="U180" s="27">
        <v>0</v>
      </c>
      <c r="V180" s="27">
        <v>2</v>
      </c>
      <c r="W180" s="27">
        <v>1</v>
      </c>
      <c r="X180" s="187">
        <f>IF(ISNUMBER(T180),SUM(T180:W180),"")</f>
        <v>3</v>
      </c>
      <c r="Y180" s="27">
        <v>1</v>
      </c>
      <c r="Z180" s="190">
        <f t="shared" si="780"/>
        <v>4</v>
      </c>
      <c r="AA180" s="18">
        <v>1</v>
      </c>
      <c r="AB180" s="54"/>
      <c r="AC180" s="5">
        <v>4</v>
      </c>
      <c r="AD180" s="397" t="s">
        <v>26</v>
      </c>
      <c r="AE180" s="397" t="s">
        <v>86</v>
      </c>
      <c r="AF180" s="397">
        <v>8</v>
      </c>
      <c r="AG180" s="397" t="s">
        <v>46</v>
      </c>
      <c r="AH180" s="397"/>
      <c r="AI180" s="398">
        <v>1</v>
      </c>
      <c r="AJ180" s="397">
        <v>15</v>
      </c>
      <c r="AK180" s="5">
        <v>2</v>
      </c>
      <c r="AL180" s="419">
        <f t="shared" si="758"/>
        <v>2</v>
      </c>
      <c r="AM180" s="5">
        <v>5</v>
      </c>
      <c r="AN180" s="397" t="s">
        <v>26</v>
      </c>
      <c r="AO180" s="397" t="s">
        <v>28</v>
      </c>
      <c r="AP180" s="397">
        <v>7</v>
      </c>
      <c r="AQ180" s="397" t="s">
        <v>46</v>
      </c>
      <c r="AR180" s="397"/>
      <c r="AS180" s="398">
        <v>4</v>
      </c>
      <c r="AT180" s="397">
        <v>10</v>
      </c>
      <c r="AU180" s="5">
        <v>3</v>
      </c>
      <c r="AV180" s="419">
        <f t="shared" si="759"/>
        <v>2</v>
      </c>
      <c r="AW180" s="5">
        <v>5</v>
      </c>
      <c r="AX180" s="397" t="s">
        <v>27</v>
      </c>
      <c r="AY180" s="397" t="s">
        <v>103</v>
      </c>
      <c r="AZ180" s="397" t="s">
        <v>62</v>
      </c>
      <c r="BA180" s="397" t="s">
        <v>46</v>
      </c>
      <c r="BB180" s="397" t="s">
        <v>45</v>
      </c>
      <c r="BC180" s="398">
        <v>3</v>
      </c>
      <c r="BD180" s="397">
        <v>3</v>
      </c>
      <c r="BE180" s="5">
        <v>1</v>
      </c>
      <c r="BF180" s="419">
        <f t="shared" si="760"/>
        <v>4</v>
      </c>
      <c r="BG180" s="5">
        <v>3</v>
      </c>
      <c r="BH180" s="5"/>
      <c r="BI180" s="5" t="s">
        <v>106</v>
      </c>
      <c r="BJ180" s="397" t="s">
        <v>30</v>
      </c>
      <c r="BK180" s="397" t="s">
        <v>46</v>
      </c>
      <c r="BL180" s="397"/>
      <c r="BM180" s="398">
        <v>1</v>
      </c>
      <c r="BN180" s="397">
        <v>7</v>
      </c>
      <c r="BO180" s="5">
        <v>2</v>
      </c>
      <c r="BP180" s="419">
        <f t="shared" si="761"/>
        <v>1</v>
      </c>
      <c r="BQ180" s="5">
        <v>6</v>
      </c>
      <c r="BR180" s="397" t="s">
        <v>26</v>
      </c>
      <c r="BS180" s="397" t="s">
        <v>28</v>
      </c>
      <c r="BT180" s="411">
        <v>9</v>
      </c>
      <c r="BU180" s="411" t="s">
        <v>91</v>
      </c>
      <c r="BV180" s="397">
        <v>1</v>
      </c>
      <c r="BW180" s="398">
        <v>2</v>
      </c>
      <c r="BX180" s="397">
        <v>5</v>
      </c>
      <c r="BY180" s="5">
        <v>2</v>
      </c>
      <c r="BZ180" s="419">
        <f t="shared" si="762"/>
        <v>4</v>
      </c>
      <c r="CA180" s="5">
        <v>5</v>
      </c>
      <c r="CB180" s="397" t="s">
        <v>31</v>
      </c>
      <c r="CC180" s="397" t="s">
        <v>28</v>
      </c>
      <c r="CD180" s="397">
        <v>50</v>
      </c>
      <c r="CE180" s="397" t="s">
        <v>46</v>
      </c>
      <c r="CF180" s="397"/>
      <c r="CG180" s="398">
        <v>1</v>
      </c>
      <c r="CH180" s="397">
        <v>5</v>
      </c>
      <c r="CI180" s="5">
        <v>2</v>
      </c>
      <c r="CJ180" s="419">
        <f t="shared" si="763"/>
        <v>3</v>
      </c>
      <c r="CK180" s="400">
        <v>4</v>
      </c>
      <c r="CL180" s="5"/>
      <c r="CM180" s="5"/>
      <c r="CN180" s="397" t="s">
        <v>62</v>
      </c>
      <c r="CO180" s="397" t="s">
        <v>92</v>
      </c>
      <c r="CP180" s="397"/>
      <c r="CQ180" s="398">
        <v>2</v>
      </c>
      <c r="CR180" s="397">
        <v>2</v>
      </c>
      <c r="CS180" s="5">
        <v>2</v>
      </c>
      <c r="CT180" s="419">
        <f t="shared" si="764"/>
        <v>2</v>
      </c>
      <c r="CU180" s="5">
        <v>6</v>
      </c>
      <c r="CV180" s="397" t="s">
        <v>31</v>
      </c>
      <c r="CW180" s="397" t="s">
        <v>28</v>
      </c>
      <c r="CX180" s="397">
        <v>8</v>
      </c>
      <c r="CY180" s="397" t="s">
        <v>91</v>
      </c>
      <c r="CZ180" s="397">
        <v>1</v>
      </c>
      <c r="DA180" s="398">
        <v>2</v>
      </c>
      <c r="DB180" s="397">
        <v>10</v>
      </c>
      <c r="DC180" s="5">
        <v>2</v>
      </c>
      <c r="DD180" s="419">
        <f t="shared" si="774"/>
        <v>4</v>
      </c>
      <c r="DE180" s="5">
        <v>4</v>
      </c>
      <c r="DF180" s="397" t="s">
        <v>34</v>
      </c>
      <c r="DG180" s="397" t="s">
        <v>28</v>
      </c>
      <c r="DH180" s="397">
        <v>7</v>
      </c>
      <c r="DI180" s="397" t="s">
        <v>46</v>
      </c>
      <c r="DJ180" s="397"/>
      <c r="DK180" s="398">
        <v>1</v>
      </c>
      <c r="DL180" s="397">
        <v>8</v>
      </c>
      <c r="DM180" s="5">
        <v>2</v>
      </c>
      <c r="DN180" s="419">
        <f t="shared" si="765"/>
        <v>2</v>
      </c>
      <c r="DO180" s="401"/>
      <c r="DP180" s="5">
        <v>4</v>
      </c>
      <c r="DQ180" s="5"/>
      <c r="DR180" s="359"/>
      <c r="DS180" s="397" t="s">
        <v>29</v>
      </c>
      <c r="DT180" s="397" t="s">
        <v>25</v>
      </c>
      <c r="DU180" s="397"/>
      <c r="DV180" s="398">
        <v>3</v>
      </c>
      <c r="DW180" s="397">
        <v>3</v>
      </c>
      <c r="DX180" s="5">
        <v>2</v>
      </c>
      <c r="DY180" s="419">
        <f t="shared" si="766"/>
        <v>2</v>
      </c>
      <c r="DZ180" s="320">
        <v>3</v>
      </c>
      <c r="EA180" s="397" t="s">
        <v>35</v>
      </c>
      <c r="EB180" s="397" t="s">
        <v>28</v>
      </c>
      <c r="EC180" s="397">
        <v>9</v>
      </c>
      <c r="ED180" s="397" t="s">
        <v>46</v>
      </c>
      <c r="EE180" s="397"/>
      <c r="EF180" s="398">
        <v>1</v>
      </c>
      <c r="EG180" s="397">
        <v>1</v>
      </c>
      <c r="EH180" s="5">
        <v>1</v>
      </c>
      <c r="EI180" s="419">
        <f t="shared" si="767"/>
        <v>2</v>
      </c>
      <c r="EJ180" s="5">
        <v>4</v>
      </c>
      <c r="EK180" s="397" t="s">
        <v>34</v>
      </c>
      <c r="EL180" s="397" t="s">
        <v>47</v>
      </c>
      <c r="EM180" s="397" t="s">
        <v>62</v>
      </c>
      <c r="EN180" s="397" t="s">
        <v>25</v>
      </c>
      <c r="EO180" s="397"/>
      <c r="EP180" s="398">
        <v>2</v>
      </c>
      <c r="EQ180" s="397">
        <v>3</v>
      </c>
      <c r="ER180" s="5">
        <v>1</v>
      </c>
      <c r="ES180" s="419">
        <f t="shared" si="768"/>
        <v>3</v>
      </c>
      <c r="ET180" s="5">
        <v>6</v>
      </c>
      <c r="EU180" s="397" t="s">
        <v>37</v>
      </c>
      <c r="EV180" s="397" t="s">
        <v>28</v>
      </c>
      <c r="EW180" s="411">
        <v>5</v>
      </c>
      <c r="EX180" s="411" t="s">
        <v>86</v>
      </c>
      <c r="EY180" s="397"/>
      <c r="EZ180" s="398">
        <v>1</v>
      </c>
      <c r="FA180" s="397">
        <v>2</v>
      </c>
      <c r="FB180" s="5">
        <v>2</v>
      </c>
      <c r="FC180" s="419">
        <f t="shared" si="769"/>
        <v>4</v>
      </c>
      <c r="FD180" s="5">
        <v>6</v>
      </c>
      <c r="FE180" s="397" t="s">
        <v>34</v>
      </c>
      <c r="FF180" s="397" t="s">
        <v>28</v>
      </c>
      <c r="FG180" s="397">
        <v>6</v>
      </c>
      <c r="FH180" s="397" t="s">
        <v>38</v>
      </c>
      <c r="FI180" s="397">
        <v>1</v>
      </c>
      <c r="FJ180" s="398">
        <v>3</v>
      </c>
      <c r="FK180" s="397">
        <v>2</v>
      </c>
      <c r="FL180" s="5">
        <v>2</v>
      </c>
      <c r="FM180" s="419">
        <f t="shared" si="770"/>
        <v>4</v>
      </c>
      <c r="FN180" s="5">
        <v>4</v>
      </c>
      <c r="FO180" s="397" t="s">
        <v>34</v>
      </c>
      <c r="FP180" s="397" t="s">
        <v>28</v>
      </c>
      <c r="FQ180" s="397">
        <v>8</v>
      </c>
      <c r="FR180" s="397" t="s">
        <v>46</v>
      </c>
      <c r="FS180" s="397"/>
      <c r="FT180" s="398">
        <v>1</v>
      </c>
      <c r="FU180" s="397">
        <v>3</v>
      </c>
      <c r="FV180" s="5">
        <v>2</v>
      </c>
      <c r="FW180" s="419">
        <f t="shared" si="771"/>
        <v>2</v>
      </c>
      <c r="FX180" s="5">
        <v>4</v>
      </c>
      <c r="FY180" s="397" t="s">
        <v>34</v>
      </c>
      <c r="FZ180" s="397" t="s">
        <v>74</v>
      </c>
      <c r="GA180" s="397">
        <v>4</v>
      </c>
      <c r="GB180" s="397" t="s">
        <v>46</v>
      </c>
      <c r="GC180" s="397"/>
      <c r="GD180" s="398">
        <v>3</v>
      </c>
      <c r="GE180" s="397">
        <v>11</v>
      </c>
      <c r="GF180" s="5">
        <v>2</v>
      </c>
      <c r="GG180" s="419">
        <f t="shared" si="772"/>
        <v>2</v>
      </c>
      <c r="GH180" s="5">
        <v>3</v>
      </c>
      <c r="GI180" s="5"/>
      <c r="GJ180" s="5"/>
      <c r="GK180" s="397">
        <v>7</v>
      </c>
      <c r="GL180" s="397" t="s">
        <v>92</v>
      </c>
      <c r="GM180" s="397"/>
      <c r="GN180" s="398">
        <v>1</v>
      </c>
      <c r="GO180" s="397">
        <v>5</v>
      </c>
      <c r="GP180" s="5">
        <v>1</v>
      </c>
      <c r="GQ180" s="419">
        <f t="shared" si="773"/>
        <v>2</v>
      </c>
      <c r="GR180" s="5">
        <v>7</v>
      </c>
      <c r="GS180" s="397" t="s">
        <v>34</v>
      </c>
      <c r="GT180" s="397" t="s">
        <v>39</v>
      </c>
      <c r="GU180" s="411">
        <v>50</v>
      </c>
      <c r="GV180" s="411" t="s">
        <v>92</v>
      </c>
      <c r="GW180" s="397"/>
      <c r="GX180" s="398">
        <v>3</v>
      </c>
      <c r="GY180" s="397">
        <v>6</v>
      </c>
      <c r="GZ180" s="5">
        <v>2</v>
      </c>
      <c r="HA180" s="421">
        <f t="shared" si="775"/>
        <v>5</v>
      </c>
      <c r="HB180" s="5"/>
      <c r="HK180" s="295">
        <f t="shared" si="743"/>
        <v>7</v>
      </c>
      <c r="HL180" s="296">
        <f t="shared" si="729"/>
        <v>0</v>
      </c>
      <c r="HM180" s="295">
        <f t="shared" si="730"/>
        <v>0</v>
      </c>
      <c r="HN180" s="297">
        <f t="shared" si="731"/>
        <v>0</v>
      </c>
      <c r="HO180" s="295">
        <f t="shared" si="732"/>
        <v>0</v>
      </c>
      <c r="HP180" s="295">
        <f t="shared" si="733"/>
        <v>0</v>
      </c>
      <c r="HQ180" s="295">
        <f t="shared" si="734"/>
        <v>0</v>
      </c>
      <c r="HR180" s="269">
        <v>525</v>
      </c>
      <c r="HS180" s="269" t="s">
        <v>312</v>
      </c>
    </row>
    <row r="181" spans="7:227" ht="15" customHeight="1">
      <c r="G181" s="175">
        <f t="shared" si="744"/>
        <v>10</v>
      </c>
      <c r="H181" s="175">
        <f t="shared" si="756"/>
        <v>5</v>
      </c>
      <c r="I181" s="128">
        <v>34</v>
      </c>
      <c r="J181" s="88">
        <f t="shared" si="781"/>
        <v>43413</v>
      </c>
      <c r="K181" s="85">
        <v>43413</v>
      </c>
      <c r="L181" s="5"/>
      <c r="M181" s="74">
        <v>1</v>
      </c>
      <c r="N181" s="28">
        <v>0</v>
      </c>
      <c r="O181" s="206">
        <f t="shared" si="754"/>
        <v>1</v>
      </c>
      <c r="P181" s="179">
        <f t="shared" si="782"/>
        <v>86</v>
      </c>
      <c r="Q181" s="180">
        <f t="shared" ref="Q181:Q211" si="783">ROUND(SUM(AC181,AM181,AW181,BG181,BQ181,CA181,CK181,CU181,DE181),0)</f>
        <v>44</v>
      </c>
      <c r="R181" s="181">
        <f t="shared" ref="R181:R211" si="784">ROUND(SUM(DP181,DZ181,EJ181,ET181,FD181,FN181,FX181,GH181,GR181),0)</f>
        <v>42</v>
      </c>
      <c r="S181" s="518">
        <f t="shared" si="757"/>
        <v>5</v>
      </c>
      <c r="T181" s="27">
        <v>1</v>
      </c>
      <c r="U181" s="27">
        <v>0</v>
      </c>
      <c r="V181" s="27">
        <v>1</v>
      </c>
      <c r="W181" s="27">
        <v>2</v>
      </c>
      <c r="X181" s="187">
        <f t="shared" ref="X181:X187" si="785">IF(ISNUMBER(T181),SUM(T181:W181),"")</f>
        <v>4</v>
      </c>
      <c r="Y181" s="27">
        <v>0</v>
      </c>
      <c r="Z181" s="190">
        <f t="shared" ref="Z181:Z187" si="786">IF(ISNUMBER(T181),SUM(X181:Y181),"")</f>
        <v>4</v>
      </c>
      <c r="AA181" s="18">
        <v>1</v>
      </c>
      <c r="AB181" s="54"/>
      <c r="AC181" s="5">
        <v>5</v>
      </c>
      <c r="AD181" s="397" t="s">
        <v>27</v>
      </c>
      <c r="AE181" s="397" t="s">
        <v>25</v>
      </c>
      <c r="AF181" s="397"/>
      <c r="AG181" s="397" t="s">
        <v>46</v>
      </c>
      <c r="AH181" s="397"/>
      <c r="AI181" s="398">
        <v>2</v>
      </c>
      <c r="AJ181" s="397">
        <v>2</v>
      </c>
      <c r="AK181" s="5">
        <v>2</v>
      </c>
      <c r="AL181" s="419">
        <f t="shared" si="758"/>
        <v>3</v>
      </c>
      <c r="AM181" s="410">
        <v>3</v>
      </c>
      <c r="AN181" s="397" t="s">
        <v>27</v>
      </c>
      <c r="AO181" s="397" t="s">
        <v>28</v>
      </c>
      <c r="AP181" s="397">
        <v>7</v>
      </c>
      <c r="AQ181" s="397" t="s">
        <v>46</v>
      </c>
      <c r="AR181" s="397"/>
      <c r="AS181" s="398">
        <v>4</v>
      </c>
      <c r="AT181" s="397">
        <v>1</v>
      </c>
      <c r="AU181" s="5">
        <v>1</v>
      </c>
      <c r="AV181" s="419">
        <f t="shared" si="759"/>
        <v>2</v>
      </c>
      <c r="AW181" s="5">
        <v>6</v>
      </c>
      <c r="AX181" s="397" t="s">
        <v>27</v>
      </c>
      <c r="AY181" s="397" t="s">
        <v>28</v>
      </c>
      <c r="AZ181" s="397"/>
      <c r="BA181" s="397" t="s">
        <v>85</v>
      </c>
      <c r="BB181" s="397"/>
      <c r="BC181" s="398">
        <v>3</v>
      </c>
      <c r="BD181" s="411">
        <v>20</v>
      </c>
      <c r="BE181" s="414">
        <v>4</v>
      </c>
      <c r="BF181" s="419">
        <f t="shared" si="760"/>
        <v>2</v>
      </c>
      <c r="BG181" s="5">
        <v>3</v>
      </c>
      <c r="BH181" s="5"/>
      <c r="BI181" s="5" t="s">
        <v>106</v>
      </c>
      <c r="BJ181" s="397" t="s">
        <v>30</v>
      </c>
      <c r="BK181" s="397" t="s">
        <v>46</v>
      </c>
      <c r="BL181" s="397"/>
      <c r="BM181" s="398">
        <v>1</v>
      </c>
      <c r="BN181" s="397"/>
      <c r="BO181" s="5">
        <v>2</v>
      </c>
      <c r="BP181" s="419">
        <f t="shared" si="761"/>
        <v>1</v>
      </c>
      <c r="BQ181" s="5">
        <v>4</v>
      </c>
      <c r="BR181" s="397" t="s">
        <v>27</v>
      </c>
      <c r="BS181" s="397" t="s">
        <v>28</v>
      </c>
      <c r="BT181" s="397"/>
      <c r="BU181" s="397" t="s">
        <v>85</v>
      </c>
      <c r="BV181" s="397"/>
      <c r="BW181" s="398"/>
      <c r="BX181" s="397"/>
      <c r="BY181" s="5">
        <v>2</v>
      </c>
      <c r="BZ181" s="419">
        <f t="shared" si="762"/>
        <v>2</v>
      </c>
      <c r="CA181" s="5">
        <v>8</v>
      </c>
      <c r="CB181" s="386" t="s">
        <v>32</v>
      </c>
      <c r="CC181" s="386" t="s">
        <v>33</v>
      </c>
      <c r="CD181" s="397"/>
      <c r="CE181" s="397"/>
      <c r="CF181" s="397">
        <v>1</v>
      </c>
      <c r="CG181" s="398"/>
      <c r="CH181" s="397"/>
      <c r="CI181" s="5">
        <v>1</v>
      </c>
      <c r="CJ181" s="419">
        <f t="shared" si="763"/>
        <v>7</v>
      </c>
      <c r="CK181" s="5">
        <v>5</v>
      </c>
      <c r="CL181" s="5"/>
      <c r="CM181" s="5"/>
      <c r="CN181" s="394">
        <v>0</v>
      </c>
      <c r="CO181" s="394" t="s">
        <v>25</v>
      </c>
      <c r="CP181" s="397"/>
      <c r="CQ181" s="398"/>
      <c r="CR181" s="397"/>
      <c r="CS181" s="5">
        <v>2</v>
      </c>
      <c r="CT181" s="419">
        <f t="shared" si="764"/>
        <v>3</v>
      </c>
      <c r="CU181" s="5">
        <v>5</v>
      </c>
      <c r="CV181" s="397" t="s">
        <v>32</v>
      </c>
      <c r="CW181" s="397" t="s">
        <v>28</v>
      </c>
      <c r="CX181" s="397"/>
      <c r="CY181" s="397"/>
      <c r="CZ181" s="397"/>
      <c r="DA181" s="398"/>
      <c r="DB181" s="397"/>
      <c r="DC181" s="5">
        <v>2</v>
      </c>
      <c r="DD181" s="419">
        <f t="shared" si="774"/>
        <v>3</v>
      </c>
      <c r="DE181" s="5">
        <v>5</v>
      </c>
      <c r="DF181" s="397" t="s">
        <v>35</v>
      </c>
      <c r="DG181" s="397" t="s">
        <v>28</v>
      </c>
      <c r="DH181" s="397"/>
      <c r="DI181" s="397"/>
      <c r="DJ181" s="397"/>
      <c r="DK181" s="398"/>
      <c r="DL181" s="397"/>
      <c r="DM181" s="5">
        <v>2</v>
      </c>
      <c r="DN181" s="419">
        <f t="shared" si="765"/>
        <v>3</v>
      </c>
      <c r="DO181" s="401"/>
      <c r="DP181" s="5">
        <v>4</v>
      </c>
      <c r="DQ181" s="5"/>
      <c r="DR181" s="359"/>
      <c r="DS181" s="397" t="s">
        <v>30</v>
      </c>
      <c r="DT181" s="397" t="s">
        <v>25</v>
      </c>
      <c r="DU181" s="397"/>
      <c r="DV181" s="398"/>
      <c r="DW181" s="397"/>
      <c r="DX181" s="5">
        <v>2</v>
      </c>
      <c r="DY181" s="419">
        <f t="shared" si="766"/>
        <v>2</v>
      </c>
      <c r="DZ181" s="5">
        <v>5</v>
      </c>
      <c r="EA181" s="397" t="s">
        <v>35</v>
      </c>
      <c r="EB181" s="397" t="s">
        <v>28</v>
      </c>
      <c r="EC181" s="397"/>
      <c r="ED181" s="397" t="s">
        <v>38</v>
      </c>
      <c r="EE181" s="397"/>
      <c r="EF181" s="398"/>
      <c r="EG181" s="397"/>
      <c r="EH181" s="5">
        <v>2</v>
      </c>
      <c r="EI181" s="419">
        <f t="shared" si="767"/>
        <v>3</v>
      </c>
      <c r="EJ181" s="5">
        <v>4</v>
      </c>
      <c r="EK181" s="397" t="s">
        <v>37</v>
      </c>
      <c r="EL181" s="397" t="s">
        <v>28</v>
      </c>
      <c r="EM181" s="397"/>
      <c r="EN181" s="397"/>
      <c r="EO181" s="397"/>
      <c r="EP181" s="398"/>
      <c r="EQ181" s="397"/>
      <c r="ER181" s="5">
        <v>2</v>
      </c>
      <c r="ES181" s="419">
        <f t="shared" si="768"/>
        <v>2</v>
      </c>
      <c r="ET181" s="5">
        <v>5</v>
      </c>
      <c r="EU181" s="397" t="s">
        <v>37</v>
      </c>
      <c r="EV181" s="397" t="s">
        <v>28</v>
      </c>
      <c r="EW181" s="397"/>
      <c r="EX181" s="397"/>
      <c r="EY181" s="397"/>
      <c r="EZ181" s="398"/>
      <c r="FA181" s="397"/>
      <c r="FB181" s="5">
        <v>1</v>
      </c>
      <c r="FC181" s="419">
        <f t="shared" si="769"/>
        <v>4</v>
      </c>
      <c r="FD181" s="5">
        <v>5</v>
      </c>
      <c r="FE181" s="397" t="s">
        <v>37</v>
      </c>
      <c r="FF181" s="397" t="s">
        <v>28</v>
      </c>
      <c r="FG181" s="397">
        <v>6</v>
      </c>
      <c r="FH181" s="397" t="s">
        <v>25</v>
      </c>
      <c r="FI181" s="397"/>
      <c r="FJ181" s="398">
        <v>2</v>
      </c>
      <c r="FK181" s="397">
        <v>6</v>
      </c>
      <c r="FL181" s="5">
        <v>1</v>
      </c>
      <c r="FM181" s="419">
        <f t="shared" si="770"/>
        <v>4</v>
      </c>
      <c r="FN181" s="5">
        <v>4</v>
      </c>
      <c r="FO181" s="397" t="s">
        <v>35</v>
      </c>
      <c r="FP181" s="397" t="s">
        <v>39</v>
      </c>
      <c r="FQ181" s="397"/>
      <c r="FR181" s="397"/>
      <c r="FS181" s="397"/>
      <c r="FT181" s="398"/>
      <c r="FU181" s="397"/>
      <c r="FV181" s="5">
        <v>2</v>
      </c>
      <c r="FW181" s="419">
        <f t="shared" si="771"/>
        <v>2</v>
      </c>
      <c r="FX181" s="5">
        <v>4</v>
      </c>
      <c r="FY181" s="397" t="s">
        <v>35</v>
      </c>
      <c r="FZ181" s="397" t="s">
        <v>28</v>
      </c>
      <c r="GA181" s="397"/>
      <c r="GB181" s="397"/>
      <c r="GC181" s="397"/>
      <c r="GD181" s="398"/>
      <c r="GE181" s="397"/>
      <c r="GF181" s="5">
        <v>2</v>
      </c>
      <c r="GG181" s="419">
        <f t="shared" si="772"/>
        <v>2</v>
      </c>
      <c r="GH181" s="5">
        <v>4</v>
      </c>
      <c r="GI181" s="5"/>
      <c r="GJ181" s="5"/>
      <c r="GK181" s="397" t="s">
        <v>41</v>
      </c>
      <c r="GL181" s="397" t="s">
        <v>25</v>
      </c>
      <c r="GM181" s="397"/>
      <c r="GN181" s="398"/>
      <c r="GO181" s="397"/>
      <c r="GP181" s="5">
        <v>2</v>
      </c>
      <c r="GQ181" s="419">
        <f t="shared" si="773"/>
        <v>2</v>
      </c>
      <c r="GR181" s="5">
        <v>7</v>
      </c>
      <c r="GS181" s="397" t="s">
        <v>35</v>
      </c>
      <c r="GT181" s="397" t="s">
        <v>39</v>
      </c>
      <c r="GU181" s="397"/>
      <c r="GV181" s="397"/>
      <c r="GW181" s="397"/>
      <c r="GX181" s="398"/>
      <c r="GY181" s="411"/>
      <c r="GZ181" s="414">
        <v>3</v>
      </c>
      <c r="HA181" s="421">
        <f t="shared" si="775"/>
        <v>4</v>
      </c>
      <c r="HB181" s="5"/>
      <c r="HK181" s="295">
        <f t="shared" si="743"/>
        <v>5</v>
      </c>
      <c r="HL181" s="296">
        <f t="shared" si="729"/>
        <v>0</v>
      </c>
      <c r="HM181" s="295">
        <f t="shared" si="730"/>
        <v>0</v>
      </c>
      <c r="HN181" s="297">
        <f t="shared" si="731"/>
        <v>0</v>
      </c>
      <c r="HO181" s="295">
        <f t="shared" si="732"/>
        <v>0</v>
      </c>
      <c r="HP181" s="295">
        <f t="shared" si="733"/>
        <v>0</v>
      </c>
      <c r="HQ181" s="295">
        <f t="shared" si="734"/>
        <v>0</v>
      </c>
      <c r="HR181" s="269">
        <v>525</v>
      </c>
      <c r="HS181" s="269" t="s">
        <v>312</v>
      </c>
    </row>
    <row r="182" spans="7:227" ht="15" customHeight="1">
      <c r="G182" s="175">
        <f t="shared" si="744"/>
        <v>8</v>
      </c>
      <c r="H182" s="175">
        <f t="shared" si="756"/>
        <v>2</v>
      </c>
      <c r="I182" s="128">
        <v>33</v>
      </c>
      <c r="J182" s="88">
        <f t="shared" si="781"/>
        <v>43330</v>
      </c>
      <c r="K182" s="85">
        <v>43330</v>
      </c>
      <c r="L182" s="5" t="s">
        <v>207</v>
      </c>
      <c r="M182" s="74">
        <v>3</v>
      </c>
      <c r="N182" s="28">
        <v>1</v>
      </c>
      <c r="O182" s="206">
        <f t="shared" si="754"/>
        <v>4</v>
      </c>
      <c r="P182" s="179">
        <f t="shared" si="782"/>
        <v>89</v>
      </c>
      <c r="Q182" s="180">
        <f t="shared" si="783"/>
        <v>46</v>
      </c>
      <c r="R182" s="181">
        <f t="shared" si="784"/>
        <v>43</v>
      </c>
      <c r="S182" s="518">
        <f t="shared" si="757"/>
        <v>7</v>
      </c>
      <c r="T182" s="27">
        <v>2</v>
      </c>
      <c r="U182" s="27">
        <v>0</v>
      </c>
      <c r="V182" s="27">
        <v>1</v>
      </c>
      <c r="W182" s="27">
        <v>1</v>
      </c>
      <c r="X182" s="187">
        <f t="shared" si="785"/>
        <v>4</v>
      </c>
      <c r="Y182" s="27">
        <v>1</v>
      </c>
      <c r="Z182" s="190">
        <f t="shared" si="786"/>
        <v>5</v>
      </c>
      <c r="AA182" s="18">
        <v>0</v>
      </c>
      <c r="AB182" s="54"/>
      <c r="AC182" s="5">
        <v>9</v>
      </c>
      <c r="AD182" s="386" t="s">
        <v>27</v>
      </c>
      <c r="AE182" s="386" t="s">
        <v>50</v>
      </c>
      <c r="AF182" s="397">
        <v>0</v>
      </c>
      <c r="AG182" s="397" t="s">
        <v>91</v>
      </c>
      <c r="AH182" s="397" t="s">
        <v>43</v>
      </c>
      <c r="AI182" s="398">
        <v>2</v>
      </c>
      <c r="AJ182" s="397">
        <v>3</v>
      </c>
      <c r="AK182" s="5">
        <v>2</v>
      </c>
      <c r="AL182" s="419">
        <f t="shared" si="758"/>
        <v>7</v>
      </c>
      <c r="AM182" s="5">
        <v>4</v>
      </c>
      <c r="AN182" s="397" t="s">
        <v>27</v>
      </c>
      <c r="AO182" s="397" t="s">
        <v>25</v>
      </c>
      <c r="AP182" s="397">
        <v>9</v>
      </c>
      <c r="AQ182" s="397" t="s">
        <v>86</v>
      </c>
      <c r="AR182" s="397"/>
      <c r="AS182" s="398">
        <v>4</v>
      </c>
      <c r="AT182" s="397">
        <v>1</v>
      </c>
      <c r="AU182" s="5">
        <v>1</v>
      </c>
      <c r="AV182" s="419">
        <f t="shared" si="759"/>
        <v>3</v>
      </c>
      <c r="AW182" s="5">
        <v>4</v>
      </c>
      <c r="AX182" s="397" t="s">
        <v>27</v>
      </c>
      <c r="AY182" s="397" t="s">
        <v>28</v>
      </c>
      <c r="AZ182" s="397">
        <v>4</v>
      </c>
      <c r="BA182" s="397" t="s">
        <v>85</v>
      </c>
      <c r="BB182" s="397"/>
      <c r="BC182" s="398">
        <v>1</v>
      </c>
      <c r="BD182" s="397">
        <v>13</v>
      </c>
      <c r="BE182" s="5">
        <v>2</v>
      </c>
      <c r="BF182" s="419">
        <f t="shared" si="760"/>
        <v>2</v>
      </c>
      <c r="BG182" s="5">
        <v>3</v>
      </c>
      <c r="BH182" s="5"/>
      <c r="BI182" s="5" t="s">
        <v>106</v>
      </c>
      <c r="BJ182" s="397" t="s">
        <v>44</v>
      </c>
      <c r="BK182" s="397" t="s">
        <v>38</v>
      </c>
      <c r="BL182" s="397"/>
      <c r="BM182" s="398"/>
      <c r="BN182" s="397"/>
      <c r="BO182" s="5">
        <v>1</v>
      </c>
      <c r="BP182" s="419">
        <f t="shared" si="761"/>
        <v>2</v>
      </c>
      <c r="BQ182" s="5">
        <v>4</v>
      </c>
      <c r="BR182" s="397" t="s">
        <v>27</v>
      </c>
      <c r="BS182" s="397" t="s">
        <v>28</v>
      </c>
      <c r="BT182" s="397"/>
      <c r="BU182" s="397"/>
      <c r="BV182" s="397"/>
      <c r="BW182" s="398"/>
      <c r="BX182" s="397"/>
      <c r="BY182" s="5">
        <v>2</v>
      </c>
      <c r="BZ182" s="419">
        <f t="shared" si="762"/>
        <v>2</v>
      </c>
      <c r="CA182" s="5">
        <v>6</v>
      </c>
      <c r="CB182" s="397" t="s">
        <v>32</v>
      </c>
      <c r="CC182" s="397" t="s">
        <v>25</v>
      </c>
      <c r="CD182" s="397"/>
      <c r="CE182" s="397"/>
      <c r="CF182" s="397"/>
      <c r="CG182" s="398"/>
      <c r="CH182" s="397"/>
      <c r="CI182" s="5">
        <v>1</v>
      </c>
      <c r="CJ182" s="419">
        <f t="shared" si="763"/>
        <v>5</v>
      </c>
      <c r="CK182" s="5">
        <v>6</v>
      </c>
      <c r="CL182" s="5"/>
      <c r="CM182" s="5"/>
      <c r="CN182" s="386">
        <v>0</v>
      </c>
      <c r="CO182" s="386" t="s">
        <v>59</v>
      </c>
      <c r="CP182" s="397"/>
      <c r="CQ182" s="398"/>
      <c r="CR182" s="397"/>
      <c r="CS182" s="5">
        <v>3</v>
      </c>
      <c r="CT182" s="419">
        <f t="shared" si="764"/>
        <v>3</v>
      </c>
      <c r="CU182" s="5">
        <v>5</v>
      </c>
      <c r="CV182" s="397" t="s">
        <v>32</v>
      </c>
      <c r="CW182" s="397" t="s">
        <v>28</v>
      </c>
      <c r="CX182" s="397"/>
      <c r="CY182" s="397"/>
      <c r="CZ182" s="397"/>
      <c r="DA182" s="398"/>
      <c r="DB182" s="397"/>
      <c r="DC182" s="5">
        <v>2</v>
      </c>
      <c r="DD182" s="419">
        <f t="shared" si="774"/>
        <v>3</v>
      </c>
      <c r="DE182" s="5">
        <v>5</v>
      </c>
      <c r="DF182" s="397" t="s">
        <v>35</v>
      </c>
      <c r="DG182" s="397" t="s">
        <v>28</v>
      </c>
      <c r="DH182" s="397"/>
      <c r="DI182" s="397"/>
      <c r="DJ182" s="397"/>
      <c r="DK182" s="398"/>
      <c r="DL182" s="397"/>
      <c r="DM182" s="5">
        <v>3</v>
      </c>
      <c r="DN182" s="419">
        <f t="shared" si="765"/>
        <v>2</v>
      </c>
      <c r="DO182" s="401"/>
      <c r="DP182" s="5">
        <v>4</v>
      </c>
      <c r="DQ182" s="5"/>
      <c r="DR182" s="359"/>
      <c r="DS182" s="397" t="s">
        <v>30</v>
      </c>
      <c r="DT182" s="397" t="s">
        <v>46</v>
      </c>
      <c r="DU182" s="397"/>
      <c r="DV182" s="398"/>
      <c r="DW182" s="397"/>
      <c r="DX182" s="5">
        <v>3</v>
      </c>
      <c r="DY182" s="419">
        <f t="shared" si="766"/>
        <v>1</v>
      </c>
      <c r="DZ182" s="5">
        <v>4</v>
      </c>
      <c r="EA182" s="397" t="s">
        <v>60</v>
      </c>
      <c r="EB182" s="397" t="s">
        <v>39</v>
      </c>
      <c r="EC182" s="397"/>
      <c r="ED182" s="397"/>
      <c r="EE182" s="397"/>
      <c r="EF182" s="398"/>
      <c r="EG182" s="397"/>
      <c r="EH182" s="5">
        <v>2</v>
      </c>
      <c r="EI182" s="419">
        <f t="shared" si="767"/>
        <v>2</v>
      </c>
      <c r="EJ182" s="5">
        <v>6</v>
      </c>
      <c r="EK182" s="397" t="s">
        <v>35</v>
      </c>
      <c r="EL182" s="397" t="s">
        <v>25</v>
      </c>
      <c r="EM182" s="397"/>
      <c r="EN182" s="397"/>
      <c r="EO182" s="397" t="s">
        <v>61</v>
      </c>
      <c r="EP182" s="398"/>
      <c r="EQ182" s="397"/>
      <c r="ER182" s="5">
        <v>2</v>
      </c>
      <c r="ES182" s="419">
        <f t="shared" si="768"/>
        <v>4</v>
      </c>
      <c r="ET182" s="5">
        <v>5</v>
      </c>
      <c r="EU182" s="397" t="s">
        <v>53</v>
      </c>
      <c r="EV182" s="397" t="s">
        <v>25</v>
      </c>
      <c r="EW182" s="397"/>
      <c r="EX182" s="397"/>
      <c r="EY182" s="397"/>
      <c r="EZ182" s="398"/>
      <c r="FA182" s="397"/>
      <c r="FB182" s="5">
        <v>2</v>
      </c>
      <c r="FC182" s="419">
        <f t="shared" si="769"/>
        <v>3</v>
      </c>
      <c r="FD182" s="5">
        <v>5</v>
      </c>
      <c r="FE182" s="397" t="s">
        <v>35</v>
      </c>
      <c r="FF182" s="397" t="s">
        <v>28</v>
      </c>
      <c r="FG182" s="397"/>
      <c r="FH182" s="397"/>
      <c r="FI182" s="397"/>
      <c r="FJ182" s="398"/>
      <c r="FK182" s="397"/>
      <c r="FL182" s="5">
        <v>2</v>
      </c>
      <c r="FM182" s="419">
        <f t="shared" si="770"/>
        <v>3</v>
      </c>
      <c r="FN182" s="5">
        <v>4</v>
      </c>
      <c r="FO182" s="397" t="s">
        <v>35</v>
      </c>
      <c r="FP182" s="397" t="s">
        <v>28</v>
      </c>
      <c r="FQ182" s="397"/>
      <c r="FR182" s="397"/>
      <c r="FS182" s="397"/>
      <c r="FT182" s="398"/>
      <c r="FU182" s="397"/>
      <c r="FV182" s="5">
        <v>2</v>
      </c>
      <c r="FW182" s="419">
        <f t="shared" si="771"/>
        <v>2</v>
      </c>
      <c r="FX182" s="5">
        <v>6</v>
      </c>
      <c r="FY182" s="397" t="s">
        <v>35</v>
      </c>
      <c r="FZ182" s="397" t="s">
        <v>28</v>
      </c>
      <c r="GA182" s="397"/>
      <c r="GB182" s="397"/>
      <c r="GC182" s="397"/>
      <c r="GD182" s="398"/>
      <c r="GE182" s="397"/>
      <c r="GF182" s="5">
        <v>3</v>
      </c>
      <c r="GG182" s="419">
        <f t="shared" si="772"/>
        <v>3</v>
      </c>
      <c r="GH182" s="5">
        <v>4</v>
      </c>
      <c r="GI182" s="5"/>
      <c r="GJ182" s="5"/>
      <c r="GK182" s="397" t="s">
        <v>41</v>
      </c>
      <c r="GL182" s="397" t="s">
        <v>25</v>
      </c>
      <c r="GM182" s="397"/>
      <c r="GN182" s="398"/>
      <c r="GO182" s="397"/>
      <c r="GP182" s="5">
        <v>2</v>
      </c>
      <c r="GQ182" s="419">
        <f t="shared" si="773"/>
        <v>2</v>
      </c>
      <c r="GR182" s="5">
        <v>5</v>
      </c>
      <c r="GS182" s="397" t="s">
        <v>35</v>
      </c>
      <c r="GT182" s="397" t="s">
        <v>28</v>
      </c>
      <c r="GU182" s="397"/>
      <c r="GV182" s="397"/>
      <c r="GW182" s="397"/>
      <c r="GX182" s="398"/>
      <c r="GY182" s="397"/>
      <c r="GZ182" s="5">
        <v>2</v>
      </c>
      <c r="HA182" s="421">
        <f t="shared" si="775"/>
        <v>3</v>
      </c>
      <c r="HB182" s="5"/>
      <c r="HK182" s="295">
        <f t="shared" si="743"/>
        <v>6</v>
      </c>
      <c r="HL182" s="296">
        <f t="shared" si="729"/>
        <v>0</v>
      </c>
      <c r="HM182" s="295">
        <f t="shared" si="730"/>
        <v>0</v>
      </c>
      <c r="HN182" s="297">
        <f t="shared" si="731"/>
        <v>0</v>
      </c>
      <c r="HO182" s="295">
        <f t="shared" si="732"/>
        <v>0</v>
      </c>
      <c r="HP182" s="295">
        <f t="shared" si="733"/>
        <v>0</v>
      </c>
      <c r="HQ182" s="295">
        <f t="shared" si="734"/>
        <v>0</v>
      </c>
      <c r="HR182" s="269">
        <v>525</v>
      </c>
      <c r="HS182" s="269" t="s">
        <v>312</v>
      </c>
    </row>
    <row r="183" spans="7:227" ht="15" customHeight="1">
      <c r="G183" s="175">
        <f t="shared" si="744"/>
        <v>4</v>
      </c>
      <c r="H183" s="175">
        <f t="shared" si="756"/>
        <v>2</v>
      </c>
      <c r="I183" s="128">
        <v>32</v>
      </c>
      <c r="J183" s="88">
        <f t="shared" si="781"/>
        <v>43328</v>
      </c>
      <c r="K183" s="85">
        <v>43328</v>
      </c>
      <c r="L183" s="5"/>
      <c r="M183" s="74">
        <v>3</v>
      </c>
      <c r="N183" s="28">
        <v>2</v>
      </c>
      <c r="O183" s="206">
        <f t="shared" si="754"/>
        <v>5</v>
      </c>
      <c r="P183" s="179">
        <f t="shared" si="782"/>
        <v>90</v>
      </c>
      <c r="Q183" s="180">
        <f t="shared" si="783"/>
        <v>42</v>
      </c>
      <c r="R183" s="181">
        <f t="shared" si="784"/>
        <v>48</v>
      </c>
      <c r="S183" s="518">
        <f t="shared" si="757"/>
        <v>7</v>
      </c>
      <c r="T183" s="27">
        <v>2</v>
      </c>
      <c r="U183" s="27">
        <v>0</v>
      </c>
      <c r="V183" s="27">
        <v>2</v>
      </c>
      <c r="W183" s="27">
        <v>1</v>
      </c>
      <c r="X183" s="187">
        <f t="shared" si="785"/>
        <v>5</v>
      </c>
      <c r="Y183" s="27">
        <v>0</v>
      </c>
      <c r="Z183" s="190">
        <f t="shared" si="786"/>
        <v>5</v>
      </c>
      <c r="AA183" s="18">
        <v>0</v>
      </c>
      <c r="AB183" s="54"/>
      <c r="AC183" s="5">
        <v>6</v>
      </c>
      <c r="AD183" s="411" t="s">
        <v>27</v>
      </c>
      <c r="AE183" s="411" t="s">
        <v>25</v>
      </c>
      <c r="AF183" s="397">
        <v>4</v>
      </c>
      <c r="AG183" s="397" t="s">
        <v>91</v>
      </c>
      <c r="AH183" s="397"/>
      <c r="AI183" s="398">
        <v>2</v>
      </c>
      <c r="AJ183" s="397">
        <v>5</v>
      </c>
      <c r="AK183" s="5">
        <v>2</v>
      </c>
      <c r="AL183" s="419">
        <f t="shared" si="758"/>
        <v>4</v>
      </c>
      <c r="AM183" s="5">
        <v>4</v>
      </c>
      <c r="AN183" s="397" t="s">
        <v>27</v>
      </c>
      <c r="AO183" s="397" t="s">
        <v>25</v>
      </c>
      <c r="AP183" s="397">
        <v>9</v>
      </c>
      <c r="AQ183" s="397" t="s">
        <v>63</v>
      </c>
      <c r="AR183" s="397"/>
      <c r="AS183" s="398">
        <v>4</v>
      </c>
      <c r="AT183" s="397">
        <v>1</v>
      </c>
      <c r="AU183" s="5">
        <v>1</v>
      </c>
      <c r="AV183" s="419">
        <f t="shared" si="759"/>
        <v>3</v>
      </c>
      <c r="AW183" s="5">
        <v>4</v>
      </c>
      <c r="AX183" s="397" t="s">
        <v>30</v>
      </c>
      <c r="AY183" s="397" t="s">
        <v>39</v>
      </c>
      <c r="AZ183" s="397">
        <v>4</v>
      </c>
      <c r="BA183" s="397" t="s">
        <v>46</v>
      </c>
      <c r="BB183" s="397"/>
      <c r="BC183" s="398">
        <v>1</v>
      </c>
      <c r="BD183" s="397">
        <v>13</v>
      </c>
      <c r="BE183" s="5">
        <v>2</v>
      </c>
      <c r="BF183" s="419">
        <f t="shared" si="760"/>
        <v>2</v>
      </c>
      <c r="BG183" s="5">
        <v>4</v>
      </c>
      <c r="BH183" s="5"/>
      <c r="BI183" s="5" t="s">
        <v>106</v>
      </c>
      <c r="BJ183" s="397" t="s">
        <v>30</v>
      </c>
      <c r="BK183" s="397" t="s">
        <v>39</v>
      </c>
      <c r="BL183" s="397"/>
      <c r="BM183" s="398"/>
      <c r="BN183" s="397"/>
      <c r="BO183" s="5">
        <v>2</v>
      </c>
      <c r="BP183" s="419">
        <f t="shared" si="761"/>
        <v>2</v>
      </c>
      <c r="BQ183" s="5">
        <v>4</v>
      </c>
      <c r="BR183" s="397" t="s">
        <v>27</v>
      </c>
      <c r="BS183" s="397" t="s">
        <v>39</v>
      </c>
      <c r="BT183" s="397"/>
      <c r="BU183" s="397"/>
      <c r="BV183" s="397">
        <v>1</v>
      </c>
      <c r="BW183" s="398"/>
      <c r="BX183" s="397"/>
      <c r="BY183" s="5">
        <v>2</v>
      </c>
      <c r="BZ183" s="419">
        <f t="shared" si="762"/>
        <v>2</v>
      </c>
      <c r="CA183" s="5">
        <v>5</v>
      </c>
      <c r="CB183" s="397" t="s">
        <v>32</v>
      </c>
      <c r="CC183" s="397" t="s">
        <v>28</v>
      </c>
      <c r="CD183" s="397"/>
      <c r="CE183" s="397"/>
      <c r="CF183" s="397"/>
      <c r="CG183" s="398"/>
      <c r="CH183" s="397"/>
      <c r="CI183" s="5">
        <v>2</v>
      </c>
      <c r="CJ183" s="419">
        <f t="shared" si="763"/>
        <v>3</v>
      </c>
      <c r="CK183" s="5">
        <v>5</v>
      </c>
      <c r="CL183" s="5"/>
      <c r="CM183" s="5"/>
      <c r="CN183" s="394">
        <v>0</v>
      </c>
      <c r="CO183" s="394" t="s">
        <v>25</v>
      </c>
      <c r="CP183" s="397">
        <v>1</v>
      </c>
      <c r="CQ183" s="398"/>
      <c r="CR183" s="397"/>
      <c r="CS183" s="5">
        <v>2</v>
      </c>
      <c r="CT183" s="419">
        <f t="shared" si="764"/>
        <v>3</v>
      </c>
      <c r="CU183" s="5">
        <v>6</v>
      </c>
      <c r="CV183" s="397" t="s">
        <v>32</v>
      </c>
      <c r="CW183" s="397" t="s">
        <v>28</v>
      </c>
      <c r="CX183" s="397"/>
      <c r="CY183" s="397"/>
      <c r="CZ183" s="397"/>
      <c r="DA183" s="398"/>
      <c r="DB183" s="397"/>
      <c r="DC183" s="5">
        <v>2</v>
      </c>
      <c r="DD183" s="419">
        <f t="shared" si="774"/>
        <v>4</v>
      </c>
      <c r="DE183" s="5">
        <v>4</v>
      </c>
      <c r="DF183" s="397" t="s">
        <v>35</v>
      </c>
      <c r="DG183" s="397" t="s">
        <v>25</v>
      </c>
      <c r="DH183" s="397"/>
      <c r="DI183" s="397"/>
      <c r="DJ183" s="397"/>
      <c r="DK183" s="398"/>
      <c r="DL183" s="397"/>
      <c r="DM183" s="5">
        <v>2</v>
      </c>
      <c r="DN183" s="419">
        <f t="shared" si="765"/>
        <v>2</v>
      </c>
      <c r="DO183" s="401"/>
      <c r="DP183" s="5">
        <v>3</v>
      </c>
      <c r="DQ183" s="5"/>
      <c r="DR183" s="359"/>
      <c r="DS183" s="397" t="s">
        <v>30</v>
      </c>
      <c r="DT183" s="397" t="s">
        <v>46</v>
      </c>
      <c r="DU183" s="397"/>
      <c r="DV183" s="398"/>
      <c r="DW183" s="397"/>
      <c r="DX183" s="5">
        <v>2</v>
      </c>
      <c r="DY183" s="419">
        <f t="shared" si="766"/>
        <v>1</v>
      </c>
      <c r="DZ183" s="5">
        <v>4</v>
      </c>
      <c r="EA183" s="397" t="s">
        <v>35</v>
      </c>
      <c r="EB183" s="397" t="s">
        <v>25</v>
      </c>
      <c r="EC183" s="397"/>
      <c r="ED183" s="397"/>
      <c r="EE183" s="397"/>
      <c r="EF183" s="398"/>
      <c r="EG183" s="397"/>
      <c r="EH183" s="5">
        <v>2</v>
      </c>
      <c r="EI183" s="419">
        <f t="shared" si="767"/>
        <v>2</v>
      </c>
      <c r="EJ183" s="5">
        <v>5</v>
      </c>
      <c r="EK183" s="397" t="s">
        <v>35</v>
      </c>
      <c r="EL183" s="397" t="s">
        <v>25</v>
      </c>
      <c r="EM183" s="397"/>
      <c r="EN183" s="397"/>
      <c r="EO183" s="397">
        <v>1</v>
      </c>
      <c r="EP183" s="398"/>
      <c r="EQ183" s="397"/>
      <c r="ER183" s="5">
        <v>2</v>
      </c>
      <c r="ES183" s="419">
        <f t="shared" si="768"/>
        <v>3</v>
      </c>
      <c r="ET183" s="5">
        <v>8</v>
      </c>
      <c r="EU183" s="397" t="s">
        <v>37</v>
      </c>
      <c r="EV183" s="397" t="s">
        <v>42</v>
      </c>
      <c r="EW183" s="397"/>
      <c r="EX183" s="397"/>
      <c r="EY183" s="397" t="s">
        <v>43</v>
      </c>
      <c r="EZ183" s="398"/>
      <c r="FA183" s="397"/>
      <c r="FB183" s="5">
        <v>2</v>
      </c>
      <c r="FC183" s="419">
        <f t="shared" si="769"/>
        <v>6</v>
      </c>
      <c r="FD183" s="5">
        <v>6</v>
      </c>
      <c r="FE183" s="397" t="s">
        <v>35</v>
      </c>
      <c r="FF183" s="397" t="s">
        <v>28</v>
      </c>
      <c r="FG183" s="397"/>
      <c r="FH183" s="397"/>
      <c r="FI183" s="397">
        <v>1</v>
      </c>
      <c r="FJ183" s="398"/>
      <c r="FK183" s="397"/>
      <c r="FL183" s="5">
        <v>2</v>
      </c>
      <c r="FM183" s="419">
        <f t="shared" si="770"/>
        <v>4</v>
      </c>
      <c r="FN183" s="5">
        <v>6</v>
      </c>
      <c r="FO183" s="397" t="s">
        <v>35</v>
      </c>
      <c r="FP183" s="397" t="s">
        <v>25</v>
      </c>
      <c r="FQ183" s="397"/>
      <c r="FR183" s="397"/>
      <c r="FS183" s="397"/>
      <c r="FT183" s="398"/>
      <c r="FU183" s="397"/>
      <c r="FV183" s="5">
        <v>3</v>
      </c>
      <c r="FW183" s="419">
        <f t="shared" si="771"/>
        <v>3</v>
      </c>
      <c r="FX183" s="5">
        <v>4</v>
      </c>
      <c r="FY183" s="397" t="s">
        <v>35</v>
      </c>
      <c r="FZ183" s="397" t="s">
        <v>28</v>
      </c>
      <c r="GA183" s="397"/>
      <c r="GB183" s="397"/>
      <c r="GC183" s="397"/>
      <c r="GD183" s="398"/>
      <c r="GE183" s="397"/>
      <c r="GF183" s="5">
        <v>2</v>
      </c>
      <c r="GG183" s="419">
        <f t="shared" si="772"/>
        <v>2</v>
      </c>
      <c r="GH183" s="5">
        <v>6</v>
      </c>
      <c r="GI183" s="5"/>
      <c r="GJ183" s="5"/>
      <c r="GK183" s="397" t="s">
        <v>41</v>
      </c>
      <c r="GL183" s="397" t="s">
        <v>42</v>
      </c>
      <c r="GM183" s="397"/>
      <c r="GN183" s="398"/>
      <c r="GO183" s="397"/>
      <c r="GP183" s="5">
        <v>3</v>
      </c>
      <c r="GQ183" s="419">
        <f t="shared" si="773"/>
        <v>3</v>
      </c>
      <c r="GR183" s="5">
        <v>6</v>
      </c>
      <c r="GS183" s="397" t="s">
        <v>35</v>
      </c>
      <c r="GT183" s="397" t="s">
        <v>25</v>
      </c>
      <c r="GU183" s="397"/>
      <c r="GV183" s="397"/>
      <c r="GW183" s="397">
        <v>1</v>
      </c>
      <c r="GX183" s="398"/>
      <c r="GY183" s="397"/>
      <c r="GZ183" s="5">
        <v>2</v>
      </c>
      <c r="HA183" s="421">
        <f t="shared" si="775"/>
        <v>4</v>
      </c>
      <c r="HB183" s="5"/>
      <c r="HK183" s="295">
        <f t="shared" si="743"/>
        <v>7</v>
      </c>
      <c r="HL183" s="296">
        <f t="shared" si="729"/>
        <v>0</v>
      </c>
      <c r="HM183" s="295">
        <f t="shared" si="730"/>
        <v>0</v>
      </c>
      <c r="HN183" s="297">
        <f t="shared" si="731"/>
        <v>0</v>
      </c>
      <c r="HO183" s="295">
        <f t="shared" si="732"/>
        <v>0</v>
      </c>
      <c r="HP183" s="295">
        <f t="shared" si="733"/>
        <v>0</v>
      </c>
      <c r="HQ183" s="295">
        <f t="shared" si="734"/>
        <v>0</v>
      </c>
      <c r="HR183" s="269">
        <v>525</v>
      </c>
      <c r="HS183" s="269" t="s">
        <v>312</v>
      </c>
    </row>
    <row r="184" spans="7:227" ht="15" customHeight="1">
      <c r="G184" s="175">
        <f t="shared" si="744"/>
        <v>7</v>
      </c>
      <c r="H184" s="175">
        <f t="shared" si="756"/>
        <v>4</v>
      </c>
      <c r="I184" s="128">
        <v>31</v>
      </c>
      <c r="J184" s="88">
        <f t="shared" si="781"/>
        <v>43323</v>
      </c>
      <c r="K184" s="85">
        <v>43323</v>
      </c>
      <c r="L184" s="5" t="s">
        <v>208</v>
      </c>
      <c r="M184" s="74">
        <v>1</v>
      </c>
      <c r="N184" s="28">
        <v>0</v>
      </c>
      <c r="O184" s="206">
        <f t="shared" si="754"/>
        <v>1</v>
      </c>
      <c r="P184" s="179">
        <f t="shared" si="782"/>
        <v>81</v>
      </c>
      <c r="Q184" s="180">
        <f t="shared" si="783"/>
        <v>39</v>
      </c>
      <c r="R184" s="181">
        <f t="shared" si="784"/>
        <v>42</v>
      </c>
      <c r="S184" s="518">
        <f t="shared" si="757"/>
        <v>6</v>
      </c>
      <c r="T184" s="27">
        <v>0</v>
      </c>
      <c r="U184" s="27">
        <v>1</v>
      </c>
      <c r="V184" s="27">
        <v>0</v>
      </c>
      <c r="W184" s="27">
        <v>0</v>
      </c>
      <c r="X184" s="187">
        <f t="shared" si="785"/>
        <v>1</v>
      </c>
      <c r="Y184" s="27">
        <v>1</v>
      </c>
      <c r="Z184" s="190">
        <f t="shared" si="786"/>
        <v>2</v>
      </c>
      <c r="AA184" s="18">
        <v>0</v>
      </c>
      <c r="AB184" s="54"/>
      <c r="AC184" s="5">
        <v>4</v>
      </c>
      <c r="AD184" s="397" t="s">
        <v>26</v>
      </c>
      <c r="AE184" s="397" t="s">
        <v>25</v>
      </c>
      <c r="AF184" s="397">
        <v>0</v>
      </c>
      <c r="AG184" s="397" t="s">
        <v>46</v>
      </c>
      <c r="AH184" s="397"/>
      <c r="AI184" s="398">
        <v>1</v>
      </c>
      <c r="AJ184" s="397">
        <v>3</v>
      </c>
      <c r="AK184" s="5">
        <v>2</v>
      </c>
      <c r="AL184" s="419">
        <f t="shared" si="758"/>
        <v>2</v>
      </c>
      <c r="AM184" s="5">
        <v>4</v>
      </c>
      <c r="AN184" s="397" t="s">
        <v>26</v>
      </c>
      <c r="AO184" s="397" t="s">
        <v>28</v>
      </c>
      <c r="AP184" s="397">
        <v>4</v>
      </c>
      <c r="AQ184" s="397" t="s">
        <v>91</v>
      </c>
      <c r="AR184" s="397"/>
      <c r="AS184" s="398">
        <v>1</v>
      </c>
      <c r="AT184" s="397">
        <v>1</v>
      </c>
      <c r="AU184" s="5">
        <v>2</v>
      </c>
      <c r="AV184" s="419">
        <f t="shared" si="759"/>
        <v>2</v>
      </c>
      <c r="AW184" s="5">
        <v>5</v>
      </c>
      <c r="AX184" s="397" t="s">
        <v>27</v>
      </c>
      <c r="AY184" s="397" t="s">
        <v>39</v>
      </c>
      <c r="AZ184" s="397">
        <v>0</v>
      </c>
      <c r="BA184" s="397" t="s">
        <v>46</v>
      </c>
      <c r="BB184" s="397"/>
      <c r="BC184" s="398">
        <v>2</v>
      </c>
      <c r="BD184" s="397">
        <v>10</v>
      </c>
      <c r="BE184" s="5">
        <v>2</v>
      </c>
      <c r="BF184" s="419">
        <f t="shared" si="760"/>
        <v>3</v>
      </c>
      <c r="BG184" s="5">
        <v>3</v>
      </c>
      <c r="BH184" s="5"/>
      <c r="BI184" s="5" t="s">
        <v>106</v>
      </c>
      <c r="BJ184" s="397" t="s">
        <v>44</v>
      </c>
      <c r="BK184" s="397" t="s">
        <v>46</v>
      </c>
      <c r="BL184" s="397"/>
      <c r="BM184" s="398"/>
      <c r="BN184" s="397"/>
      <c r="BO184" s="5">
        <v>2</v>
      </c>
      <c r="BP184" s="419">
        <f t="shared" si="761"/>
        <v>1</v>
      </c>
      <c r="BQ184" s="5">
        <v>4</v>
      </c>
      <c r="BR184" s="397" t="s">
        <v>27</v>
      </c>
      <c r="BS184" s="397" t="s">
        <v>39</v>
      </c>
      <c r="BT184" s="397"/>
      <c r="BU184" s="397"/>
      <c r="BV184" s="397"/>
      <c r="BW184" s="398"/>
      <c r="BX184" s="397"/>
      <c r="BY184" s="5">
        <v>2</v>
      </c>
      <c r="BZ184" s="419">
        <f t="shared" si="762"/>
        <v>2</v>
      </c>
      <c r="CA184" s="5">
        <v>5</v>
      </c>
      <c r="CB184" s="397" t="s">
        <v>32</v>
      </c>
      <c r="CC184" s="397" t="s">
        <v>28</v>
      </c>
      <c r="CD184" s="397"/>
      <c r="CE184" s="397"/>
      <c r="CF184" s="397"/>
      <c r="CG184" s="398"/>
      <c r="CH184" s="397"/>
      <c r="CI184" s="5">
        <v>2</v>
      </c>
      <c r="CJ184" s="419">
        <f t="shared" si="763"/>
        <v>3</v>
      </c>
      <c r="CK184" s="5">
        <v>4</v>
      </c>
      <c r="CL184" s="5"/>
      <c r="CM184" s="5"/>
      <c r="CN184" s="397">
        <v>0</v>
      </c>
      <c r="CO184" s="397" t="s">
        <v>39</v>
      </c>
      <c r="CP184" s="397"/>
      <c r="CQ184" s="398"/>
      <c r="CR184" s="397"/>
      <c r="CS184" s="5">
        <v>2</v>
      </c>
      <c r="CT184" s="419">
        <f t="shared" si="764"/>
        <v>2</v>
      </c>
      <c r="CU184" s="5">
        <v>6</v>
      </c>
      <c r="CV184" s="397" t="s">
        <v>32</v>
      </c>
      <c r="CW184" s="397" t="s">
        <v>25</v>
      </c>
      <c r="CX184" s="397"/>
      <c r="CY184" s="397"/>
      <c r="CZ184" s="397"/>
      <c r="DA184" s="398"/>
      <c r="DB184" s="397"/>
      <c r="DC184" s="5">
        <v>2</v>
      </c>
      <c r="DD184" s="419">
        <f t="shared" si="774"/>
        <v>4</v>
      </c>
      <c r="DE184" s="5">
        <v>4</v>
      </c>
      <c r="DF184" s="397" t="s">
        <v>35</v>
      </c>
      <c r="DG184" s="397" t="s">
        <v>28</v>
      </c>
      <c r="DH184" s="397"/>
      <c r="DI184" s="397"/>
      <c r="DJ184" s="397"/>
      <c r="DK184" s="398"/>
      <c r="DL184" s="397"/>
      <c r="DM184" s="5">
        <v>2</v>
      </c>
      <c r="DN184" s="419">
        <f t="shared" si="765"/>
        <v>2</v>
      </c>
      <c r="DO184" s="401"/>
      <c r="DP184" s="5">
        <v>4</v>
      </c>
      <c r="DQ184" s="5"/>
      <c r="DR184" s="359"/>
      <c r="DS184" s="397" t="s">
        <v>30</v>
      </c>
      <c r="DT184" s="397" t="s">
        <v>25</v>
      </c>
      <c r="DU184" s="397"/>
      <c r="DV184" s="398"/>
      <c r="DW184" s="397"/>
      <c r="DX184" s="5">
        <v>2</v>
      </c>
      <c r="DY184" s="419">
        <f t="shared" si="766"/>
        <v>2</v>
      </c>
      <c r="DZ184" s="5">
        <v>4</v>
      </c>
      <c r="EA184" s="397" t="s">
        <v>35</v>
      </c>
      <c r="EB184" s="397" t="s">
        <v>28</v>
      </c>
      <c r="EC184" s="397"/>
      <c r="ED184" s="397"/>
      <c r="EE184" s="397"/>
      <c r="EF184" s="398"/>
      <c r="EG184" s="397"/>
      <c r="EH184" s="5">
        <v>0</v>
      </c>
      <c r="EI184" s="419">
        <f t="shared" si="767"/>
        <v>4</v>
      </c>
      <c r="EJ184" s="5">
        <v>5</v>
      </c>
      <c r="EK184" s="397" t="s">
        <v>35</v>
      </c>
      <c r="EL184" s="397" t="s">
        <v>25</v>
      </c>
      <c r="EM184" s="397"/>
      <c r="EN184" s="397"/>
      <c r="EO184" s="397"/>
      <c r="EP184" s="398"/>
      <c r="EQ184" s="397"/>
      <c r="ER184" s="5">
        <v>2</v>
      </c>
      <c r="ES184" s="419">
        <f t="shared" si="768"/>
        <v>3</v>
      </c>
      <c r="ET184" s="5">
        <v>4</v>
      </c>
      <c r="EU184" s="397" t="s">
        <v>37</v>
      </c>
      <c r="EV184" s="397" t="s">
        <v>25</v>
      </c>
      <c r="EW184" s="397"/>
      <c r="EX184" s="397"/>
      <c r="EY184" s="397"/>
      <c r="EZ184" s="398"/>
      <c r="FA184" s="397"/>
      <c r="FB184" s="5">
        <v>2</v>
      </c>
      <c r="FC184" s="419">
        <f t="shared" si="769"/>
        <v>2</v>
      </c>
      <c r="FD184" s="5">
        <v>7</v>
      </c>
      <c r="FE184" s="397" t="s">
        <v>35</v>
      </c>
      <c r="FF184" s="397" t="s">
        <v>28</v>
      </c>
      <c r="FG184" s="397"/>
      <c r="FH184" s="397"/>
      <c r="FI184" s="397" t="s">
        <v>45</v>
      </c>
      <c r="FJ184" s="398"/>
      <c r="FK184" s="397"/>
      <c r="FL184" s="5">
        <v>2</v>
      </c>
      <c r="FM184" s="419">
        <f t="shared" si="770"/>
        <v>5</v>
      </c>
      <c r="FN184" s="5">
        <v>5</v>
      </c>
      <c r="FO184" s="397" t="s">
        <v>35</v>
      </c>
      <c r="FP184" s="397" t="s">
        <v>28</v>
      </c>
      <c r="FQ184" s="397"/>
      <c r="FR184" s="397"/>
      <c r="FS184" s="397"/>
      <c r="FT184" s="398"/>
      <c r="FU184" s="397"/>
      <c r="FV184" s="5">
        <v>3</v>
      </c>
      <c r="FW184" s="419">
        <f t="shared" si="771"/>
        <v>2</v>
      </c>
      <c r="FX184" s="5">
        <v>5</v>
      </c>
      <c r="FY184" s="397" t="s">
        <v>35</v>
      </c>
      <c r="FZ184" s="397" t="s">
        <v>28</v>
      </c>
      <c r="GA184" s="397"/>
      <c r="GB184" s="397"/>
      <c r="GC184" s="397"/>
      <c r="GD184" s="398"/>
      <c r="GE184" s="397"/>
      <c r="GF184" s="5">
        <v>3</v>
      </c>
      <c r="GG184" s="419">
        <f t="shared" si="772"/>
        <v>2</v>
      </c>
      <c r="GH184" s="5">
        <v>3</v>
      </c>
      <c r="GI184" s="5"/>
      <c r="GJ184" s="5"/>
      <c r="GK184" s="397" t="s">
        <v>41</v>
      </c>
      <c r="GL184" s="397" t="s">
        <v>46</v>
      </c>
      <c r="GM184" s="397"/>
      <c r="GN184" s="398"/>
      <c r="GO184" s="397"/>
      <c r="GP184" s="5">
        <v>2</v>
      </c>
      <c r="GQ184" s="419">
        <f t="shared" si="773"/>
        <v>1</v>
      </c>
      <c r="GR184" s="5">
        <v>5</v>
      </c>
      <c r="GS184" s="397" t="s">
        <v>35</v>
      </c>
      <c r="GT184" s="397" t="s">
        <v>39</v>
      </c>
      <c r="GU184" s="397"/>
      <c r="GV184" s="397"/>
      <c r="GW184" s="397"/>
      <c r="GX184" s="398"/>
      <c r="GY184" s="397"/>
      <c r="GZ184" s="5">
        <v>2</v>
      </c>
      <c r="HA184" s="421">
        <f t="shared" si="775"/>
        <v>3</v>
      </c>
      <c r="HB184" s="5"/>
      <c r="HK184" s="295">
        <f t="shared" si="743"/>
        <v>7</v>
      </c>
      <c r="HL184" s="296">
        <f t="shared" si="729"/>
        <v>0</v>
      </c>
      <c r="HM184" s="295">
        <f t="shared" si="730"/>
        <v>0</v>
      </c>
      <c r="HN184" s="297">
        <f t="shared" si="731"/>
        <v>0</v>
      </c>
      <c r="HO184" s="295">
        <f t="shared" si="732"/>
        <v>0</v>
      </c>
      <c r="HP184" s="295">
        <f t="shared" si="733"/>
        <v>0</v>
      </c>
      <c r="HQ184" s="295">
        <f t="shared" si="734"/>
        <v>0</v>
      </c>
      <c r="HR184" s="269">
        <v>525</v>
      </c>
      <c r="HS184" s="269" t="s">
        <v>312</v>
      </c>
    </row>
    <row r="185" spans="7:227" ht="15" customHeight="1">
      <c r="G185" s="175">
        <f t="shared" si="744"/>
        <v>9</v>
      </c>
      <c r="H185" s="175">
        <f t="shared" si="756"/>
        <v>5</v>
      </c>
      <c r="I185" s="128">
        <v>30</v>
      </c>
      <c r="J185" s="88">
        <f t="shared" si="781"/>
        <v>43317</v>
      </c>
      <c r="K185" s="85">
        <v>43317</v>
      </c>
      <c r="L185" s="6" t="s">
        <v>21</v>
      </c>
      <c r="M185" s="74">
        <v>2</v>
      </c>
      <c r="N185" s="28">
        <v>0</v>
      </c>
      <c r="O185" s="206">
        <f t="shared" si="754"/>
        <v>2</v>
      </c>
      <c r="P185" s="179">
        <f t="shared" si="782"/>
        <v>89</v>
      </c>
      <c r="Q185" s="180">
        <f t="shared" si="783"/>
        <v>40</v>
      </c>
      <c r="R185" s="181">
        <f t="shared" si="784"/>
        <v>49</v>
      </c>
      <c r="S185" s="518">
        <f t="shared" si="757"/>
        <v>11</v>
      </c>
      <c r="T185" s="27">
        <v>0</v>
      </c>
      <c r="U185" s="27">
        <v>1</v>
      </c>
      <c r="V185" s="27">
        <v>2</v>
      </c>
      <c r="W185" s="27">
        <v>2</v>
      </c>
      <c r="X185" s="187">
        <f t="shared" si="785"/>
        <v>5</v>
      </c>
      <c r="Y185" s="27">
        <v>1</v>
      </c>
      <c r="Z185" s="190">
        <f t="shared" si="786"/>
        <v>6</v>
      </c>
      <c r="AA185" s="18">
        <v>1</v>
      </c>
      <c r="AB185" s="54"/>
      <c r="AC185" s="5">
        <v>5</v>
      </c>
      <c r="AD185" s="397" t="s">
        <v>26</v>
      </c>
      <c r="AE185" s="397" t="s">
        <v>25</v>
      </c>
      <c r="AF185" s="397" t="s">
        <v>62</v>
      </c>
      <c r="AG185" s="397" t="s">
        <v>91</v>
      </c>
      <c r="AH185" s="397"/>
      <c r="AI185" s="398">
        <v>2</v>
      </c>
      <c r="AJ185" s="397">
        <v>2</v>
      </c>
      <c r="AK185" s="5">
        <v>3</v>
      </c>
      <c r="AL185" s="419">
        <f t="shared" si="758"/>
        <v>2</v>
      </c>
      <c r="AM185" s="320">
        <v>3</v>
      </c>
      <c r="AN185" s="397" t="s">
        <v>26</v>
      </c>
      <c r="AO185" s="397" t="s">
        <v>28</v>
      </c>
      <c r="AP185" s="397">
        <v>9</v>
      </c>
      <c r="AQ185" s="397" t="s">
        <v>46</v>
      </c>
      <c r="AR185" s="397"/>
      <c r="AS185" s="398">
        <v>4</v>
      </c>
      <c r="AT185" s="397">
        <v>3</v>
      </c>
      <c r="AU185" s="5">
        <v>1</v>
      </c>
      <c r="AV185" s="419">
        <f t="shared" si="759"/>
        <v>2</v>
      </c>
      <c r="AW185" s="5">
        <v>4</v>
      </c>
      <c r="AX185" s="397" t="s">
        <v>27</v>
      </c>
      <c r="AY185" s="397" t="s">
        <v>28</v>
      </c>
      <c r="AZ185" s="397">
        <v>0</v>
      </c>
      <c r="BA185" s="397" t="s">
        <v>46</v>
      </c>
      <c r="BB185" s="397"/>
      <c r="BC185" s="398">
        <v>2</v>
      </c>
      <c r="BD185" s="397">
        <v>13</v>
      </c>
      <c r="BE185" s="5">
        <v>2</v>
      </c>
      <c r="BF185" s="419">
        <f t="shared" si="760"/>
        <v>2</v>
      </c>
      <c r="BG185" s="5">
        <v>3</v>
      </c>
      <c r="BH185" s="5"/>
      <c r="BI185" s="5" t="s">
        <v>253</v>
      </c>
      <c r="BJ185" s="397" t="s">
        <v>30</v>
      </c>
      <c r="BK185" s="397" t="s">
        <v>39</v>
      </c>
      <c r="BL185" s="397"/>
      <c r="BM185" s="398"/>
      <c r="BN185" s="397"/>
      <c r="BO185" s="5">
        <v>1</v>
      </c>
      <c r="BP185" s="419">
        <f t="shared" si="761"/>
        <v>2</v>
      </c>
      <c r="BQ185" s="5">
        <v>6</v>
      </c>
      <c r="BR185" s="397" t="s">
        <v>27</v>
      </c>
      <c r="BS185" s="397" t="s">
        <v>47</v>
      </c>
      <c r="BT185" s="397"/>
      <c r="BU185" s="397"/>
      <c r="BV185" s="397"/>
      <c r="BW185" s="398"/>
      <c r="BX185" s="397"/>
      <c r="BY185" s="5">
        <v>2</v>
      </c>
      <c r="BZ185" s="419">
        <f t="shared" si="762"/>
        <v>4</v>
      </c>
      <c r="CA185" s="5">
        <v>5</v>
      </c>
      <c r="CB185" s="397" t="s">
        <v>32</v>
      </c>
      <c r="CC185" s="397" t="s">
        <v>28</v>
      </c>
      <c r="CD185" s="397"/>
      <c r="CE185" s="397"/>
      <c r="CF185" s="397"/>
      <c r="CG185" s="398"/>
      <c r="CH185" s="397"/>
      <c r="CI185" s="5">
        <v>2</v>
      </c>
      <c r="CJ185" s="419">
        <f t="shared" si="763"/>
        <v>3</v>
      </c>
      <c r="CK185" s="5">
        <v>3</v>
      </c>
      <c r="CL185" s="5"/>
      <c r="CM185" s="5"/>
      <c r="CN185" s="397">
        <v>0</v>
      </c>
      <c r="CO185" s="397" t="s">
        <v>46</v>
      </c>
      <c r="CP185" s="397"/>
      <c r="CQ185" s="398"/>
      <c r="CR185" s="397"/>
      <c r="CS185" s="5">
        <v>2</v>
      </c>
      <c r="CT185" s="419">
        <f t="shared" si="764"/>
        <v>1</v>
      </c>
      <c r="CU185" s="5">
        <v>5</v>
      </c>
      <c r="CV185" s="397" t="s">
        <v>32</v>
      </c>
      <c r="CW185" s="397" t="s">
        <v>25</v>
      </c>
      <c r="CX185" s="397"/>
      <c r="CY185" s="397"/>
      <c r="CZ185" s="397"/>
      <c r="DA185" s="398"/>
      <c r="DB185" s="397"/>
      <c r="DC185" s="5">
        <v>2</v>
      </c>
      <c r="DD185" s="419">
        <f t="shared" si="774"/>
        <v>3</v>
      </c>
      <c r="DE185" s="5">
        <v>6</v>
      </c>
      <c r="DF185" s="397" t="s">
        <v>35</v>
      </c>
      <c r="DG185" s="397" t="s">
        <v>28</v>
      </c>
      <c r="DH185" s="397"/>
      <c r="DI185" s="397"/>
      <c r="DJ185" s="397"/>
      <c r="DK185" s="398"/>
      <c r="DL185" s="397"/>
      <c r="DM185" s="5">
        <v>2</v>
      </c>
      <c r="DN185" s="419">
        <f t="shared" si="765"/>
        <v>4</v>
      </c>
      <c r="DO185" s="401"/>
      <c r="DP185" s="5">
        <v>4</v>
      </c>
      <c r="DQ185" s="5"/>
      <c r="DR185" s="359"/>
      <c r="DS185" s="397" t="s">
        <v>30</v>
      </c>
      <c r="DT185" s="397" t="s">
        <v>46</v>
      </c>
      <c r="DU185" s="397"/>
      <c r="DV185" s="398"/>
      <c r="DW185" s="397"/>
      <c r="DX185" s="5">
        <v>3</v>
      </c>
      <c r="DY185" s="419">
        <f t="shared" si="766"/>
        <v>1</v>
      </c>
      <c r="DZ185" s="5">
        <v>4</v>
      </c>
      <c r="EA185" s="397" t="s">
        <v>35</v>
      </c>
      <c r="EB185" s="397" t="s">
        <v>28</v>
      </c>
      <c r="EC185" s="397"/>
      <c r="ED185" s="397"/>
      <c r="EE185" s="397"/>
      <c r="EF185" s="398"/>
      <c r="EG185" s="397"/>
      <c r="EH185" s="5">
        <v>2</v>
      </c>
      <c r="EI185" s="419">
        <f t="shared" si="767"/>
        <v>2</v>
      </c>
      <c r="EJ185" s="5">
        <v>6</v>
      </c>
      <c r="EK185" s="397" t="s">
        <v>35</v>
      </c>
      <c r="EL185" s="397" t="s">
        <v>25</v>
      </c>
      <c r="EM185" s="397"/>
      <c r="EN185" s="397"/>
      <c r="EO185" s="397"/>
      <c r="EP185" s="398"/>
      <c r="EQ185" s="397"/>
      <c r="ER185" s="5">
        <v>3</v>
      </c>
      <c r="ES185" s="419">
        <f t="shared" si="768"/>
        <v>3</v>
      </c>
      <c r="ET185" s="5">
        <v>4</v>
      </c>
      <c r="EU185" s="397" t="s">
        <v>37</v>
      </c>
      <c r="EV185" s="397" t="s">
        <v>28</v>
      </c>
      <c r="EW185" s="397"/>
      <c r="EX185" s="397"/>
      <c r="EY185" s="397"/>
      <c r="EZ185" s="398"/>
      <c r="FA185" s="397"/>
      <c r="FB185" s="5">
        <v>1</v>
      </c>
      <c r="FC185" s="419">
        <f t="shared" si="769"/>
        <v>3</v>
      </c>
      <c r="FD185" s="5">
        <v>11</v>
      </c>
      <c r="FE185" s="397" t="s">
        <v>35</v>
      </c>
      <c r="FF185" s="397" t="s">
        <v>25</v>
      </c>
      <c r="FG185" s="397"/>
      <c r="FH185" s="397"/>
      <c r="FI185" s="397" t="s">
        <v>43</v>
      </c>
      <c r="FJ185" s="398"/>
      <c r="FK185" s="397"/>
      <c r="FL185" s="5">
        <v>3</v>
      </c>
      <c r="FM185" s="419">
        <f t="shared" si="770"/>
        <v>8</v>
      </c>
      <c r="FN185" s="5">
        <v>5</v>
      </c>
      <c r="FO185" s="397" t="s">
        <v>35</v>
      </c>
      <c r="FP185" s="397" t="s">
        <v>28</v>
      </c>
      <c r="FQ185" s="397"/>
      <c r="FR185" s="397"/>
      <c r="FS185" s="397"/>
      <c r="FT185" s="398"/>
      <c r="FU185" s="397"/>
      <c r="FV185" s="5">
        <v>3</v>
      </c>
      <c r="FW185" s="419">
        <f t="shared" si="771"/>
        <v>2</v>
      </c>
      <c r="FX185" s="5">
        <v>6</v>
      </c>
      <c r="FY185" s="397" t="s">
        <v>35</v>
      </c>
      <c r="FZ185" s="397" t="s">
        <v>28</v>
      </c>
      <c r="GA185" s="397"/>
      <c r="GB185" s="397"/>
      <c r="GC185" s="397"/>
      <c r="GD185" s="398"/>
      <c r="GE185" s="397"/>
      <c r="GF185" s="5">
        <v>4</v>
      </c>
      <c r="GG185" s="419">
        <f t="shared" si="772"/>
        <v>2</v>
      </c>
      <c r="GH185" s="5">
        <v>3</v>
      </c>
      <c r="GI185" s="5"/>
      <c r="GJ185" s="5"/>
      <c r="GK185" s="397" t="s">
        <v>41</v>
      </c>
      <c r="GL185" s="397" t="s">
        <v>46</v>
      </c>
      <c r="GM185" s="397"/>
      <c r="GN185" s="398"/>
      <c r="GO185" s="397"/>
      <c r="GP185" s="5">
        <v>2</v>
      </c>
      <c r="GQ185" s="419">
        <f t="shared" si="773"/>
        <v>1</v>
      </c>
      <c r="GR185" s="5">
        <v>6</v>
      </c>
      <c r="GS185" s="397" t="s">
        <v>35</v>
      </c>
      <c r="GT185" s="397" t="s">
        <v>28</v>
      </c>
      <c r="GU185" s="397"/>
      <c r="GV185" s="397"/>
      <c r="GW185" s="397"/>
      <c r="GX185" s="398"/>
      <c r="GY185" s="397"/>
      <c r="GZ185" s="5">
        <v>3</v>
      </c>
      <c r="HA185" s="421">
        <f t="shared" si="775"/>
        <v>3</v>
      </c>
      <c r="HB185" s="5"/>
      <c r="HK185" s="295">
        <f t="shared" si="743"/>
        <v>7</v>
      </c>
      <c r="HL185" s="296">
        <f t="shared" si="729"/>
        <v>0</v>
      </c>
      <c r="HM185" s="295">
        <f t="shared" si="730"/>
        <v>0</v>
      </c>
      <c r="HN185" s="297">
        <f t="shared" si="731"/>
        <v>0</v>
      </c>
      <c r="HO185" s="295">
        <f t="shared" si="732"/>
        <v>0</v>
      </c>
      <c r="HP185" s="295">
        <f t="shared" si="733"/>
        <v>0</v>
      </c>
      <c r="HQ185" s="295">
        <f t="shared" si="734"/>
        <v>0</v>
      </c>
      <c r="HR185" s="269">
        <v>525</v>
      </c>
      <c r="HS185" s="269" t="s">
        <v>312</v>
      </c>
    </row>
    <row r="186" spans="7:227" ht="15" customHeight="1">
      <c r="G186" s="175">
        <f t="shared" si="744"/>
        <v>4</v>
      </c>
      <c r="H186" s="175">
        <f t="shared" si="756"/>
        <v>5</v>
      </c>
      <c r="I186" s="128">
        <v>29</v>
      </c>
      <c r="J186" s="88">
        <f t="shared" si="781"/>
        <v>43316</v>
      </c>
      <c r="K186" s="85">
        <v>43316</v>
      </c>
      <c r="L186" s="5" t="s">
        <v>207</v>
      </c>
      <c r="M186" s="74">
        <v>0</v>
      </c>
      <c r="N186" s="28">
        <v>0</v>
      </c>
      <c r="O186" s="206">
        <f t="shared" si="754"/>
        <v>0</v>
      </c>
      <c r="P186" s="179">
        <f t="shared" ref="P186:P211" si="787">IF(ISNUMBER(Q186),Q186+R186,"")</f>
        <v>82</v>
      </c>
      <c r="Q186" s="180">
        <f t="shared" si="783"/>
        <v>38</v>
      </c>
      <c r="R186" s="181">
        <f t="shared" si="784"/>
        <v>44</v>
      </c>
      <c r="S186" s="518">
        <f t="shared" si="757"/>
        <v>9</v>
      </c>
      <c r="T186" s="27">
        <v>0</v>
      </c>
      <c r="U186" s="27">
        <v>0</v>
      </c>
      <c r="V186" s="27">
        <v>0</v>
      </c>
      <c r="W186" s="27">
        <v>2</v>
      </c>
      <c r="X186" s="187">
        <f t="shared" si="785"/>
        <v>2</v>
      </c>
      <c r="Y186" s="27">
        <v>1</v>
      </c>
      <c r="Z186" s="190">
        <f t="shared" si="786"/>
        <v>3</v>
      </c>
      <c r="AA186" s="18">
        <v>1</v>
      </c>
      <c r="AB186" s="375"/>
      <c r="AC186" s="5">
        <v>4</v>
      </c>
      <c r="AD186" s="397" t="s">
        <v>26</v>
      </c>
      <c r="AE186" s="397" t="s">
        <v>28</v>
      </c>
      <c r="AF186" s="397" t="s">
        <v>62</v>
      </c>
      <c r="AG186" s="397" t="s">
        <v>46</v>
      </c>
      <c r="AH186" s="397"/>
      <c r="AI186" s="398">
        <v>3</v>
      </c>
      <c r="AJ186" s="397">
        <v>3</v>
      </c>
      <c r="AK186" s="5">
        <v>2</v>
      </c>
      <c r="AL186" s="419">
        <f t="shared" si="758"/>
        <v>2</v>
      </c>
      <c r="AM186" s="5">
        <v>4</v>
      </c>
      <c r="AN186" s="397" t="s">
        <v>26</v>
      </c>
      <c r="AO186" s="397" t="s">
        <v>39</v>
      </c>
      <c r="AP186" s="397">
        <v>0</v>
      </c>
      <c r="AQ186" s="397" t="s">
        <v>63</v>
      </c>
      <c r="AR186" s="397"/>
      <c r="AS186" s="398">
        <v>3</v>
      </c>
      <c r="AT186" s="397">
        <v>2</v>
      </c>
      <c r="AU186" s="5">
        <v>1</v>
      </c>
      <c r="AV186" s="419">
        <f t="shared" si="759"/>
        <v>3</v>
      </c>
      <c r="AW186" s="5">
        <v>5</v>
      </c>
      <c r="AX186" s="397" t="s">
        <v>27</v>
      </c>
      <c r="AY186" s="397" t="s">
        <v>38</v>
      </c>
      <c r="AZ186" s="397">
        <v>0</v>
      </c>
      <c r="BA186" s="397" t="s">
        <v>46</v>
      </c>
      <c r="BB186" s="397"/>
      <c r="BC186" s="398">
        <v>3</v>
      </c>
      <c r="BD186" s="397">
        <v>14</v>
      </c>
      <c r="BE186" s="5">
        <v>2</v>
      </c>
      <c r="BF186" s="419">
        <f t="shared" si="760"/>
        <v>3</v>
      </c>
      <c r="BG186" s="5">
        <v>3</v>
      </c>
      <c r="BH186" s="5"/>
      <c r="BI186" s="5" t="s">
        <v>106</v>
      </c>
      <c r="BJ186" s="397" t="s">
        <v>30</v>
      </c>
      <c r="BK186" s="397" t="s">
        <v>46</v>
      </c>
      <c r="BL186" s="397"/>
      <c r="BM186" s="398"/>
      <c r="BN186" s="397"/>
      <c r="BO186" s="5">
        <v>2</v>
      </c>
      <c r="BP186" s="419">
        <f t="shared" si="761"/>
        <v>1</v>
      </c>
      <c r="BQ186" s="5">
        <v>4</v>
      </c>
      <c r="BR186" s="397" t="s">
        <v>27</v>
      </c>
      <c r="BS186" s="397" t="s">
        <v>39</v>
      </c>
      <c r="BT186" s="397"/>
      <c r="BU186" s="397"/>
      <c r="BV186" s="397"/>
      <c r="BW186" s="398"/>
      <c r="BX186" s="397"/>
      <c r="BY186" s="5">
        <v>2</v>
      </c>
      <c r="BZ186" s="419">
        <f t="shared" si="762"/>
        <v>2</v>
      </c>
      <c r="CA186" s="5">
        <v>7</v>
      </c>
      <c r="CB186" s="397" t="s">
        <v>32</v>
      </c>
      <c r="CC186" s="397" t="s">
        <v>25</v>
      </c>
      <c r="CD186" s="397"/>
      <c r="CE186" s="397"/>
      <c r="CF186" s="397">
        <v>1</v>
      </c>
      <c r="CG186" s="398"/>
      <c r="CH186" s="397"/>
      <c r="CI186" s="5">
        <v>2</v>
      </c>
      <c r="CJ186" s="419">
        <f t="shared" si="763"/>
        <v>5</v>
      </c>
      <c r="CK186" s="410">
        <v>2</v>
      </c>
      <c r="CL186" s="5"/>
      <c r="CM186" s="5"/>
      <c r="CN186" s="397">
        <v>0</v>
      </c>
      <c r="CO186" s="397" t="s">
        <v>46</v>
      </c>
      <c r="CP186" s="397"/>
      <c r="CQ186" s="398"/>
      <c r="CR186" s="397"/>
      <c r="CS186" s="5">
        <v>1</v>
      </c>
      <c r="CT186" s="419">
        <f t="shared" si="764"/>
        <v>1</v>
      </c>
      <c r="CU186" s="5">
        <v>5</v>
      </c>
      <c r="CV186" s="397" t="s">
        <v>32</v>
      </c>
      <c r="CW186" s="397" t="s">
        <v>25</v>
      </c>
      <c r="CX186" s="397"/>
      <c r="CY186" s="397"/>
      <c r="CZ186" s="397">
        <v>1</v>
      </c>
      <c r="DA186" s="398"/>
      <c r="DB186" s="397"/>
      <c r="DC186" s="5">
        <v>2</v>
      </c>
      <c r="DD186" s="419">
        <f t="shared" si="774"/>
        <v>3</v>
      </c>
      <c r="DE186" s="5">
        <v>4</v>
      </c>
      <c r="DF186" s="397" t="s">
        <v>35</v>
      </c>
      <c r="DG186" s="397" t="s">
        <v>28</v>
      </c>
      <c r="DH186" s="397"/>
      <c r="DI186" s="397"/>
      <c r="DJ186" s="397"/>
      <c r="DK186" s="398"/>
      <c r="DL186" s="397"/>
      <c r="DM186" s="5">
        <v>1</v>
      </c>
      <c r="DN186" s="419">
        <f t="shared" si="765"/>
        <v>3</v>
      </c>
      <c r="DO186" s="401"/>
      <c r="DP186" s="5">
        <v>5</v>
      </c>
      <c r="DQ186" s="5"/>
      <c r="DR186" s="359"/>
      <c r="DS186" s="397" t="s">
        <v>30</v>
      </c>
      <c r="DT186" s="397" t="s">
        <v>38</v>
      </c>
      <c r="DU186" s="397"/>
      <c r="DV186" s="398"/>
      <c r="DW186" s="397"/>
      <c r="DX186" s="5">
        <v>3</v>
      </c>
      <c r="DY186" s="419">
        <f t="shared" si="766"/>
        <v>2</v>
      </c>
      <c r="DZ186" s="5">
        <v>4</v>
      </c>
      <c r="EA186" s="397" t="s">
        <v>34</v>
      </c>
      <c r="EB186" s="397" t="s">
        <v>28</v>
      </c>
      <c r="EC186" s="397"/>
      <c r="ED186" s="397"/>
      <c r="EE186" s="397"/>
      <c r="EF186" s="398"/>
      <c r="EG186" s="397"/>
      <c r="EH186" s="5">
        <v>2</v>
      </c>
      <c r="EI186" s="419">
        <f t="shared" si="767"/>
        <v>2</v>
      </c>
      <c r="EJ186" s="5">
        <v>5</v>
      </c>
      <c r="EK186" s="397" t="s">
        <v>34</v>
      </c>
      <c r="EL186" s="397" t="s">
        <v>25</v>
      </c>
      <c r="EM186" s="397"/>
      <c r="EN186" s="397"/>
      <c r="EO186" s="397"/>
      <c r="EP186" s="398"/>
      <c r="EQ186" s="397"/>
      <c r="ER186" s="5">
        <v>3</v>
      </c>
      <c r="ES186" s="419">
        <f t="shared" si="768"/>
        <v>2</v>
      </c>
      <c r="ET186" s="5">
        <v>4</v>
      </c>
      <c r="EU186" s="397" t="s">
        <v>37</v>
      </c>
      <c r="EV186" s="397" t="s">
        <v>25</v>
      </c>
      <c r="EW186" s="397"/>
      <c r="EX186" s="397"/>
      <c r="EY186" s="397"/>
      <c r="EZ186" s="398"/>
      <c r="FA186" s="397"/>
      <c r="FB186" s="5">
        <v>3</v>
      </c>
      <c r="FC186" s="419">
        <f t="shared" si="769"/>
        <v>1</v>
      </c>
      <c r="FD186" s="5">
        <v>6</v>
      </c>
      <c r="FE186" s="397" t="s">
        <v>35</v>
      </c>
      <c r="FF186" s="397" t="s">
        <v>25</v>
      </c>
      <c r="FG186" s="397"/>
      <c r="FH186" s="397"/>
      <c r="FI186" s="397"/>
      <c r="FJ186" s="398"/>
      <c r="FK186" s="397"/>
      <c r="FL186" s="5">
        <v>2</v>
      </c>
      <c r="FM186" s="419">
        <f t="shared" si="770"/>
        <v>4</v>
      </c>
      <c r="FN186" s="5">
        <v>5</v>
      </c>
      <c r="FO186" s="397" t="s">
        <v>35</v>
      </c>
      <c r="FP186" s="397" t="s">
        <v>25</v>
      </c>
      <c r="FQ186" s="397"/>
      <c r="FR186" s="397"/>
      <c r="FS186" s="397"/>
      <c r="FT186" s="398"/>
      <c r="FU186" s="397"/>
      <c r="FV186" s="5">
        <v>2</v>
      </c>
      <c r="FW186" s="419">
        <f t="shared" si="771"/>
        <v>3</v>
      </c>
      <c r="FX186" s="5">
        <v>5</v>
      </c>
      <c r="FY186" s="397" t="s">
        <v>35</v>
      </c>
      <c r="FZ186" s="397" t="s">
        <v>28</v>
      </c>
      <c r="GA186" s="397"/>
      <c r="GB186" s="397"/>
      <c r="GC186" s="397"/>
      <c r="GD186" s="398"/>
      <c r="GE186" s="397"/>
      <c r="GF186" s="5">
        <v>3</v>
      </c>
      <c r="GG186" s="419">
        <f t="shared" si="772"/>
        <v>2</v>
      </c>
      <c r="GH186" s="5">
        <v>4</v>
      </c>
      <c r="GI186" s="5"/>
      <c r="GJ186" s="5"/>
      <c r="GK186" s="397" t="s">
        <v>40</v>
      </c>
      <c r="GL186" s="397" t="s">
        <v>46</v>
      </c>
      <c r="GM186" s="397"/>
      <c r="GN186" s="398"/>
      <c r="GO186" s="397"/>
      <c r="GP186" s="5">
        <v>3</v>
      </c>
      <c r="GQ186" s="419">
        <f t="shared" si="773"/>
        <v>1</v>
      </c>
      <c r="GR186" s="5">
        <v>6</v>
      </c>
      <c r="GS186" s="397" t="s">
        <v>35</v>
      </c>
      <c r="GT186" s="397" t="s">
        <v>25</v>
      </c>
      <c r="GU186" s="397"/>
      <c r="GV186" s="397"/>
      <c r="GW186" s="397"/>
      <c r="GX186" s="398"/>
      <c r="GY186" s="397"/>
      <c r="GZ186" s="5">
        <v>3</v>
      </c>
      <c r="HA186" s="421">
        <f t="shared" si="775"/>
        <v>3</v>
      </c>
      <c r="HB186" s="5"/>
      <c r="HK186" s="295">
        <f t="shared" si="743"/>
        <v>7</v>
      </c>
      <c r="HL186" s="296">
        <f t="shared" si="729"/>
        <v>0</v>
      </c>
      <c r="HM186" s="295">
        <f t="shared" si="730"/>
        <v>0</v>
      </c>
      <c r="HN186" s="297">
        <f t="shared" si="731"/>
        <v>0</v>
      </c>
      <c r="HO186" s="295">
        <f t="shared" si="732"/>
        <v>0</v>
      </c>
      <c r="HP186" s="295">
        <f t="shared" si="733"/>
        <v>0</v>
      </c>
      <c r="HQ186" s="295">
        <f t="shared" si="734"/>
        <v>0</v>
      </c>
      <c r="HR186" s="269">
        <v>525</v>
      </c>
      <c r="HS186" s="269" t="s">
        <v>312</v>
      </c>
    </row>
    <row r="187" spans="7:227" ht="15" customHeight="1">
      <c r="G187" s="175">
        <f t="shared" si="744"/>
        <v>5</v>
      </c>
      <c r="H187" s="175">
        <f t="shared" si="756"/>
        <v>5</v>
      </c>
      <c r="I187" s="128">
        <v>28</v>
      </c>
      <c r="J187" s="88">
        <f t="shared" si="781"/>
        <v>43295</v>
      </c>
      <c r="K187" s="85">
        <v>43295</v>
      </c>
      <c r="L187" s="5" t="s">
        <v>207</v>
      </c>
      <c r="M187" s="74">
        <v>1</v>
      </c>
      <c r="N187" s="28">
        <v>0</v>
      </c>
      <c r="O187" s="206">
        <f t="shared" si="754"/>
        <v>1</v>
      </c>
      <c r="P187" s="179">
        <f t="shared" si="787"/>
        <v>90</v>
      </c>
      <c r="Q187" s="180">
        <f t="shared" si="783"/>
        <v>49</v>
      </c>
      <c r="R187" s="181">
        <f t="shared" si="784"/>
        <v>41</v>
      </c>
      <c r="S187" s="518">
        <f t="shared" si="757"/>
        <v>6</v>
      </c>
      <c r="T187" s="27">
        <v>2</v>
      </c>
      <c r="U187" s="27">
        <v>0</v>
      </c>
      <c r="V187" s="27">
        <v>1</v>
      </c>
      <c r="W187" s="27">
        <v>0</v>
      </c>
      <c r="X187" s="187">
        <f t="shared" si="785"/>
        <v>3</v>
      </c>
      <c r="Y187" s="27">
        <v>1</v>
      </c>
      <c r="Z187" s="190">
        <f t="shared" si="786"/>
        <v>4</v>
      </c>
      <c r="AA187" s="18">
        <v>0</v>
      </c>
      <c r="AB187" s="375"/>
      <c r="AC187" s="5">
        <v>6</v>
      </c>
      <c r="AD187" s="397" t="s">
        <v>26</v>
      </c>
      <c r="AE187" s="397" t="s">
        <v>25</v>
      </c>
      <c r="AF187" s="411">
        <v>9</v>
      </c>
      <c r="AG187" s="411" t="s">
        <v>92</v>
      </c>
      <c r="AH187" s="397"/>
      <c r="AI187" s="398">
        <v>2</v>
      </c>
      <c r="AJ187" s="397">
        <v>6</v>
      </c>
      <c r="AK187" s="5">
        <v>2</v>
      </c>
      <c r="AL187" s="419">
        <f t="shared" si="758"/>
        <v>4</v>
      </c>
      <c r="AM187" s="5">
        <v>7</v>
      </c>
      <c r="AN187" s="397" t="s">
        <v>26</v>
      </c>
      <c r="AO187" s="397" t="s">
        <v>25</v>
      </c>
      <c r="AP187" s="397">
        <v>0</v>
      </c>
      <c r="AQ187" s="397" t="s">
        <v>85</v>
      </c>
      <c r="AR187" s="397"/>
      <c r="AS187" s="398">
        <v>4</v>
      </c>
      <c r="AT187" s="397">
        <v>13</v>
      </c>
      <c r="AU187" s="5">
        <v>4</v>
      </c>
      <c r="AV187" s="419">
        <f t="shared" si="759"/>
        <v>3</v>
      </c>
      <c r="AW187" s="5">
        <v>5</v>
      </c>
      <c r="AX187" s="397" t="s">
        <v>26</v>
      </c>
      <c r="AY187" s="397" t="s">
        <v>39</v>
      </c>
      <c r="AZ187" s="397">
        <v>4</v>
      </c>
      <c r="BA187" s="397" t="s">
        <v>46</v>
      </c>
      <c r="BB187" s="397"/>
      <c r="BC187" s="398">
        <v>2</v>
      </c>
      <c r="BD187" s="397">
        <v>8</v>
      </c>
      <c r="BE187" s="5">
        <v>2</v>
      </c>
      <c r="BF187" s="419">
        <f t="shared" si="760"/>
        <v>3</v>
      </c>
      <c r="BG187" s="5">
        <v>4</v>
      </c>
      <c r="BH187" s="5"/>
      <c r="BI187" s="5" t="s">
        <v>106</v>
      </c>
      <c r="BJ187" s="397" t="s">
        <v>29</v>
      </c>
      <c r="BK187" s="397" t="s">
        <v>46</v>
      </c>
      <c r="BL187" s="397"/>
      <c r="BM187" s="398"/>
      <c r="BN187" s="397"/>
      <c r="BO187" s="5">
        <v>3</v>
      </c>
      <c r="BP187" s="419">
        <f t="shared" si="761"/>
        <v>1</v>
      </c>
      <c r="BQ187" s="5">
        <v>5</v>
      </c>
      <c r="BR187" s="397" t="s">
        <v>26</v>
      </c>
      <c r="BS187" s="397" t="s">
        <v>39</v>
      </c>
      <c r="BT187" s="397"/>
      <c r="BU187" s="397"/>
      <c r="BV187" s="397"/>
      <c r="BW187" s="398"/>
      <c r="BX187" s="397"/>
      <c r="BY187" s="5">
        <v>2</v>
      </c>
      <c r="BZ187" s="419">
        <f t="shared" si="762"/>
        <v>3</v>
      </c>
      <c r="CA187" s="5">
        <v>6</v>
      </c>
      <c r="CB187" s="397" t="s">
        <v>31</v>
      </c>
      <c r="CC187" s="397" t="s">
        <v>38</v>
      </c>
      <c r="CD187" s="397"/>
      <c r="CE187" s="397"/>
      <c r="CF187" s="397">
        <v>1</v>
      </c>
      <c r="CG187" s="398"/>
      <c r="CH187" s="397"/>
      <c r="CI187" s="5">
        <v>2</v>
      </c>
      <c r="CJ187" s="419">
        <f t="shared" si="763"/>
        <v>4</v>
      </c>
      <c r="CK187" s="5">
        <v>3</v>
      </c>
      <c r="CL187" s="5"/>
      <c r="CM187" s="5"/>
      <c r="CN187" s="397">
        <v>0</v>
      </c>
      <c r="CO187" s="397" t="s">
        <v>46</v>
      </c>
      <c r="CP187" s="397"/>
      <c r="CQ187" s="398"/>
      <c r="CR187" s="397"/>
      <c r="CS187" s="5">
        <v>2</v>
      </c>
      <c r="CT187" s="419">
        <f t="shared" si="764"/>
        <v>1</v>
      </c>
      <c r="CU187" s="5">
        <v>6</v>
      </c>
      <c r="CV187" s="397" t="s">
        <v>31</v>
      </c>
      <c r="CW187" s="397" t="s">
        <v>25</v>
      </c>
      <c r="CX187" s="397"/>
      <c r="CY187" s="397"/>
      <c r="CZ187" s="397">
        <v>1</v>
      </c>
      <c r="DA187" s="398"/>
      <c r="DB187" s="397"/>
      <c r="DC187" s="5">
        <v>2</v>
      </c>
      <c r="DD187" s="419">
        <f t="shared" si="774"/>
        <v>4</v>
      </c>
      <c r="DE187" s="5">
        <v>7</v>
      </c>
      <c r="DF187" s="386" t="s">
        <v>35</v>
      </c>
      <c r="DG187" s="386" t="s">
        <v>48</v>
      </c>
      <c r="DH187" s="397"/>
      <c r="DI187" s="397"/>
      <c r="DJ187" s="397" t="s">
        <v>49</v>
      </c>
      <c r="DK187" s="398"/>
      <c r="DL187" s="397"/>
      <c r="DM187" s="5">
        <v>3</v>
      </c>
      <c r="DN187" s="419">
        <f t="shared" si="765"/>
        <v>4</v>
      </c>
      <c r="DO187" s="401"/>
      <c r="DP187" s="5">
        <v>4</v>
      </c>
      <c r="DQ187" s="5"/>
      <c r="DR187" s="359"/>
      <c r="DS187" s="397" t="s">
        <v>29</v>
      </c>
      <c r="DT187" s="397" t="s">
        <v>25</v>
      </c>
      <c r="DU187" s="397"/>
      <c r="DV187" s="398"/>
      <c r="DW187" s="397"/>
      <c r="DX187" s="5">
        <v>2</v>
      </c>
      <c r="DY187" s="419">
        <f t="shared" si="766"/>
        <v>2</v>
      </c>
      <c r="DZ187" s="5">
        <v>4</v>
      </c>
      <c r="EA187" s="397" t="s">
        <v>34</v>
      </c>
      <c r="EB187" s="397" t="s">
        <v>25</v>
      </c>
      <c r="EC187" s="397"/>
      <c r="ED187" s="397"/>
      <c r="EE187" s="397"/>
      <c r="EF187" s="398"/>
      <c r="EG187" s="397"/>
      <c r="EH187" s="5">
        <v>2</v>
      </c>
      <c r="EI187" s="419">
        <f t="shared" si="767"/>
        <v>2</v>
      </c>
      <c r="EJ187" s="5">
        <v>4</v>
      </c>
      <c r="EK187" s="397" t="s">
        <v>34</v>
      </c>
      <c r="EL187" s="397" t="s">
        <v>28</v>
      </c>
      <c r="EM187" s="397"/>
      <c r="EN187" s="397"/>
      <c r="EO187" s="397"/>
      <c r="EP187" s="398"/>
      <c r="EQ187" s="397"/>
      <c r="ER187" s="5">
        <v>1</v>
      </c>
      <c r="ES187" s="419">
        <f t="shared" si="768"/>
        <v>3</v>
      </c>
      <c r="ET187" s="5">
        <v>5</v>
      </c>
      <c r="EU187" s="397" t="s">
        <v>36</v>
      </c>
      <c r="EV187" s="397" t="s">
        <v>28</v>
      </c>
      <c r="EW187" s="397"/>
      <c r="EX187" s="397"/>
      <c r="EY187" s="397"/>
      <c r="EZ187" s="398"/>
      <c r="FA187" s="397"/>
      <c r="FB187" s="5">
        <v>1</v>
      </c>
      <c r="FC187" s="419">
        <f t="shared" si="769"/>
        <v>4</v>
      </c>
      <c r="FD187" s="5">
        <v>5</v>
      </c>
      <c r="FE187" s="397" t="s">
        <v>34</v>
      </c>
      <c r="FF187" s="397" t="s">
        <v>28</v>
      </c>
      <c r="FG187" s="397"/>
      <c r="FH187" s="397"/>
      <c r="FI187" s="397"/>
      <c r="FJ187" s="398"/>
      <c r="FK187" s="397"/>
      <c r="FL187" s="5">
        <v>1</v>
      </c>
      <c r="FM187" s="419">
        <f t="shared" si="770"/>
        <v>4</v>
      </c>
      <c r="FN187" s="5">
        <v>5</v>
      </c>
      <c r="FO187" s="397" t="s">
        <v>34</v>
      </c>
      <c r="FP187" s="397" t="s">
        <v>28</v>
      </c>
      <c r="FQ187" s="397"/>
      <c r="FR187" s="397"/>
      <c r="FS187" s="397"/>
      <c r="FT187" s="398"/>
      <c r="FU187" s="397"/>
      <c r="FV187" s="5">
        <v>2</v>
      </c>
      <c r="FW187" s="419">
        <f t="shared" si="771"/>
        <v>3</v>
      </c>
      <c r="FX187" s="5">
        <v>5</v>
      </c>
      <c r="FY187" s="397" t="s">
        <v>34</v>
      </c>
      <c r="FZ187" s="397" t="s">
        <v>28</v>
      </c>
      <c r="GA187" s="397"/>
      <c r="GB187" s="397"/>
      <c r="GC187" s="397"/>
      <c r="GD187" s="398"/>
      <c r="GE187" s="397"/>
      <c r="GF187" s="5">
        <v>2</v>
      </c>
      <c r="GG187" s="419">
        <f t="shared" si="772"/>
        <v>3</v>
      </c>
      <c r="GH187" s="5">
        <v>3</v>
      </c>
      <c r="GI187" s="5"/>
      <c r="GJ187" s="5"/>
      <c r="GK187" s="397" t="s">
        <v>40</v>
      </c>
      <c r="GL187" s="397" t="s">
        <v>46</v>
      </c>
      <c r="GM187" s="397"/>
      <c r="GN187" s="398"/>
      <c r="GO187" s="397"/>
      <c r="GP187" s="5">
        <v>2</v>
      </c>
      <c r="GQ187" s="419">
        <f t="shared" si="773"/>
        <v>1</v>
      </c>
      <c r="GR187" s="5">
        <v>6</v>
      </c>
      <c r="GS187" s="397" t="s">
        <v>34</v>
      </c>
      <c r="GT187" s="397" t="s">
        <v>25</v>
      </c>
      <c r="GU187" s="397"/>
      <c r="GV187" s="397"/>
      <c r="GW187" s="397"/>
      <c r="GX187" s="398"/>
      <c r="GY187" s="397"/>
      <c r="GZ187" s="5">
        <v>1</v>
      </c>
      <c r="HA187" s="421">
        <f t="shared" si="775"/>
        <v>5</v>
      </c>
      <c r="HB187" s="5"/>
      <c r="HK187" s="295">
        <f t="shared" si="743"/>
        <v>7</v>
      </c>
      <c r="HL187" s="296">
        <f t="shared" si="729"/>
        <v>0</v>
      </c>
      <c r="HM187" s="295">
        <f t="shared" si="730"/>
        <v>1</v>
      </c>
      <c r="HN187" s="297">
        <f t="shared" si="731"/>
        <v>0</v>
      </c>
      <c r="HO187" s="295">
        <f t="shared" si="732"/>
        <v>0</v>
      </c>
      <c r="HP187" s="295">
        <f t="shared" si="733"/>
        <v>0</v>
      </c>
      <c r="HQ187" s="295">
        <f t="shared" si="734"/>
        <v>1</v>
      </c>
      <c r="HR187" s="269">
        <v>525</v>
      </c>
      <c r="HS187" s="269" t="s">
        <v>312</v>
      </c>
    </row>
    <row r="188" spans="7:227" ht="15" customHeight="1">
      <c r="G188" s="175">
        <f t="shared" si="744"/>
        <v>10</v>
      </c>
      <c r="H188" s="175">
        <f t="shared" si="756"/>
        <v>6</v>
      </c>
      <c r="I188" s="128">
        <v>27</v>
      </c>
      <c r="J188" s="88">
        <f t="shared" si="781"/>
        <v>43288</v>
      </c>
      <c r="K188" s="85">
        <v>43288</v>
      </c>
      <c r="L188" s="306" t="s">
        <v>209</v>
      </c>
      <c r="M188" s="74">
        <v>1</v>
      </c>
      <c r="N188" s="28">
        <v>0</v>
      </c>
      <c r="O188" s="206">
        <f t="shared" si="754"/>
        <v>1</v>
      </c>
      <c r="P188" s="179">
        <f t="shared" si="787"/>
        <v>80</v>
      </c>
      <c r="Q188" s="180">
        <f t="shared" si="783"/>
        <v>39</v>
      </c>
      <c r="R188" s="181">
        <f t="shared" si="784"/>
        <v>41</v>
      </c>
      <c r="S188" s="518">
        <f t="shared" si="757"/>
        <v>7</v>
      </c>
      <c r="T188" s="27">
        <v>1</v>
      </c>
      <c r="U188" s="27">
        <v>0</v>
      </c>
      <c r="V188" s="27">
        <v>1</v>
      </c>
      <c r="W188" s="27">
        <v>0</v>
      </c>
      <c r="X188" s="187">
        <f t="shared" ref="X188:X200" si="788">IF(ISNUMBER(T188),SUM(T188:W188),"")</f>
        <v>2</v>
      </c>
      <c r="Y188" s="27">
        <v>0</v>
      </c>
      <c r="Z188" s="190">
        <f t="shared" ref="Z188:Z209" si="789">IF(ISNUMBER(T188),SUM(X188:Y188),"")</f>
        <v>2</v>
      </c>
      <c r="AA188" s="18">
        <v>2</v>
      </c>
      <c r="AB188" s="375"/>
      <c r="AC188" s="5">
        <v>5</v>
      </c>
      <c r="AD188" s="397" t="s">
        <v>26</v>
      </c>
      <c r="AE188" s="397" t="s">
        <v>25</v>
      </c>
      <c r="AF188" s="397">
        <v>9</v>
      </c>
      <c r="AG188" s="397" t="s">
        <v>46</v>
      </c>
      <c r="AH188" s="397"/>
      <c r="AI188" s="398">
        <v>3</v>
      </c>
      <c r="AJ188" s="397">
        <v>15</v>
      </c>
      <c r="AK188" s="5">
        <v>3</v>
      </c>
      <c r="AL188" s="419">
        <f t="shared" si="758"/>
        <v>2</v>
      </c>
      <c r="AM188" s="5">
        <v>4</v>
      </c>
      <c r="AN188" s="397" t="s">
        <v>26</v>
      </c>
      <c r="AO188" s="397" t="s">
        <v>28</v>
      </c>
      <c r="AP188" s="397">
        <v>8</v>
      </c>
      <c r="AQ188" s="397" t="s">
        <v>85</v>
      </c>
      <c r="AR188" s="397"/>
      <c r="AS188" s="398">
        <v>4</v>
      </c>
      <c r="AT188" s="397">
        <v>4</v>
      </c>
      <c r="AU188" s="5">
        <v>2</v>
      </c>
      <c r="AV188" s="419">
        <f t="shared" si="759"/>
        <v>2</v>
      </c>
      <c r="AW188" s="5">
        <v>4</v>
      </c>
      <c r="AX188" s="397" t="s">
        <v>26</v>
      </c>
      <c r="AY188" s="397" t="s">
        <v>28</v>
      </c>
      <c r="AZ188" s="397">
        <v>0</v>
      </c>
      <c r="BA188" s="397" t="s">
        <v>85</v>
      </c>
      <c r="BB188" s="397"/>
      <c r="BC188" s="398">
        <v>3</v>
      </c>
      <c r="BD188" s="397">
        <v>5</v>
      </c>
      <c r="BE188" s="5">
        <v>2</v>
      </c>
      <c r="BF188" s="419">
        <f t="shared" si="760"/>
        <v>2</v>
      </c>
      <c r="BG188" s="5">
        <v>4</v>
      </c>
      <c r="BH188" s="5"/>
      <c r="BI188" s="5" t="s">
        <v>106</v>
      </c>
      <c r="BJ188" s="397" t="s">
        <v>29</v>
      </c>
      <c r="BK188" s="397" t="s">
        <v>46</v>
      </c>
      <c r="BL188" s="397"/>
      <c r="BM188" s="398"/>
      <c r="BN188" s="397"/>
      <c r="BO188" s="5">
        <v>3</v>
      </c>
      <c r="BP188" s="419">
        <f t="shared" si="761"/>
        <v>1</v>
      </c>
      <c r="BQ188" s="5">
        <v>4</v>
      </c>
      <c r="BR188" s="397" t="s">
        <v>26</v>
      </c>
      <c r="BS188" s="397" t="s">
        <v>39</v>
      </c>
      <c r="BT188" s="397"/>
      <c r="BU188" s="397"/>
      <c r="BV188" s="397">
        <v>1</v>
      </c>
      <c r="BW188" s="398"/>
      <c r="BX188" s="397"/>
      <c r="BY188" s="5">
        <v>1</v>
      </c>
      <c r="BZ188" s="419">
        <f t="shared" si="762"/>
        <v>3</v>
      </c>
      <c r="CA188" s="5">
        <v>5</v>
      </c>
      <c r="CB188" s="397" t="s">
        <v>31</v>
      </c>
      <c r="CC188" s="397" t="s">
        <v>39</v>
      </c>
      <c r="CD188" s="397"/>
      <c r="CE188" s="397"/>
      <c r="CF188" s="397"/>
      <c r="CG188" s="398"/>
      <c r="CH188" s="397"/>
      <c r="CI188" s="5">
        <v>2</v>
      </c>
      <c r="CJ188" s="419">
        <f t="shared" si="763"/>
        <v>3</v>
      </c>
      <c r="CK188" s="410">
        <v>2</v>
      </c>
      <c r="CL188" s="5"/>
      <c r="CM188" s="5"/>
      <c r="CN188" s="397">
        <v>0</v>
      </c>
      <c r="CO188" s="397" t="s">
        <v>46</v>
      </c>
      <c r="CP188" s="397"/>
      <c r="CQ188" s="398"/>
      <c r="CR188" s="397"/>
      <c r="CS188" s="5">
        <v>1</v>
      </c>
      <c r="CT188" s="419">
        <f t="shared" si="764"/>
        <v>1</v>
      </c>
      <c r="CU188" s="5">
        <v>7</v>
      </c>
      <c r="CV188" s="397" t="s">
        <v>31</v>
      </c>
      <c r="CW188" s="397" t="s">
        <v>39</v>
      </c>
      <c r="CX188" s="397"/>
      <c r="CY188" s="397"/>
      <c r="CZ188" s="411"/>
      <c r="DA188" s="398"/>
      <c r="DB188" s="397"/>
      <c r="DC188" s="5">
        <v>2</v>
      </c>
      <c r="DD188" s="419">
        <f t="shared" si="774"/>
        <v>5</v>
      </c>
      <c r="DE188" s="5">
        <v>4</v>
      </c>
      <c r="DF188" s="397" t="s">
        <v>35</v>
      </c>
      <c r="DG188" s="397" t="s">
        <v>28</v>
      </c>
      <c r="DH188" s="397"/>
      <c r="DI188" s="397"/>
      <c r="DJ188" s="397"/>
      <c r="DK188" s="398"/>
      <c r="DL188" s="397"/>
      <c r="DM188" s="5">
        <v>2</v>
      </c>
      <c r="DN188" s="419">
        <f t="shared" si="765"/>
        <v>2</v>
      </c>
      <c r="DO188" s="401"/>
      <c r="DP188" s="5">
        <v>3</v>
      </c>
      <c r="DQ188" s="5"/>
      <c r="DR188" s="359"/>
      <c r="DS188" s="397" t="s">
        <v>29</v>
      </c>
      <c r="DT188" s="397" t="s">
        <v>46</v>
      </c>
      <c r="DU188" s="397"/>
      <c r="DV188" s="398"/>
      <c r="DW188" s="397"/>
      <c r="DX188" s="5">
        <v>2</v>
      </c>
      <c r="DY188" s="419">
        <f t="shared" si="766"/>
        <v>1</v>
      </c>
      <c r="DZ188" s="5">
        <v>5</v>
      </c>
      <c r="EA188" s="397" t="s">
        <v>34</v>
      </c>
      <c r="EB188" s="397" t="s">
        <v>28</v>
      </c>
      <c r="EC188" s="397"/>
      <c r="ED188" s="397"/>
      <c r="EE188" s="397"/>
      <c r="EF188" s="398"/>
      <c r="EG188" s="397"/>
      <c r="EH188" s="5">
        <v>3</v>
      </c>
      <c r="EI188" s="419">
        <f t="shared" si="767"/>
        <v>2</v>
      </c>
      <c r="EJ188" s="5">
        <v>4</v>
      </c>
      <c r="EK188" s="397" t="s">
        <v>34</v>
      </c>
      <c r="EL188" s="397" t="s">
        <v>28</v>
      </c>
      <c r="EM188" s="397"/>
      <c r="EN188" s="397"/>
      <c r="EO188" s="397"/>
      <c r="EP188" s="398"/>
      <c r="EQ188" s="397"/>
      <c r="ER188" s="5">
        <v>2</v>
      </c>
      <c r="ES188" s="419">
        <f t="shared" si="768"/>
        <v>2</v>
      </c>
      <c r="ET188" s="5">
        <v>5</v>
      </c>
      <c r="EU188" s="397" t="s">
        <v>36</v>
      </c>
      <c r="EV188" s="397" t="s">
        <v>28</v>
      </c>
      <c r="EW188" s="397"/>
      <c r="EX188" s="397"/>
      <c r="EY188" s="397"/>
      <c r="EZ188" s="398"/>
      <c r="FA188" s="397"/>
      <c r="FB188" s="5">
        <v>2</v>
      </c>
      <c r="FC188" s="419">
        <f t="shared" si="769"/>
        <v>3</v>
      </c>
      <c r="FD188" s="5">
        <v>6</v>
      </c>
      <c r="FE188" s="397" t="s">
        <v>34</v>
      </c>
      <c r="FF188" s="397" t="s">
        <v>28</v>
      </c>
      <c r="FG188" s="397"/>
      <c r="FH188" s="397"/>
      <c r="FI188" s="397"/>
      <c r="FJ188" s="398"/>
      <c r="FK188" s="397"/>
      <c r="FL188" s="5">
        <v>2</v>
      </c>
      <c r="FM188" s="419">
        <f t="shared" si="770"/>
        <v>4</v>
      </c>
      <c r="FN188" s="410">
        <v>3</v>
      </c>
      <c r="FO188" s="397" t="s">
        <v>34</v>
      </c>
      <c r="FP188" s="397" t="s">
        <v>28</v>
      </c>
      <c r="FQ188" s="397"/>
      <c r="FR188" s="397"/>
      <c r="FS188" s="397"/>
      <c r="FT188" s="398"/>
      <c r="FU188" s="397"/>
      <c r="FV188" s="5">
        <v>1</v>
      </c>
      <c r="FW188" s="419">
        <f t="shared" si="771"/>
        <v>2</v>
      </c>
      <c r="FX188" s="5">
        <v>4</v>
      </c>
      <c r="FY188" s="397" t="s">
        <v>34</v>
      </c>
      <c r="FZ188" s="397" t="s">
        <v>28</v>
      </c>
      <c r="GA188" s="397"/>
      <c r="GB188" s="397"/>
      <c r="GC188" s="397"/>
      <c r="GD188" s="398"/>
      <c r="GE188" s="397"/>
      <c r="GF188" s="5">
        <v>2</v>
      </c>
      <c r="GG188" s="419">
        <f t="shared" si="772"/>
        <v>2</v>
      </c>
      <c r="GH188" s="5">
        <v>6</v>
      </c>
      <c r="GI188" s="5"/>
      <c r="GJ188" s="5"/>
      <c r="GK188" s="397" t="s">
        <v>40</v>
      </c>
      <c r="GL188" s="397" t="s">
        <v>50</v>
      </c>
      <c r="GM188" s="397" t="s">
        <v>45</v>
      </c>
      <c r="GN188" s="398"/>
      <c r="GO188" s="397"/>
      <c r="GP188" s="5">
        <v>3</v>
      </c>
      <c r="GQ188" s="419">
        <f t="shared" si="773"/>
        <v>3</v>
      </c>
      <c r="GR188" s="5">
        <v>5</v>
      </c>
      <c r="GS188" s="397" t="s">
        <v>34</v>
      </c>
      <c r="GT188" s="397" t="s">
        <v>28</v>
      </c>
      <c r="GU188" s="397"/>
      <c r="GV188" s="397"/>
      <c r="GW188" s="397"/>
      <c r="GX188" s="398"/>
      <c r="GY188" s="397"/>
      <c r="GZ188" s="5">
        <v>2</v>
      </c>
      <c r="HA188" s="421">
        <f t="shared" si="775"/>
        <v>3</v>
      </c>
      <c r="HB188" s="5"/>
      <c r="HK188" s="295">
        <f t="shared" si="743"/>
        <v>7</v>
      </c>
      <c r="HL188" s="296">
        <f t="shared" si="729"/>
        <v>0</v>
      </c>
      <c r="HM188" s="295">
        <f t="shared" si="730"/>
        <v>0</v>
      </c>
      <c r="HN188" s="297">
        <f t="shared" si="731"/>
        <v>0</v>
      </c>
      <c r="HO188" s="295">
        <f t="shared" si="732"/>
        <v>0</v>
      </c>
      <c r="HP188" s="295">
        <f t="shared" si="733"/>
        <v>0</v>
      </c>
      <c r="HQ188" s="295">
        <f t="shared" si="734"/>
        <v>0</v>
      </c>
      <c r="HR188" s="269">
        <v>525</v>
      </c>
      <c r="HS188" s="269" t="s">
        <v>312</v>
      </c>
    </row>
    <row r="189" spans="7:227" ht="15" customHeight="1">
      <c r="G189" s="175">
        <f t="shared" si="744"/>
        <v>6</v>
      </c>
      <c r="H189" s="175">
        <f t="shared" si="756"/>
        <v>1</v>
      </c>
      <c r="I189" s="128">
        <v>26</v>
      </c>
      <c r="J189" s="88">
        <f t="shared" si="781"/>
        <v>43280</v>
      </c>
      <c r="K189" s="85">
        <v>43280</v>
      </c>
      <c r="L189" s="5"/>
      <c r="M189" s="74">
        <v>2</v>
      </c>
      <c r="N189" s="28">
        <v>0</v>
      </c>
      <c r="O189" s="206">
        <f t="shared" si="754"/>
        <v>2</v>
      </c>
      <c r="P189" s="179">
        <f t="shared" si="787"/>
        <v>85</v>
      </c>
      <c r="Q189" s="180">
        <f t="shared" si="783"/>
        <v>45</v>
      </c>
      <c r="R189" s="181">
        <f t="shared" si="784"/>
        <v>40</v>
      </c>
      <c r="S189" s="518">
        <f t="shared" si="757"/>
        <v>3</v>
      </c>
      <c r="T189" s="27">
        <v>1</v>
      </c>
      <c r="U189" s="27">
        <v>1</v>
      </c>
      <c r="V189" s="27">
        <v>1</v>
      </c>
      <c r="W189" s="27">
        <v>1</v>
      </c>
      <c r="X189" s="187">
        <f t="shared" si="788"/>
        <v>4</v>
      </c>
      <c r="Y189" s="27">
        <v>2</v>
      </c>
      <c r="Z189" s="190">
        <f t="shared" si="789"/>
        <v>6</v>
      </c>
      <c r="AA189" s="18">
        <v>2</v>
      </c>
      <c r="AB189" s="375"/>
      <c r="AC189" s="5">
        <v>5</v>
      </c>
      <c r="AD189" s="397" t="s">
        <v>26</v>
      </c>
      <c r="AE189" s="397" t="s">
        <v>25</v>
      </c>
      <c r="AF189" s="397"/>
      <c r="AG189" s="397" t="s">
        <v>46</v>
      </c>
      <c r="AH189" s="397"/>
      <c r="AI189" s="398">
        <v>2</v>
      </c>
      <c r="AJ189" s="397">
        <v>15</v>
      </c>
      <c r="AK189" s="5">
        <v>3</v>
      </c>
      <c r="AL189" s="419">
        <f t="shared" si="758"/>
        <v>2</v>
      </c>
      <c r="AM189" s="5">
        <v>6</v>
      </c>
      <c r="AN189" s="397" t="s">
        <v>26</v>
      </c>
      <c r="AO189" s="397" t="s">
        <v>28</v>
      </c>
      <c r="AP189" s="397"/>
      <c r="AQ189" s="397" t="s">
        <v>51</v>
      </c>
      <c r="AR189" s="397"/>
      <c r="AS189" s="398"/>
      <c r="AT189" s="397"/>
      <c r="AU189" s="5">
        <v>4</v>
      </c>
      <c r="AV189" s="419">
        <f t="shared" si="759"/>
        <v>2</v>
      </c>
      <c r="AW189" s="5">
        <v>5</v>
      </c>
      <c r="AX189" s="397" t="s">
        <v>26</v>
      </c>
      <c r="AY189" s="397" t="s">
        <v>28</v>
      </c>
      <c r="AZ189" s="397"/>
      <c r="BA189" s="397"/>
      <c r="BB189" s="397"/>
      <c r="BC189" s="398"/>
      <c r="BD189" s="397"/>
      <c r="BE189" s="5">
        <v>2</v>
      </c>
      <c r="BF189" s="419">
        <f t="shared" si="760"/>
        <v>3</v>
      </c>
      <c r="BG189" s="5">
        <v>4</v>
      </c>
      <c r="BH189" s="5"/>
      <c r="BI189" s="5" t="s">
        <v>106</v>
      </c>
      <c r="BJ189" s="397" t="s">
        <v>29</v>
      </c>
      <c r="BK189" s="397" t="s">
        <v>39</v>
      </c>
      <c r="BL189" s="397"/>
      <c r="BM189" s="398"/>
      <c r="BN189" s="397"/>
      <c r="BO189" s="5">
        <v>2</v>
      </c>
      <c r="BP189" s="419">
        <f t="shared" si="761"/>
        <v>2</v>
      </c>
      <c r="BQ189" s="5">
        <v>5</v>
      </c>
      <c r="BR189" s="397" t="s">
        <v>26</v>
      </c>
      <c r="BS189" s="397" t="s">
        <v>39</v>
      </c>
      <c r="BT189" s="397"/>
      <c r="BU189" s="397"/>
      <c r="BV189" s="397"/>
      <c r="BW189" s="398"/>
      <c r="BX189" s="397"/>
      <c r="BY189" s="5">
        <v>2</v>
      </c>
      <c r="BZ189" s="419">
        <f t="shared" si="762"/>
        <v>3</v>
      </c>
      <c r="CA189" s="5">
        <v>7</v>
      </c>
      <c r="CB189" s="397" t="s">
        <v>31</v>
      </c>
      <c r="CC189" s="397" t="s">
        <v>28</v>
      </c>
      <c r="CD189" s="397"/>
      <c r="CE189" s="397"/>
      <c r="CF189" s="397" t="s">
        <v>45</v>
      </c>
      <c r="CG189" s="398"/>
      <c r="CH189" s="397"/>
      <c r="CI189" s="5">
        <v>1</v>
      </c>
      <c r="CJ189" s="419">
        <f t="shared" si="763"/>
        <v>6</v>
      </c>
      <c r="CK189" s="5">
        <v>3</v>
      </c>
      <c r="CL189" s="5"/>
      <c r="CM189" s="5"/>
      <c r="CN189" s="397">
        <v>0</v>
      </c>
      <c r="CO189" s="397" t="s">
        <v>38</v>
      </c>
      <c r="CP189" s="397"/>
      <c r="CQ189" s="398"/>
      <c r="CR189" s="397"/>
      <c r="CS189" s="5">
        <v>1</v>
      </c>
      <c r="CT189" s="419">
        <f t="shared" si="764"/>
        <v>2</v>
      </c>
      <c r="CU189" s="410">
        <v>4</v>
      </c>
      <c r="CV189" s="397" t="s">
        <v>31</v>
      </c>
      <c r="CW189" s="397" t="s">
        <v>25</v>
      </c>
      <c r="CX189" s="397"/>
      <c r="CY189" s="397"/>
      <c r="CZ189" s="397">
        <v>1</v>
      </c>
      <c r="DA189" s="398"/>
      <c r="DB189" s="397"/>
      <c r="DC189" s="5">
        <v>1</v>
      </c>
      <c r="DD189" s="419">
        <f t="shared" si="774"/>
        <v>3</v>
      </c>
      <c r="DE189" s="5">
        <v>6</v>
      </c>
      <c r="DF189" s="397" t="s">
        <v>34</v>
      </c>
      <c r="DG189" s="397" t="s">
        <v>25</v>
      </c>
      <c r="DH189" s="397"/>
      <c r="DI189" s="397"/>
      <c r="DJ189" s="397"/>
      <c r="DK189" s="398"/>
      <c r="DL189" s="397"/>
      <c r="DM189" s="5">
        <v>2</v>
      </c>
      <c r="DN189" s="419">
        <f t="shared" si="765"/>
        <v>4</v>
      </c>
      <c r="DO189" s="401"/>
      <c r="DP189" s="5">
        <v>4</v>
      </c>
      <c r="DQ189" s="5"/>
      <c r="DR189" s="359"/>
      <c r="DS189" s="397" t="s">
        <v>29</v>
      </c>
      <c r="DT189" s="397" t="s">
        <v>25</v>
      </c>
      <c r="DU189" s="397"/>
      <c r="DV189" s="398"/>
      <c r="DW189" s="397"/>
      <c r="DX189" s="5">
        <v>2</v>
      </c>
      <c r="DY189" s="419">
        <f t="shared" si="766"/>
        <v>2</v>
      </c>
      <c r="DZ189" s="410">
        <v>3</v>
      </c>
      <c r="EA189" s="397" t="s">
        <v>34</v>
      </c>
      <c r="EB189" s="397" t="s">
        <v>28</v>
      </c>
      <c r="EC189" s="397"/>
      <c r="ED189" s="397"/>
      <c r="EE189" s="397"/>
      <c r="EF189" s="398"/>
      <c r="EG189" s="397"/>
      <c r="EH189" s="5">
        <v>1</v>
      </c>
      <c r="EI189" s="419">
        <f t="shared" si="767"/>
        <v>2</v>
      </c>
      <c r="EJ189" s="5">
        <v>4</v>
      </c>
      <c r="EK189" s="397" t="s">
        <v>34</v>
      </c>
      <c r="EL189" s="397" t="s">
        <v>25</v>
      </c>
      <c r="EM189" s="397"/>
      <c r="EN189" s="397"/>
      <c r="EO189" s="397"/>
      <c r="EP189" s="398"/>
      <c r="EQ189" s="397"/>
      <c r="ER189" s="5">
        <v>2</v>
      </c>
      <c r="ES189" s="419">
        <f t="shared" si="768"/>
        <v>2</v>
      </c>
      <c r="ET189" s="5">
        <v>4</v>
      </c>
      <c r="EU189" s="397" t="s">
        <v>36</v>
      </c>
      <c r="EV189" s="397" t="s">
        <v>28</v>
      </c>
      <c r="EW189" s="397"/>
      <c r="EX189" s="397"/>
      <c r="EY189" s="397"/>
      <c r="EZ189" s="398"/>
      <c r="FA189" s="397"/>
      <c r="FB189" s="5">
        <v>1</v>
      </c>
      <c r="FC189" s="419">
        <f t="shared" si="769"/>
        <v>3</v>
      </c>
      <c r="FD189" s="5">
        <v>5</v>
      </c>
      <c r="FE189" s="397" t="s">
        <v>34</v>
      </c>
      <c r="FF189" s="397" t="s">
        <v>39</v>
      </c>
      <c r="FG189" s="397"/>
      <c r="FH189" s="397"/>
      <c r="FI189" s="397"/>
      <c r="FJ189" s="398"/>
      <c r="FK189" s="397"/>
      <c r="FL189" s="5">
        <v>2</v>
      </c>
      <c r="FM189" s="419">
        <f t="shared" si="770"/>
        <v>3</v>
      </c>
      <c r="FN189" s="5">
        <v>5</v>
      </c>
      <c r="FO189" s="397" t="s">
        <v>34</v>
      </c>
      <c r="FP189" s="397" t="s">
        <v>28</v>
      </c>
      <c r="FQ189" s="397"/>
      <c r="FR189" s="397"/>
      <c r="FS189" s="397"/>
      <c r="FT189" s="398"/>
      <c r="FU189" s="397"/>
      <c r="FV189" s="5">
        <v>2</v>
      </c>
      <c r="FW189" s="419">
        <f t="shared" si="771"/>
        <v>3</v>
      </c>
      <c r="FX189" s="5">
        <v>4</v>
      </c>
      <c r="FY189" s="397" t="s">
        <v>34</v>
      </c>
      <c r="FZ189" s="397" t="s">
        <v>39</v>
      </c>
      <c r="GA189" s="397"/>
      <c r="GB189" s="397"/>
      <c r="GC189" s="397"/>
      <c r="GD189" s="398"/>
      <c r="GE189" s="397"/>
      <c r="GF189" s="5">
        <v>1</v>
      </c>
      <c r="GG189" s="419">
        <f t="shared" si="772"/>
        <v>3</v>
      </c>
      <c r="GH189" s="5">
        <v>6</v>
      </c>
      <c r="GI189" s="5"/>
      <c r="GJ189" s="5"/>
      <c r="GK189" s="397" t="s">
        <v>52</v>
      </c>
      <c r="GL189" s="397" t="s">
        <v>39</v>
      </c>
      <c r="GM189" s="397" t="s">
        <v>45</v>
      </c>
      <c r="GN189" s="398"/>
      <c r="GO189" s="397"/>
      <c r="GP189" s="5">
        <v>2</v>
      </c>
      <c r="GQ189" s="419">
        <f t="shared" si="773"/>
        <v>4</v>
      </c>
      <c r="GR189" s="5">
        <v>5</v>
      </c>
      <c r="GS189" s="397" t="s">
        <v>34</v>
      </c>
      <c r="GT189" s="397" t="s">
        <v>25</v>
      </c>
      <c r="GU189" s="397"/>
      <c r="GV189" s="397"/>
      <c r="GW189" s="397"/>
      <c r="GX189" s="398"/>
      <c r="GY189" s="397"/>
      <c r="GZ189" s="5">
        <v>2</v>
      </c>
      <c r="HA189" s="421">
        <f t="shared" si="775"/>
        <v>3</v>
      </c>
      <c r="HB189" s="5"/>
      <c r="HK189" s="295">
        <f t="shared" si="743"/>
        <v>7</v>
      </c>
      <c r="HL189" s="296">
        <f t="shared" si="729"/>
        <v>0</v>
      </c>
      <c r="HM189" s="295">
        <f t="shared" si="730"/>
        <v>0</v>
      </c>
      <c r="HN189" s="297">
        <f t="shared" si="731"/>
        <v>0</v>
      </c>
      <c r="HO189" s="295">
        <f t="shared" si="732"/>
        <v>0</v>
      </c>
      <c r="HP189" s="295">
        <f t="shared" si="733"/>
        <v>0</v>
      </c>
      <c r="HQ189" s="295">
        <f t="shared" si="734"/>
        <v>0</v>
      </c>
      <c r="HR189" s="269">
        <v>525</v>
      </c>
      <c r="HS189" s="269" t="s">
        <v>312</v>
      </c>
    </row>
    <row r="190" spans="7:227" ht="15" customHeight="1">
      <c r="G190" s="175">
        <f t="shared" si="744"/>
        <v>5</v>
      </c>
      <c r="H190" s="175">
        <f t="shared" si="756"/>
        <v>1</v>
      </c>
      <c r="I190" s="128">
        <v>25</v>
      </c>
      <c r="J190" s="88">
        <f t="shared" si="781"/>
        <v>43267</v>
      </c>
      <c r="K190" s="85">
        <v>43267</v>
      </c>
      <c r="L190" s="5" t="s">
        <v>207</v>
      </c>
      <c r="M190" s="74">
        <v>4</v>
      </c>
      <c r="N190" s="28">
        <v>1</v>
      </c>
      <c r="O190" s="206">
        <f t="shared" ref="O190:O209" si="790">IF(ISNUMBER(M190),M190+N190,"")</f>
        <v>5</v>
      </c>
      <c r="P190" s="179">
        <f t="shared" si="787"/>
        <v>94</v>
      </c>
      <c r="Q190" s="180">
        <f t="shared" si="783"/>
        <v>50</v>
      </c>
      <c r="R190" s="181">
        <f t="shared" si="784"/>
        <v>44</v>
      </c>
      <c r="S190" s="518">
        <f t="shared" si="757"/>
        <v>5</v>
      </c>
      <c r="T190" s="27">
        <v>4</v>
      </c>
      <c r="U190" s="27">
        <v>0</v>
      </c>
      <c r="V190" s="27">
        <v>1</v>
      </c>
      <c r="W190" s="27">
        <v>1</v>
      </c>
      <c r="X190" s="187">
        <f t="shared" si="788"/>
        <v>6</v>
      </c>
      <c r="Y190" s="27">
        <v>2</v>
      </c>
      <c r="Z190" s="190">
        <f t="shared" si="789"/>
        <v>8</v>
      </c>
      <c r="AA190" s="18">
        <v>0</v>
      </c>
      <c r="AB190" s="375"/>
      <c r="AC190" s="5">
        <v>7</v>
      </c>
      <c r="AD190" s="397" t="s">
        <v>26</v>
      </c>
      <c r="AE190" s="397" t="s">
        <v>25</v>
      </c>
      <c r="AF190" s="386"/>
      <c r="AG190" s="386" t="s">
        <v>50</v>
      </c>
      <c r="AH190" s="397" t="s">
        <v>45</v>
      </c>
      <c r="AI190" s="398"/>
      <c r="AJ190" s="397"/>
      <c r="AK190" s="5">
        <v>2</v>
      </c>
      <c r="AL190" s="419">
        <f t="shared" si="758"/>
        <v>5</v>
      </c>
      <c r="AM190" s="5">
        <v>4</v>
      </c>
      <c r="AN190" s="397" t="s">
        <v>26</v>
      </c>
      <c r="AO190" s="397" t="s">
        <v>28</v>
      </c>
      <c r="AP190" s="397"/>
      <c r="AQ190" s="397"/>
      <c r="AR190" s="397"/>
      <c r="AS190" s="398"/>
      <c r="AT190" s="397"/>
      <c r="AU190" s="5">
        <v>1</v>
      </c>
      <c r="AV190" s="419">
        <f t="shared" si="759"/>
        <v>3</v>
      </c>
      <c r="AW190" s="5">
        <v>4</v>
      </c>
      <c r="AX190" s="397" t="s">
        <v>26</v>
      </c>
      <c r="AY190" s="397" t="s">
        <v>28</v>
      </c>
      <c r="AZ190" s="397"/>
      <c r="BA190" s="397"/>
      <c r="BB190" s="397"/>
      <c r="BC190" s="398"/>
      <c r="BD190" s="397"/>
      <c r="BE190" s="5">
        <v>2</v>
      </c>
      <c r="BF190" s="419">
        <f t="shared" si="760"/>
        <v>2</v>
      </c>
      <c r="BG190" s="5">
        <v>5</v>
      </c>
      <c r="BH190" s="5"/>
      <c r="BI190" s="5" t="s">
        <v>106</v>
      </c>
      <c r="BJ190" s="397" t="s">
        <v>44</v>
      </c>
      <c r="BK190" s="397" t="s">
        <v>25</v>
      </c>
      <c r="BL190" s="397"/>
      <c r="BM190" s="398"/>
      <c r="BN190" s="397"/>
      <c r="BO190" s="5">
        <v>3</v>
      </c>
      <c r="BP190" s="419">
        <f t="shared" si="761"/>
        <v>2</v>
      </c>
      <c r="BQ190" s="5">
        <v>6</v>
      </c>
      <c r="BR190" s="397" t="s">
        <v>26</v>
      </c>
      <c r="BS190" s="397" t="s">
        <v>25</v>
      </c>
      <c r="BT190" s="397"/>
      <c r="BU190" s="397"/>
      <c r="BV190" s="397" t="s">
        <v>45</v>
      </c>
      <c r="BW190" s="398"/>
      <c r="BX190" s="397"/>
      <c r="BY190" s="5">
        <v>2</v>
      </c>
      <c r="BZ190" s="419">
        <f t="shared" si="762"/>
        <v>4</v>
      </c>
      <c r="CA190" s="5">
        <v>6</v>
      </c>
      <c r="CB190" s="397" t="s">
        <v>31</v>
      </c>
      <c r="CC190" s="397" t="s">
        <v>38</v>
      </c>
      <c r="CD190" s="397"/>
      <c r="CE190" s="397"/>
      <c r="CF190" s="397"/>
      <c r="CG190" s="398"/>
      <c r="CH190" s="397"/>
      <c r="CI190" s="5">
        <v>1</v>
      </c>
      <c r="CJ190" s="419">
        <f t="shared" si="763"/>
        <v>5</v>
      </c>
      <c r="CK190" s="5">
        <v>4</v>
      </c>
      <c r="CL190" s="5"/>
      <c r="CM190" s="5"/>
      <c r="CN190" s="397">
        <v>0</v>
      </c>
      <c r="CO190" s="397" t="s">
        <v>39</v>
      </c>
      <c r="CP190" s="397"/>
      <c r="CQ190" s="398"/>
      <c r="CR190" s="397"/>
      <c r="CS190" s="5">
        <v>2</v>
      </c>
      <c r="CT190" s="419">
        <f t="shared" si="764"/>
        <v>2</v>
      </c>
      <c r="CU190" s="5">
        <v>6</v>
      </c>
      <c r="CV190" s="397" t="s">
        <v>32</v>
      </c>
      <c r="CW190" s="397" t="s">
        <v>38</v>
      </c>
      <c r="CX190" s="397"/>
      <c r="CY190" s="397"/>
      <c r="CZ190" s="397"/>
      <c r="DA190" s="398"/>
      <c r="DB190" s="397"/>
      <c r="DC190" s="5">
        <v>2</v>
      </c>
      <c r="DD190" s="419">
        <f t="shared" si="774"/>
        <v>4</v>
      </c>
      <c r="DE190" s="5">
        <v>8</v>
      </c>
      <c r="DF190" s="397" t="s">
        <v>35</v>
      </c>
      <c r="DG190" s="397" t="s">
        <v>25</v>
      </c>
      <c r="DH190" s="397"/>
      <c r="DI190" s="397"/>
      <c r="DJ190" s="397" t="s">
        <v>43</v>
      </c>
      <c r="DK190" s="398"/>
      <c r="DL190" s="397"/>
      <c r="DM190" s="5">
        <v>2</v>
      </c>
      <c r="DN190" s="419">
        <f t="shared" si="765"/>
        <v>6</v>
      </c>
      <c r="DO190" s="401"/>
      <c r="DP190" s="5">
        <v>4</v>
      </c>
      <c r="DQ190" s="5"/>
      <c r="DR190" s="359"/>
      <c r="DS190" s="397" t="s">
        <v>29</v>
      </c>
      <c r="DT190" s="397" t="s">
        <v>38</v>
      </c>
      <c r="DU190" s="397"/>
      <c r="DV190" s="398"/>
      <c r="DW190" s="397"/>
      <c r="DX190" s="5">
        <v>1</v>
      </c>
      <c r="DY190" s="419">
        <f t="shared" si="766"/>
        <v>3</v>
      </c>
      <c r="DZ190" s="5">
        <v>5</v>
      </c>
      <c r="EA190" s="397" t="s">
        <v>34</v>
      </c>
      <c r="EB190" s="397" t="s">
        <v>28</v>
      </c>
      <c r="EC190" s="397"/>
      <c r="ED190" s="397"/>
      <c r="EE190" s="397"/>
      <c r="EF190" s="398"/>
      <c r="EG190" s="397"/>
      <c r="EH190" s="5">
        <v>3</v>
      </c>
      <c r="EI190" s="419">
        <f t="shared" si="767"/>
        <v>2</v>
      </c>
      <c r="EJ190" s="5">
        <v>6</v>
      </c>
      <c r="EK190" s="397" t="s">
        <v>34</v>
      </c>
      <c r="EL190" s="397" t="s">
        <v>25</v>
      </c>
      <c r="EM190" s="397"/>
      <c r="EN190" s="397"/>
      <c r="EO190" s="397">
        <v>1</v>
      </c>
      <c r="EP190" s="398"/>
      <c r="EQ190" s="397"/>
      <c r="ER190" s="5">
        <v>2</v>
      </c>
      <c r="ES190" s="419">
        <f t="shared" si="768"/>
        <v>4</v>
      </c>
      <c r="ET190" s="5">
        <v>5</v>
      </c>
      <c r="EU190" s="397" t="s">
        <v>36</v>
      </c>
      <c r="EV190" s="397" t="s">
        <v>25</v>
      </c>
      <c r="EW190" s="397"/>
      <c r="EX190" s="397"/>
      <c r="EY190" s="397"/>
      <c r="EZ190" s="398"/>
      <c r="FA190" s="397"/>
      <c r="FB190" s="5">
        <v>3</v>
      </c>
      <c r="FC190" s="419">
        <f t="shared" si="769"/>
        <v>2</v>
      </c>
      <c r="FD190" s="5">
        <v>7</v>
      </c>
      <c r="FE190" s="397" t="s">
        <v>34</v>
      </c>
      <c r="FF190" s="397" t="s">
        <v>47</v>
      </c>
      <c r="FG190" s="397"/>
      <c r="FH190" s="397"/>
      <c r="FI190" s="397" t="s">
        <v>45</v>
      </c>
      <c r="FJ190" s="398"/>
      <c r="FK190" s="397"/>
      <c r="FL190" s="5">
        <v>1</v>
      </c>
      <c r="FM190" s="419">
        <f t="shared" si="770"/>
        <v>6</v>
      </c>
      <c r="FN190" s="5">
        <v>5</v>
      </c>
      <c r="FO190" s="397" t="s">
        <v>34</v>
      </c>
      <c r="FP190" s="397" t="s">
        <v>25</v>
      </c>
      <c r="FQ190" s="397"/>
      <c r="FR190" s="397"/>
      <c r="FS190" s="397"/>
      <c r="FT190" s="398"/>
      <c r="FU190" s="397"/>
      <c r="FV190" s="5">
        <v>2</v>
      </c>
      <c r="FW190" s="419">
        <f t="shared" si="771"/>
        <v>3</v>
      </c>
      <c r="FX190" s="5">
        <v>4</v>
      </c>
      <c r="FY190" s="397" t="s">
        <v>53</v>
      </c>
      <c r="FZ190" s="397" t="s">
        <v>28</v>
      </c>
      <c r="GA190" s="397"/>
      <c r="GB190" s="397"/>
      <c r="GC190" s="397"/>
      <c r="GD190" s="398"/>
      <c r="GE190" s="397"/>
      <c r="GF190" s="5">
        <v>2</v>
      </c>
      <c r="GG190" s="419">
        <f t="shared" si="772"/>
        <v>2</v>
      </c>
      <c r="GH190" s="5">
        <v>3</v>
      </c>
      <c r="GI190" s="5"/>
      <c r="GJ190" s="5"/>
      <c r="GK190" s="397" t="s">
        <v>52</v>
      </c>
      <c r="GL190" s="397" t="s">
        <v>46</v>
      </c>
      <c r="GM190" s="397"/>
      <c r="GN190" s="398"/>
      <c r="GO190" s="397"/>
      <c r="GP190" s="5">
        <v>2</v>
      </c>
      <c r="GQ190" s="419">
        <f t="shared" si="773"/>
        <v>1</v>
      </c>
      <c r="GR190" s="5">
        <v>5</v>
      </c>
      <c r="GS190" s="397" t="s">
        <v>34</v>
      </c>
      <c r="GT190" s="397" t="s">
        <v>28</v>
      </c>
      <c r="GU190" s="397"/>
      <c r="GV190" s="397"/>
      <c r="GW190" s="397"/>
      <c r="GX190" s="398"/>
      <c r="GY190" s="397"/>
      <c r="GZ190" s="5">
        <v>2</v>
      </c>
      <c r="HA190" s="421">
        <f t="shared" si="775"/>
        <v>3</v>
      </c>
      <c r="HB190" s="5"/>
      <c r="HK190" s="295">
        <f t="shared" si="743"/>
        <v>6</v>
      </c>
      <c r="HL190" s="296">
        <f t="shared" si="729"/>
        <v>0</v>
      </c>
      <c r="HM190" s="295">
        <f t="shared" si="730"/>
        <v>0</v>
      </c>
      <c r="HN190" s="297">
        <f t="shared" si="731"/>
        <v>0</v>
      </c>
      <c r="HO190" s="295">
        <f t="shared" si="732"/>
        <v>0</v>
      </c>
      <c r="HP190" s="295">
        <f t="shared" si="733"/>
        <v>0</v>
      </c>
      <c r="HQ190" s="295">
        <f t="shared" si="734"/>
        <v>0</v>
      </c>
      <c r="HR190" s="269">
        <v>525</v>
      </c>
      <c r="HS190" s="269" t="s">
        <v>312</v>
      </c>
    </row>
    <row r="191" spans="7:227" ht="15" customHeight="1">
      <c r="G191" s="175">
        <f t="shared" si="744"/>
        <v>4</v>
      </c>
      <c r="H191" s="175">
        <f t="shared" si="756"/>
        <v>5</v>
      </c>
      <c r="I191" s="128">
        <v>24</v>
      </c>
      <c r="J191" s="88">
        <f t="shared" si="781"/>
        <v>43260</v>
      </c>
      <c r="K191" s="85">
        <v>43260</v>
      </c>
      <c r="L191" s="5" t="s">
        <v>207</v>
      </c>
      <c r="M191" s="74">
        <v>5</v>
      </c>
      <c r="N191" s="28">
        <v>1</v>
      </c>
      <c r="O191" s="206">
        <f t="shared" si="790"/>
        <v>6</v>
      </c>
      <c r="P191" s="179">
        <f t="shared" si="787"/>
        <v>97</v>
      </c>
      <c r="Q191" s="180">
        <f t="shared" si="783"/>
        <v>50</v>
      </c>
      <c r="R191" s="181">
        <f t="shared" si="784"/>
        <v>47</v>
      </c>
      <c r="S191" s="518">
        <f t="shared" si="757"/>
        <v>7</v>
      </c>
      <c r="T191" s="27">
        <v>5</v>
      </c>
      <c r="U191" s="27">
        <v>0</v>
      </c>
      <c r="V191" s="27">
        <v>1</v>
      </c>
      <c r="W191" s="27">
        <v>0</v>
      </c>
      <c r="X191" s="187">
        <f t="shared" si="788"/>
        <v>6</v>
      </c>
      <c r="Y191" s="27">
        <v>0</v>
      </c>
      <c r="Z191" s="190">
        <f t="shared" si="789"/>
        <v>6</v>
      </c>
      <c r="AA191" s="18">
        <v>0</v>
      </c>
      <c r="AB191" s="375"/>
      <c r="AC191" s="5">
        <v>4</v>
      </c>
      <c r="AD191" s="397" t="s">
        <v>26</v>
      </c>
      <c r="AE191" s="397" t="s">
        <v>28</v>
      </c>
      <c r="AF191" s="397"/>
      <c r="AG191" s="397" t="s">
        <v>46</v>
      </c>
      <c r="AH191" s="397"/>
      <c r="AI191" s="398"/>
      <c r="AJ191" s="397"/>
      <c r="AK191" s="5">
        <v>2</v>
      </c>
      <c r="AL191" s="419">
        <f t="shared" si="758"/>
        <v>2</v>
      </c>
      <c r="AM191" s="5">
        <v>7</v>
      </c>
      <c r="AN191" s="386" t="s">
        <v>26</v>
      </c>
      <c r="AO191" s="386" t="s">
        <v>39</v>
      </c>
      <c r="AP191" s="397"/>
      <c r="AQ191" s="397"/>
      <c r="AR191" s="397" t="s">
        <v>45</v>
      </c>
      <c r="AS191" s="398"/>
      <c r="AT191" s="397"/>
      <c r="AU191" s="5">
        <v>2</v>
      </c>
      <c r="AV191" s="419">
        <f t="shared" si="759"/>
        <v>5</v>
      </c>
      <c r="AW191" s="5">
        <v>6</v>
      </c>
      <c r="AX191" s="397" t="s">
        <v>26</v>
      </c>
      <c r="AY191" s="397" t="s">
        <v>25</v>
      </c>
      <c r="AZ191" s="411"/>
      <c r="BA191" s="411"/>
      <c r="BB191" s="397"/>
      <c r="BC191" s="398"/>
      <c r="BD191" s="397"/>
      <c r="BE191" s="5">
        <v>1</v>
      </c>
      <c r="BF191" s="419">
        <f t="shared" si="760"/>
        <v>5</v>
      </c>
      <c r="BG191" s="5">
        <v>4</v>
      </c>
      <c r="BH191" s="5"/>
      <c r="BI191" s="5" t="s">
        <v>106</v>
      </c>
      <c r="BJ191" s="397" t="s">
        <v>29</v>
      </c>
      <c r="BK191" s="397" t="s">
        <v>46</v>
      </c>
      <c r="BL191" s="397"/>
      <c r="BM191" s="398"/>
      <c r="BN191" s="397"/>
      <c r="BO191" s="5">
        <v>3</v>
      </c>
      <c r="BP191" s="419">
        <f t="shared" si="761"/>
        <v>1</v>
      </c>
      <c r="BQ191" s="5">
        <v>5</v>
      </c>
      <c r="BR191" s="397" t="s">
        <v>26</v>
      </c>
      <c r="BS191" s="397" t="s">
        <v>39</v>
      </c>
      <c r="BT191" s="397"/>
      <c r="BU191" s="397"/>
      <c r="BV191" s="397"/>
      <c r="BW191" s="398"/>
      <c r="BX191" s="397"/>
      <c r="BY191" s="5">
        <v>3</v>
      </c>
      <c r="BZ191" s="419">
        <f t="shared" si="762"/>
        <v>2</v>
      </c>
      <c r="CA191" s="5">
        <v>6</v>
      </c>
      <c r="CB191" s="397" t="s">
        <v>31</v>
      </c>
      <c r="CC191" s="397" t="s">
        <v>28</v>
      </c>
      <c r="CD191" s="397"/>
      <c r="CE191" s="397"/>
      <c r="CF191" s="397"/>
      <c r="CG191" s="398"/>
      <c r="CH191" s="397"/>
      <c r="CI191" s="5">
        <v>2</v>
      </c>
      <c r="CJ191" s="419">
        <f t="shared" si="763"/>
        <v>4</v>
      </c>
      <c r="CK191" s="5">
        <v>4</v>
      </c>
      <c r="CL191" s="5"/>
      <c r="CM191" s="5"/>
      <c r="CN191" s="397">
        <v>0</v>
      </c>
      <c r="CO191" s="397" t="s">
        <v>46</v>
      </c>
      <c r="CP191" s="397"/>
      <c r="CQ191" s="398"/>
      <c r="CR191" s="397"/>
      <c r="CS191" s="5">
        <v>2</v>
      </c>
      <c r="CT191" s="419">
        <f t="shared" si="764"/>
        <v>2</v>
      </c>
      <c r="CU191" s="5">
        <v>6</v>
      </c>
      <c r="CV191" s="397" t="s">
        <v>31</v>
      </c>
      <c r="CW191" s="397" t="s">
        <v>39</v>
      </c>
      <c r="CX191" s="397"/>
      <c r="CY191" s="397"/>
      <c r="CZ191" s="397"/>
      <c r="DA191" s="398"/>
      <c r="DB191" s="397"/>
      <c r="DC191" s="5">
        <v>2</v>
      </c>
      <c r="DD191" s="419">
        <f t="shared" si="774"/>
        <v>4</v>
      </c>
      <c r="DE191" s="5">
        <v>8</v>
      </c>
      <c r="DF191" s="397" t="s">
        <v>32</v>
      </c>
      <c r="DG191" s="397" t="s">
        <v>25</v>
      </c>
      <c r="DH191" s="397"/>
      <c r="DI191" s="397"/>
      <c r="DJ191" s="397" t="s">
        <v>43</v>
      </c>
      <c r="DK191" s="398"/>
      <c r="DL191" s="397"/>
      <c r="DM191" s="5">
        <v>2</v>
      </c>
      <c r="DN191" s="419">
        <f t="shared" si="765"/>
        <v>6</v>
      </c>
      <c r="DO191" s="401"/>
      <c r="DP191" s="5">
        <v>3</v>
      </c>
      <c r="DQ191" s="5"/>
      <c r="DR191" s="359"/>
      <c r="DS191" s="397" t="s">
        <v>29</v>
      </c>
      <c r="DT191" s="397" t="s">
        <v>46</v>
      </c>
      <c r="DU191" s="397"/>
      <c r="DV191" s="398"/>
      <c r="DW191" s="397"/>
      <c r="DX191" s="5">
        <v>2</v>
      </c>
      <c r="DY191" s="419">
        <f t="shared" si="766"/>
        <v>1</v>
      </c>
      <c r="DZ191" s="5">
        <v>4</v>
      </c>
      <c r="EA191" s="397" t="s">
        <v>34</v>
      </c>
      <c r="EB191" s="397" t="s">
        <v>39</v>
      </c>
      <c r="EC191" s="397"/>
      <c r="ED191" s="397"/>
      <c r="EE191" s="397"/>
      <c r="EF191" s="398"/>
      <c r="EG191" s="397"/>
      <c r="EH191" s="5">
        <v>2</v>
      </c>
      <c r="EI191" s="419">
        <f t="shared" si="767"/>
        <v>2</v>
      </c>
      <c r="EJ191" s="5">
        <v>5</v>
      </c>
      <c r="EK191" s="397" t="s">
        <v>34</v>
      </c>
      <c r="EL191" s="397" t="s">
        <v>28</v>
      </c>
      <c r="EM191" s="397"/>
      <c r="EN191" s="397"/>
      <c r="EO191" s="397">
        <v>1</v>
      </c>
      <c r="EP191" s="398"/>
      <c r="EQ191" s="397"/>
      <c r="ER191" s="5">
        <v>2</v>
      </c>
      <c r="ES191" s="419">
        <f t="shared" si="768"/>
        <v>3</v>
      </c>
      <c r="ET191" s="5">
        <v>6</v>
      </c>
      <c r="EU191" s="397" t="s">
        <v>36</v>
      </c>
      <c r="EV191" s="397" t="s">
        <v>39</v>
      </c>
      <c r="EW191" s="397"/>
      <c r="EX191" s="397"/>
      <c r="EY191" s="397" t="s">
        <v>45</v>
      </c>
      <c r="EZ191" s="398"/>
      <c r="FA191" s="397"/>
      <c r="FB191" s="5">
        <v>2</v>
      </c>
      <c r="FC191" s="419">
        <f t="shared" si="769"/>
        <v>4</v>
      </c>
      <c r="FD191" s="5">
        <v>6</v>
      </c>
      <c r="FE191" s="397" t="s">
        <v>34</v>
      </c>
      <c r="FF191" s="397" t="s">
        <v>28</v>
      </c>
      <c r="FG191" s="397"/>
      <c r="FH191" s="397"/>
      <c r="FI191" s="397"/>
      <c r="FJ191" s="398"/>
      <c r="FK191" s="397"/>
      <c r="FL191" s="5">
        <v>2</v>
      </c>
      <c r="FM191" s="419">
        <f t="shared" si="770"/>
        <v>4</v>
      </c>
      <c r="FN191" s="5">
        <v>7</v>
      </c>
      <c r="FO191" s="397" t="s">
        <v>34</v>
      </c>
      <c r="FP191" s="397" t="s">
        <v>48</v>
      </c>
      <c r="FQ191" s="397"/>
      <c r="FR191" s="397"/>
      <c r="FS191" s="397" t="s">
        <v>45</v>
      </c>
      <c r="FT191" s="398"/>
      <c r="FU191" s="397"/>
      <c r="FV191" s="5">
        <v>2</v>
      </c>
      <c r="FW191" s="419">
        <f t="shared" si="771"/>
        <v>5</v>
      </c>
      <c r="FX191" s="5">
        <v>6</v>
      </c>
      <c r="FY191" s="397" t="s">
        <v>53</v>
      </c>
      <c r="FZ191" s="397" t="s">
        <v>48</v>
      </c>
      <c r="GA191" s="397"/>
      <c r="GB191" s="397"/>
      <c r="GC191" s="397" t="s">
        <v>45</v>
      </c>
      <c r="GD191" s="398"/>
      <c r="GE191" s="397"/>
      <c r="GF191" s="5">
        <v>2</v>
      </c>
      <c r="GG191" s="419">
        <f t="shared" si="772"/>
        <v>4</v>
      </c>
      <c r="GH191" s="5">
        <v>4</v>
      </c>
      <c r="GI191" s="5"/>
      <c r="GJ191" s="5"/>
      <c r="GK191" s="397" t="s">
        <v>52</v>
      </c>
      <c r="GL191" s="397" t="s">
        <v>46</v>
      </c>
      <c r="GM191" s="397"/>
      <c r="GN191" s="398"/>
      <c r="GO191" s="397"/>
      <c r="GP191" s="5">
        <v>3</v>
      </c>
      <c r="GQ191" s="419">
        <f t="shared" si="773"/>
        <v>1</v>
      </c>
      <c r="GR191" s="5">
        <v>6</v>
      </c>
      <c r="GS191" s="397" t="s">
        <v>34</v>
      </c>
      <c r="GT191" s="397" t="s">
        <v>25</v>
      </c>
      <c r="GU191" s="397"/>
      <c r="GV191" s="397"/>
      <c r="GW191" s="397" t="s">
        <v>45</v>
      </c>
      <c r="GX191" s="398"/>
      <c r="GY191" s="397"/>
      <c r="GZ191" s="5">
        <v>1</v>
      </c>
      <c r="HA191" s="421">
        <f t="shared" si="775"/>
        <v>5</v>
      </c>
      <c r="HB191" s="5"/>
      <c r="HK191" s="295">
        <f t="shared" si="743"/>
        <v>5</v>
      </c>
      <c r="HL191" s="296">
        <f t="shared" si="729"/>
        <v>0</v>
      </c>
      <c r="HM191" s="295">
        <f t="shared" si="730"/>
        <v>0</v>
      </c>
      <c r="HN191" s="297">
        <f t="shared" si="731"/>
        <v>0</v>
      </c>
      <c r="HO191" s="295">
        <f t="shared" si="732"/>
        <v>0</v>
      </c>
      <c r="HP191" s="295">
        <f t="shared" si="733"/>
        <v>1</v>
      </c>
      <c r="HQ191" s="295">
        <f t="shared" si="734"/>
        <v>1</v>
      </c>
      <c r="HR191" s="269">
        <v>525</v>
      </c>
      <c r="HS191" s="269" t="s">
        <v>312</v>
      </c>
    </row>
    <row r="192" spans="7:227" ht="15" customHeight="1">
      <c r="G192" s="175">
        <f t="shared" si="744"/>
        <v>7</v>
      </c>
      <c r="H192" s="175">
        <f t="shared" si="756"/>
        <v>2</v>
      </c>
      <c r="I192" s="128">
        <v>23</v>
      </c>
      <c r="J192" s="88">
        <f t="shared" si="781"/>
        <v>43246</v>
      </c>
      <c r="K192" s="85">
        <v>43246</v>
      </c>
      <c r="L192" s="5" t="s">
        <v>207</v>
      </c>
      <c r="M192" s="74">
        <v>1</v>
      </c>
      <c r="N192" s="28">
        <v>0</v>
      </c>
      <c r="O192" s="206">
        <f t="shared" si="790"/>
        <v>1</v>
      </c>
      <c r="P192" s="179">
        <f t="shared" si="787"/>
        <v>88</v>
      </c>
      <c r="Q192" s="180">
        <f t="shared" si="783"/>
        <v>41</v>
      </c>
      <c r="R192" s="181">
        <f t="shared" si="784"/>
        <v>47</v>
      </c>
      <c r="S192" s="518">
        <f t="shared" si="757"/>
        <v>10</v>
      </c>
      <c r="T192" s="27">
        <v>3</v>
      </c>
      <c r="U192" s="27">
        <v>0</v>
      </c>
      <c r="V192" s="27">
        <v>0</v>
      </c>
      <c r="W192" s="27">
        <v>0</v>
      </c>
      <c r="X192" s="187">
        <f t="shared" si="788"/>
        <v>3</v>
      </c>
      <c r="Y192" s="27">
        <v>2</v>
      </c>
      <c r="Z192" s="190">
        <f t="shared" si="789"/>
        <v>5</v>
      </c>
      <c r="AA192" s="18">
        <v>0</v>
      </c>
      <c r="AB192" s="375"/>
      <c r="AC192" s="5">
        <v>5</v>
      </c>
      <c r="AD192" s="397" t="s">
        <v>26</v>
      </c>
      <c r="AE192" s="397" t="s">
        <v>25</v>
      </c>
      <c r="AF192" s="397"/>
      <c r="AG192" s="397"/>
      <c r="AH192" s="397"/>
      <c r="AI192" s="398"/>
      <c r="AJ192" s="397"/>
      <c r="AK192" s="5">
        <v>2</v>
      </c>
      <c r="AL192" s="419">
        <f t="shared" si="758"/>
        <v>3</v>
      </c>
      <c r="AM192" s="5">
        <v>4</v>
      </c>
      <c r="AN192" s="397" t="s">
        <v>26</v>
      </c>
      <c r="AO192" s="397" t="s">
        <v>28</v>
      </c>
      <c r="AP192" s="397"/>
      <c r="AQ192" s="397"/>
      <c r="AR192" s="397"/>
      <c r="AS192" s="398"/>
      <c r="AT192" s="397"/>
      <c r="AU192" s="5">
        <v>2</v>
      </c>
      <c r="AV192" s="419">
        <f t="shared" si="759"/>
        <v>2</v>
      </c>
      <c r="AW192" s="5">
        <v>4</v>
      </c>
      <c r="AX192" s="397" t="s">
        <v>26</v>
      </c>
      <c r="AY192" s="397" t="s">
        <v>28</v>
      </c>
      <c r="AZ192" s="397"/>
      <c r="BA192" s="397"/>
      <c r="BB192" s="397"/>
      <c r="BC192" s="398"/>
      <c r="BD192" s="397"/>
      <c r="BE192" s="5">
        <v>2</v>
      </c>
      <c r="BF192" s="419">
        <f t="shared" si="760"/>
        <v>2</v>
      </c>
      <c r="BG192" s="5">
        <v>3</v>
      </c>
      <c r="BH192" s="5"/>
      <c r="BI192" s="5" t="s">
        <v>106</v>
      </c>
      <c r="BJ192" s="397" t="s">
        <v>41</v>
      </c>
      <c r="BK192" s="397" t="s">
        <v>46</v>
      </c>
      <c r="BL192" s="397"/>
      <c r="BM192" s="398"/>
      <c r="BN192" s="397"/>
      <c r="BO192" s="5">
        <v>2</v>
      </c>
      <c r="BP192" s="419">
        <f t="shared" si="761"/>
        <v>1</v>
      </c>
      <c r="BQ192" s="5">
        <v>5</v>
      </c>
      <c r="BR192" s="397" t="s">
        <v>26</v>
      </c>
      <c r="BS192" s="397" t="s">
        <v>25</v>
      </c>
      <c r="BT192" s="397"/>
      <c r="BU192" s="397"/>
      <c r="BV192" s="397">
        <v>1</v>
      </c>
      <c r="BW192" s="398"/>
      <c r="BX192" s="397"/>
      <c r="BY192" s="5">
        <v>2</v>
      </c>
      <c r="BZ192" s="419">
        <f t="shared" si="762"/>
        <v>3</v>
      </c>
      <c r="CA192" s="5">
        <v>5</v>
      </c>
      <c r="CB192" s="397" t="s">
        <v>31</v>
      </c>
      <c r="CC192" s="397" t="s">
        <v>28</v>
      </c>
      <c r="CD192" s="397"/>
      <c r="CE192" s="397"/>
      <c r="CF192" s="397">
        <v>1</v>
      </c>
      <c r="CG192" s="398"/>
      <c r="CH192" s="397"/>
      <c r="CI192" s="5">
        <v>2</v>
      </c>
      <c r="CJ192" s="419">
        <f t="shared" si="763"/>
        <v>3</v>
      </c>
      <c r="CK192" s="5">
        <v>3</v>
      </c>
      <c r="CL192" s="5"/>
      <c r="CM192" s="5"/>
      <c r="CN192" s="397">
        <v>0</v>
      </c>
      <c r="CO192" s="397" t="s">
        <v>46</v>
      </c>
      <c r="CP192" s="397"/>
      <c r="CQ192" s="398"/>
      <c r="CR192" s="397"/>
      <c r="CS192" s="5">
        <v>2</v>
      </c>
      <c r="CT192" s="419">
        <f t="shared" si="764"/>
        <v>1</v>
      </c>
      <c r="CU192" s="5">
        <v>6</v>
      </c>
      <c r="CV192" s="397" t="s">
        <v>31</v>
      </c>
      <c r="CW192" s="397" t="s">
        <v>25</v>
      </c>
      <c r="CX192" s="397"/>
      <c r="CY192" s="397"/>
      <c r="CZ192" s="397">
        <v>1</v>
      </c>
      <c r="DA192" s="398"/>
      <c r="DB192" s="397"/>
      <c r="DC192" s="5">
        <v>3</v>
      </c>
      <c r="DD192" s="419">
        <f t="shared" si="774"/>
        <v>3</v>
      </c>
      <c r="DE192" s="5">
        <v>6</v>
      </c>
      <c r="DF192" s="397" t="s">
        <v>34</v>
      </c>
      <c r="DG192" s="397" t="s">
        <v>25</v>
      </c>
      <c r="DH192" s="397"/>
      <c r="DI192" s="397"/>
      <c r="DJ192" s="397"/>
      <c r="DK192" s="398"/>
      <c r="DL192" s="397"/>
      <c r="DM192" s="5">
        <v>3</v>
      </c>
      <c r="DN192" s="419">
        <f t="shared" si="765"/>
        <v>3</v>
      </c>
      <c r="DO192" s="401"/>
      <c r="DP192" s="5">
        <v>4</v>
      </c>
      <c r="DQ192" s="5"/>
      <c r="DR192" s="359"/>
      <c r="DS192" s="397" t="s">
        <v>44</v>
      </c>
      <c r="DT192" s="397" t="s">
        <v>25</v>
      </c>
      <c r="DU192" s="397"/>
      <c r="DV192" s="398"/>
      <c r="DW192" s="397"/>
      <c r="DX192" s="5">
        <v>2</v>
      </c>
      <c r="DY192" s="419">
        <f t="shared" si="766"/>
        <v>2</v>
      </c>
      <c r="DZ192" s="5">
        <v>5</v>
      </c>
      <c r="EA192" s="397" t="s">
        <v>34</v>
      </c>
      <c r="EB192" s="397" t="s">
        <v>28</v>
      </c>
      <c r="EC192" s="397"/>
      <c r="ED192" s="397"/>
      <c r="EE192" s="397"/>
      <c r="EF192" s="398"/>
      <c r="EG192" s="397"/>
      <c r="EH192" s="5">
        <v>3</v>
      </c>
      <c r="EI192" s="419">
        <f t="shared" si="767"/>
        <v>2</v>
      </c>
      <c r="EJ192" s="5">
        <v>5</v>
      </c>
      <c r="EK192" s="397" t="s">
        <v>34</v>
      </c>
      <c r="EL192" s="397" t="s">
        <v>25</v>
      </c>
      <c r="EM192" s="397"/>
      <c r="EN192" s="397"/>
      <c r="EO192" s="397"/>
      <c r="EP192" s="398"/>
      <c r="EQ192" s="397"/>
      <c r="ER192" s="5">
        <v>2</v>
      </c>
      <c r="ES192" s="419">
        <f t="shared" si="768"/>
        <v>3</v>
      </c>
      <c r="ET192" s="5">
        <v>6</v>
      </c>
      <c r="EU192" s="397" t="s">
        <v>36</v>
      </c>
      <c r="EV192" s="397" t="s">
        <v>25</v>
      </c>
      <c r="EW192" s="397"/>
      <c r="EX192" s="397"/>
      <c r="EY192" s="397">
        <v>1</v>
      </c>
      <c r="EZ192" s="398"/>
      <c r="FA192" s="397"/>
      <c r="FB192" s="5">
        <v>3</v>
      </c>
      <c r="FC192" s="419">
        <f t="shared" si="769"/>
        <v>3</v>
      </c>
      <c r="FD192" s="5">
        <v>6</v>
      </c>
      <c r="FE192" s="397" t="s">
        <v>55</v>
      </c>
      <c r="FF192" s="397" t="s">
        <v>28</v>
      </c>
      <c r="FG192" s="397"/>
      <c r="FH192" s="397"/>
      <c r="FI192" s="397"/>
      <c r="FJ192" s="398"/>
      <c r="FK192" s="397"/>
      <c r="FL192" s="5">
        <v>2</v>
      </c>
      <c r="FM192" s="419">
        <f t="shared" si="770"/>
        <v>4</v>
      </c>
      <c r="FN192" s="5">
        <v>4</v>
      </c>
      <c r="FO192" s="397" t="s">
        <v>34</v>
      </c>
      <c r="FP192" s="397" t="s">
        <v>28</v>
      </c>
      <c r="FQ192" s="397"/>
      <c r="FR192" s="397"/>
      <c r="FS192" s="397"/>
      <c r="FT192" s="398"/>
      <c r="FU192" s="397"/>
      <c r="FV192" s="5">
        <v>1</v>
      </c>
      <c r="FW192" s="419">
        <f t="shared" si="771"/>
        <v>3</v>
      </c>
      <c r="FX192" s="5">
        <v>7</v>
      </c>
      <c r="FY192" s="397" t="s">
        <v>34</v>
      </c>
      <c r="FZ192" s="397" t="s">
        <v>28</v>
      </c>
      <c r="GA192" s="397"/>
      <c r="GB192" s="397"/>
      <c r="GC192" s="397">
        <v>1</v>
      </c>
      <c r="GD192" s="398"/>
      <c r="GE192" s="397"/>
      <c r="GF192" s="5">
        <v>2</v>
      </c>
      <c r="GG192" s="419">
        <f t="shared" si="772"/>
        <v>5</v>
      </c>
      <c r="GH192" s="5">
        <v>4</v>
      </c>
      <c r="GI192" s="5"/>
      <c r="GJ192" s="5"/>
      <c r="GK192" s="397" t="s">
        <v>52</v>
      </c>
      <c r="GL192" s="397" t="s">
        <v>25</v>
      </c>
      <c r="GM192" s="397"/>
      <c r="GN192" s="398"/>
      <c r="GO192" s="397"/>
      <c r="GP192" s="5">
        <v>2</v>
      </c>
      <c r="GQ192" s="419">
        <f t="shared" si="773"/>
        <v>2</v>
      </c>
      <c r="GR192" s="5">
        <v>6</v>
      </c>
      <c r="GS192" s="397" t="s">
        <v>34</v>
      </c>
      <c r="GT192" s="397" t="s">
        <v>39</v>
      </c>
      <c r="GU192" s="397"/>
      <c r="GV192" s="397"/>
      <c r="GW192" s="397"/>
      <c r="GX192" s="398"/>
      <c r="GY192" s="397"/>
      <c r="GZ192" s="5">
        <v>3</v>
      </c>
      <c r="HA192" s="421">
        <f t="shared" si="775"/>
        <v>3</v>
      </c>
      <c r="HB192" s="5"/>
      <c r="HK192" s="295">
        <f t="shared" si="743"/>
        <v>6</v>
      </c>
      <c r="HL192" s="296">
        <f t="shared" si="729"/>
        <v>0</v>
      </c>
      <c r="HM192" s="295">
        <f t="shared" si="730"/>
        <v>0</v>
      </c>
      <c r="HN192" s="297">
        <f t="shared" si="731"/>
        <v>0</v>
      </c>
      <c r="HO192" s="295">
        <f t="shared" si="732"/>
        <v>0</v>
      </c>
      <c r="HP192" s="295">
        <f t="shared" si="733"/>
        <v>0</v>
      </c>
      <c r="HQ192" s="295">
        <f t="shared" si="734"/>
        <v>0</v>
      </c>
      <c r="HR192" s="269">
        <v>525</v>
      </c>
      <c r="HS192" s="269" t="s">
        <v>312</v>
      </c>
    </row>
    <row r="193" spans="7:227" ht="15" customHeight="1">
      <c r="G193" s="175">
        <f t="shared" si="744"/>
        <v>8</v>
      </c>
      <c r="H193" s="175">
        <f t="shared" si="756"/>
        <v>0</v>
      </c>
      <c r="I193" s="128">
        <v>22</v>
      </c>
      <c r="J193" s="88">
        <f t="shared" si="781"/>
        <v>43235</v>
      </c>
      <c r="K193" s="85">
        <v>43235</v>
      </c>
      <c r="L193" s="5"/>
      <c r="M193" s="74">
        <v>2</v>
      </c>
      <c r="N193" s="28">
        <v>0</v>
      </c>
      <c r="O193" s="206">
        <f t="shared" si="790"/>
        <v>2</v>
      </c>
      <c r="P193" s="179">
        <f t="shared" si="787"/>
        <v>89</v>
      </c>
      <c r="Q193" s="180">
        <f t="shared" si="783"/>
        <v>47</v>
      </c>
      <c r="R193" s="181">
        <f t="shared" si="784"/>
        <v>42</v>
      </c>
      <c r="S193" s="518">
        <f t="shared" si="757"/>
        <v>8</v>
      </c>
      <c r="T193" s="27">
        <v>3</v>
      </c>
      <c r="U193" s="27">
        <v>0</v>
      </c>
      <c r="V193" s="27">
        <v>1</v>
      </c>
      <c r="W193" s="27">
        <v>1</v>
      </c>
      <c r="X193" s="187">
        <f t="shared" si="788"/>
        <v>5</v>
      </c>
      <c r="Y193" s="27">
        <v>1</v>
      </c>
      <c r="Z193" s="190">
        <f t="shared" si="789"/>
        <v>6</v>
      </c>
      <c r="AA193" s="18">
        <v>1</v>
      </c>
      <c r="AB193" s="375"/>
      <c r="AC193" s="5">
        <v>6</v>
      </c>
      <c r="AD193" s="397" t="s">
        <v>26</v>
      </c>
      <c r="AE193" s="397" t="s">
        <v>25</v>
      </c>
      <c r="AF193" s="411"/>
      <c r="AG193" s="411"/>
      <c r="AH193" s="397"/>
      <c r="AI193" s="398"/>
      <c r="AJ193" s="397"/>
      <c r="AK193" s="5">
        <v>2</v>
      </c>
      <c r="AL193" s="419">
        <f t="shared" si="758"/>
        <v>4</v>
      </c>
      <c r="AM193" s="5">
        <v>7</v>
      </c>
      <c r="AN193" s="386" t="s">
        <v>26</v>
      </c>
      <c r="AO193" s="386" t="s">
        <v>50</v>
      </c>
      <c r="AP193" s="397"/>
      <c r="AQ193" s="397"/>
      <c r="AR193" s="397" t="s">
        <v>45</v>
      </c>
      <c r="AS193" s="398"/>
      <c r="AT193" s="397"/>
      <c r="AU193" s="5">
        <v>3</v>
      </c>
      <c r="AV193" s="419">
        <f t="shared" si="759"/>
        <v>4</v>
      </c>
      <c r="AW193" s="5">
        <v>7</v>
      </c>
      <c r="AX193" s="386" t="s">
        <v>26</v>
      </c>
      <c r="AY193" s="386" t="s">
        <v>48</v>
      </c>
      <c r="AZ193" s="397"/>
      <c r="BA193" s="397"/>
      <c r="BB193" s="397" t="s">
        <v>45</v>
      </c>
      <c r="BC193" s="398"/>
      <c r="BD193" s="397"/>
      <c r="BE193" s="5">
        <v>2</v>
      </c>
      <c r="BF193" s="419">
        <f t="shared" si="760"/>
        <v>5</v>
      </c>
      <c r="BG193" s="5">
        <v>4</v>
      </c>
      <c r="BH193" s="5"/>
      <c r="BI193" s="5" t="s">
        <v>106</v>
      </c>
      <c r="BJ193" s="397" t="s">
        <v>29</v>
      </c>
      <c r="BK193" s="397" t="s">
        <v>28</v>
      </c>
      <c r="BL193" s="397"/>
      <c r="BM193" s="398"/>
      <c r="BN193" s="397"/>
      <c r="BO193" s="5">
        <v>3</v>
      </c>
      <c r="BP193" s="419">
        <f t="shared" si="761"/>
        <v>1</v>
      </c>
      <c r="BQ193" s="5">
        <v>5</v>
      </c>
      <c r="BR193" s="397" t="s">
        <v>26</v>
      </c>
      <c r="BS193" s="397" t="s">
        <v>28</v>
      </c>
      <c r="BT193" s="397"/>
      <c r="BU193" s="397"/>
      <c r="BV193" s="397"/>
      <c r="BW193" s="398"/>
      <c r="BX193" s="397"/>
      <c r="BY193" s="5">
        <v>2</v>
      </c>
      <c r="BZ193" s="419">
        <f t="shared" si="762"/>
        <v>3</v>
      </c>
      <c r="CA193" s="5">
        <v>5</v>
      </c>
      <c r="CB193" s="397" t="s">
        <v>54</v>
      </c>
      <c r="CC193" s="397" t="s">
        <v>28</v>
      </c>
      <c r="CD193" s="397"/>
      <c r="CE193" s="397"/>
      <c r="CF193" s="397"/>
      <c r="CG193" s="398"/>
      <c r="CH193" s="397"/>
      <c r="CI193" s="5">
        <v>3</v>
      </c>
      <c r="CJ193" s="419">
        <f t="shared" si="763"/>
        <v>2</v>
      </c>
      <c r="CK193" s="5">
        <v>4</v>
      </c>
      <c r="CL193" s="5"/>
      <c r="CM193" s="5"/>
      <c r="CN193" s="397">
        <v>0</v>
      </c>
      <c r="CO193" s="397" t="s">
        <v>25</v>
      </c>
      <c r="CP193" s="397"/>
      <c r="CQ193" s="398"/>
      <c r="CR193" s="397"/>
      <c r="CS193" s="5">
        <v>2</v>
      </c>
      <c r="CT193" s="419">
        <f t="shared" si="764"/>
        <v>2</v>
      </c>
      <c r="CU193" s="5">
        <v>4</v>
      </c>
      <c r="CV193" s="397" t="s">
        <v>54</v>
      </c>
      <c r="CW193" s="397" t="s">
        <v>25</v>
      </c>
      <c r="CX193" s="397"/>
      <c r="CY193" s="397"/>
      <c r="CZ193" s="397"/>
      <c r="DA193" s="398"/>
      <c r="DB193" s="397"/>
      <c r="DC193" s="5">
        <v>1</v>
      </c>
      <c r="DD193" s="419">
        <f t="shared" si="774"/>
        <v>3</v>
      </c>
      <c r="DE193" s="5">
        <v>5</v>
      </c>
      <c r="DF193" s="397" t="s">
        <v>34</v>
      </c>
      <c r="DG193" s="397" t="s">
        <v>25</v>
      </c>
      <c r="DH193" s="397"/>
      <c r="DI193" s="397"/>
      <c r="DJ193" s="397"/>
      <c r="DK193" s="398"/>
      <c r="DL193" s="397"/>
      <c r="DM193" s="5">
        <v>3</v>
      </c>
      <c r="DN193" s="419">
        <f t="shared" si="765"/>
        <v>2</v>
      </c>
      <c r="DO193" s="401"/>
      <c r="DP193" s="5">
        <v>6</v>
      </c>
      <c r="DQ193" s="5"/>
      <c r="DR193" s="359"/>
      <c r="DS193" s="397" t="s">
        <v>44</v>
      </c>
      <c r="DT193" s="397" t="s">
        <v>38</v>
      </c>
      <c r="DU193" s="397"/>
      <c r="DV193" s="398"/>
      <c r="DW193" s="397"/>
      <c r="DX193" s="5">
        <v>4</v>
      </c>
      <c r="DY193" s="419">
        <f t="shared" si="766"/>
        <v>2</v>
      </c>
      <c r="DZ193" s="5">
        <v>4</v>
      </c>
      <c r="EA193" s="397" t="s">
        <v>34</v>
      </c>
      <c r="EB193" s="397" t="s">
        <v>28</v>
      </c>
      <c r="EC193" s="397"/>
      <c r="ED193" s="397"/>
      <c r="EE193" s="397"/>
      <c r="EF193" s="398"/>
      <c r="EG193" s="397"/>
      <c r="EH193" s="5">
        <v>1</v>
      </c>
      <c r="EI193" s="419">
        <f t="shared" si="767"/>
        <v>3</v>
      </c>
      <c r="EJ193" s="5">
        <v>5</v>
      </c>
      <c r="EK193" s="397" t="s">
        <v>34</v>
      </c>
      <c r="EL193" s="397" t="s">
        <v>25</v>
      </c>
      <c r="EM193" s="397"/>
      <c r="EN193" s="397"/>
      <c r="EO193" s="397"/>
      <c r="EP193" s="398"/>
      <c r="EQ193" s="397"/>
      <c r="ER193" s="5">
        <v>2</v>
      </c>
      <c r="ES193" s="419">
        <f t="shared" si="768"/>
        <v>3</v>
      </c>
      <c r="ET193" s="410">
        <v>3</v>
      </c>
      <c r="EU193" s="397" t="s">
        <v>56</v>
      </c>
      <c r="EV193" s="397" t="s">
        <v>28</v>
      </c>
      <c r="EW193" s="397"/>
      <c r="EX193" s="397"/>
      <c r="EY193" s="397"/>
      <c r="EZ193" s="398"/>
      <c r="FA193" s="397"/>
      <c r="FB193" s="5">
        <v>1</v>
      </c>
      <c r="FC193" s="419">
        <f t="shared" si="769"/>
        <v>2</v>
      </c>
      <c r="FD193" s="5">
        <v>5</v>
      </c>
      <c r="FE193" s="397" t="s">
        <v>34</v>
      </c>
      <c r="FF193" s="397" t="s">
        <v>28</v>
      </c>
      <c r="FG193" s="397"/>
      <c r="FH193" s="397"/>
      <c r="FI193" s="397"/>
      <c r="FJ193" s="398"/>
      <c r="FK193" s="397"/>
      <c r="FL193" s="5">
        <v>1</v>
      </c>
      <c r="FM193" s="419">
        <f t="shared" si="770"/>
        <v>4</v>
      </c>
      <c r="FN193" s="5">
        <v>6</v>
      </c>
      <c r="FO193" s="397" t="s">
        <v>35</v>
      </c>
      <c r="FP193" s="397" t="s">
        <v>39</v>
      </c>
      <c r="FQ193" s="397"/>
      <c r="FR193" s="397"/>
      <c r="FS193" s="397"/>
      <c r="FT193" s="398"/>
      <c r="FU193" s="397"/>
      <c r="FV193" s="5">
        <v>3</v>
      </c>
      <c r="FW193" s="419">
        <f t="shared" si="771"/>
        <v>3</v>
      </c>
      <c r="FX193" s="5">
        <v>4</v>
      </c>
      <c r="FY193" s="397" t="s">
        <v>34</v>
      </c>
      <c r="FZ193" s="397" t="s">
        <v>28</v>
      </c>
      <c r="GA193" s="397"/>
      <c r="GB193" s="397"/>
      <c r="GC193" s="397"/>
      <c r="GD193" s="398"/>
      <c r="GE193" s="397"/>
      <c r="GF193" s="5">
        <v>2</v>
      </c>
      <c r="GG193" s="419">
        <f t="shared" si="772"/>
        <v>2</v>
      </c>
      <c r="GH193" s="5">
        <v>4</v>
      </c>
      <c r="GI193" s="5"/>
      <c r="GJ193" s="5"/>
      <c r="GK193" s="397" t="s">
        <v>40</v>
      </c>
      <c r="GL193" s="397" t="s">
        <v>38</v>
      </c>
      <c r="GM193" s="397"/>
      <c r="GN193" s="398"/>
      <c r="GO193" s="397"/>
      <c r="GP193" s="5">
        <v>2</v>
      </c>
      <c r="GQ193" s="419">
        <f t="shared" si="773"/>
        <v>2</v>
      </c>
      <c r="GR193" s="5">
        <v>5</v>
      </c>
      <c r="GS193" s="397" t="s">
        <v>34</v>
      </c>
      <c r="GT193" s="397" t="s">
        <v>28</v>
      </c>
      <c r="GU193" s="397"/>
      <c r="GV193" s="397"/>
      <c r="GW193" s="397"/>
      <c r="GX193" s="398"/>
      <c r="GY193" s="397"/>
      <c r="GZ193" s="5">
        <v>1</v>
      </c>
      <c r="HA193" s="421">
        <f t="shared" si="775"/>
        <v>4</v>
      </c>
      <c r="HB193" s="5"/>
      <c r="HK193" s="295">
        <f t="shared" si="743"/>
        <v>7</v>
      </c>
      <c r="HL193" s="296">
        <f t="shared" si="729"/>
        <v>0</v>
      </c>
      <c r="HM193" s="295">
        <f t="shared" si="730"/>
        <v>0</v>
      </c>
      <c r="HN193" s="297">
        <f t="shared" si="731"/>
        <v>0</v>
      </c>
      <c r="HO193" s="295">
        <f t="shared" si="732"/>
        <v>0</v>
      </c>
      <c r="HP193" s="295">
        <f t="shared" si="733"/>
        <v>0</v>
      </c>
      <c r="HQ193" s="295">
        <f t="shared" si="734"/>
        <v>0</v>
      </c>
      <c r="HR193" s="269">
        <v>525</v>
      </c>
      <c r="HS193" s="269" t="s">
        <v>312</v>
      </c>
    </row>
    <row r="194" spans="7:227" ht="15" customHeight="1">
      <c r="G194" s="175">
        <f t="shared" si="744"/>
        <v>9</v>
      </c>
      <c r="H194" s="175">
        <f t="shared" si="756"/>
        <v>1</v>
      </c>
      <c r="I194" s="128">
        <v>21</v>
      </c>
      <c r="J194" s="88">
        <f t="shared" si="781"/>
        <v>43226</v>
      </c>
      <c r="K194" s="85">
        <v>43226</v>
      </c>
      <c r="L194" s="6" t="s">
        <v>131</v>
      </c>
      <c r="M194" s="74">
        <v>2</v>
      </c>
      <c r="N194" s="28">
        <v>1</v>
      </c>
      <c r="O194" s="206">
        <f t="shared" si="790"/>
        <v>3</v>
      </c>
      <c r="P194" s="179">
        <f t="shared" si="787"/>
        <v>91</v>
      </c>
      <c r="Q194" s="180">
        <f t="shared" si="783"/>
        <v>47</v>
      </c>
      <c r="R194" s="181">
        <f t="shared" si="784"/>
        <v>44</v>
      </c>
      <c r="S194" s="518">
        <f t="shared" si="757"/>
        <v>3</v>
      </c>
      <c r="T194" s="27">
        <v>2</v>
      </c>
      <c r="U194" s="27">
        <v>0</v>
      </c>
      <c r="V194" s="27">
        <v>2</v>
      </c>
      <c r="W194" s="27">
        <v>0</v>
      </c>
      <c r="X194" s="187">
        <f t="shared" si="788"/>
        <v>4</v>
      </c>
      <c r="Y194" s="27">
        <v>2</v>
      </c>
      <c r="Z194" s="190">
        <f t="shared" si="789"/>
        <v>6</v>
      </c>
      <c r="AA194" s="18">
        <v>0</v>
      </c>
      <c r="AB194" s="375"/>
      <c r="AC194" s="5">
        <v>4</v>
      </c>
      <c r="AD194" s="397" t="s">
        <v>26</v>
      </c>
      <c r="AE194" s="397" t="s">
        <v>25</v>
      </c>
      <c r="AF194" s="397"/>
      <c r="AG194" s="397"/>
      <c r="AH194" s="397"/>
      <c r="AI194" s="398"/>
      <c r="AJ194" s="397"/>
      <c r="AK194" s="5">
        <v>1</v>
      </c>
      <c r="AL194" s="419">
        <f t="shared" si="758"/>
        <v>3</v>
      </c>
      <c r="AM194" s="5">
        <v>5</v>
      </c>
      <c r="AN194" s="397" t="s">
        <v>26</v>
      </c>
      <c r="AO194" s="397" t="s">
        <v>28</v>
      </c>
      <c r="AP194" s="397"/>
      <c r="AQ194" s="397"/>
      <c r="AR194" s="397"/>
      <c r="AS194" s="398"/>
      <c r="AT194" s="397"/>
      <c r="AU194" s="5">
        <v>2</v>
      </c>
      <c r="AV194" s="419">
        <f t="shared" si="759"/>
        <v>3</v>
      </c>
      <c r="AW194" s="5">
        <v>4</v>
      </c>
      <c r="AX194" s="397" t="s">
        <v>26</v>
      </c>
      <c r="AY194" s="397" t="s">
        <v>25</v>
      </c>
      <c r="AZ194" s="397"/>
      <c r="BA194" s="397"/>
      <c r="BB194" s="397"/>
      <c r="BC194" s="398"/>
      <c r="BD194" s="397"/>
      <c r="BE194" s="5">
        <v>2</v>
      </c>
      <c r="BF194" s="419">
        <f t="shared" si="760"/>
        <v>2</v>
      </c>
      <c r="BG194" s="5">
        <v>5</v>
      </c>
      <c r="BH194" s="5"/>
      <c r="BI194" s="5" t="s">
        <v>253</v>
      </c>
      <c r="BJ194" s="397" t="s">
        <v>29</v>
      </c>
      <c r="BK194" s="397" t="s">
        <v>38</v>
      </c>
      <c r="BL194" s="397"/>
      <c r="BM194" s="398"/>
      <c r="BN194" s="397"/>
      <c r="BO194" s="5">
        <v>1</v>
      </c>
      <c r="BP194" s="419">
        <f t="shared" si="761"/>
        <v>4</v>
      </c>
      <c r="BQ194" s="5">
        <v>4</v>
      </c>
      <c r="BR194" s="397" t="s">
        <v>26</v>
      </c>
      <c r="BS194" s="397" t="s">
        <v>28</v>
      </c>
      <c r="BT194" s="397"/>
      <c r="BU194" s="397"/>
      <c r="BV194" s="397"/>
      <c r="BW194" s="398"/>
      <c r="BX194" s="397"/>
      <c r="BY194" s="5">
        <v>2</v>
      </c>
      <c r="BZ194" s="419">
        <f t="shared" si="762"/>
        <v>2</v>
      </c>
      <c r="CA194" s="5">
        <v>5</v>
      </c>
      <c r="CB194" s="397" t="s">
        <v>54</v>
      </c>
      <c r="CC194" s="397" t="s">
        <v>28</v>
      </c>
      <c r="CD194" s="397"/>
      <c r="CE194" s="397"/>
      <c r="CF194" s="397"/>
      <c r="CG194" s="398"/>
      <c r="CH194" s="397"/>
      <c r="CI194" s="5">
        <v>2</v>
      </c>
      <c r="CJ194" s="419">
        <f t="shared" si="763"/>
        <v>3</v>
      </c>
      <c r="CK194" s="5">
        <v>3</v>
      </c>
      <c r="CL194" s="5"/>
      <c r="CM194" s="5"/>
      <c r="CN194" s="397">
        <v>0</v>
      </c>
      <c r="CO194" s="397" t="s">
        <v>46</v>
      </c>
      <c r="CP194" s="397"/>
      <c r="CQ194" s="398"/>
      <c r="CR194" s="397"/>
      <c r="CS194" s="5">
        <v>2</v>
      </c>
      <c r="CT194" s="419">
        <f t="shared" si="764"/>
        <v>1</v>
      </c>
      <c r="CU194" s="5">
        <v>9</v>
      </c>
      <c r="CV194" s="386" t="s">
        <v>35</v>
      </c>
      <c r="CW194" s="386" t="s">
        <v>48</v>
      </c>
      <c r="CX194" s="397"/>
      <c r="CY194" s="397"/>
      <c r="CZ194" s="397"/>
      <c r="DA194" s="398"/>
      <c r="DB194" s="397"/>
      <c r="DC194" s="5">
        <v>2</v>
      </c>
      <c r="DD194" s="419">
        <f t="shared" si="774"/>
        <v>7</v>
      </c>
      <c r="DE194" s="5">
        <v>8</v>
      </c>
      <c r="DF194" s="397" t="s">
        <v>34</v>
      </c>
      <c r="DG194" s="397" t="s">
        <v>39</v>
      </c>
      <c r="DH194" s="397"/>
      <c r="DI194" s="397"/>
      <c r="DJ194" s="397">
        <v>1</v>
      </c>
      <c r="DK194" s="398"/>
      <c r="DL194" s="397"/>
      <c r="DM194" s="5">
        <v>2</v>
      </c>
      <c r="DN194" s="419">
        <f t="shared" si="765"/>
        <v>6</v>
      </c>
      <c r="DO194" s="401"/>
      <c r="DP194" s="5">
        <v>4</v>
      </c>
      <c r="DQ194" s="5"/>
      <c r="DR194" s="359"/>
      <c r="DS194" s="397" t="s">
        <v>44</v>
      </c>
      <c r="DT194" s="397" t="s">
        <v>25</v>
      </c>
      <c r="DU194" s="397"/>
      <c r="DV194" s="398">
        <v>1</v>
      </c>
      <c r="DW194" s="397"/>
      <c r="DX194" s="5">
        <v>1</v>
      </c>
      <c r="DY194" s="419">
        <f t="shared" si="766"/>
        <v>3</v>
      </c>
      <c r="DZ194" s="5">
        <v>5</v>
      </c>
      <c r="EA194" s="397" t="s">
        <v>34</v>
      </c>
      <c r="EB194" s="397" t="s">
        <v>28</v>
      </c>
      <c r="EC194" s="397"/>
      <c r="ED194" s="397"/>
      <c r="EE194" s="397"/>
      <c r="EF194" s="398"/>
      <c r="EG194" s="397"/>
      <c r="EH194" s="5">
        <v>2</v>
      </c>
      <c r="EI194" s="419">
        <f t="shared" si="767"/>
        <v>3</v>
      </c>
      <c r="EJ194" s="5">
        <v>5</v>
      </c>
      <c r="EK194" s="397" t="s">
        <v>34</v>
      </c>
      <c r="EL194" s="397" t="s">
        <v>28</v>
      </c>
      <c r="EM194" s="397"/>
      <c r="EN194" s="397"/>
      <c r="EO194" s="397"/>
      <c r="EP194" s="398"/>
      <c r="EQ194" s="397"/>
      <c r="ER194" s="5">
        <v>3</v>
      </c>
      <c r="ES194" s="419">
        <f t="shared" si="768"/>
        <v>2</v>
      </c>
      <c r="ET194" s="5">
        <v>4</v>
      </c>
      <c r="EU194" s="397" t="s">
        <v>56</v>
      </c>
      <c r="EV194" s="397" t="s">
        <v>28</v>
      </c>
      <c r="EW194" s="397"/>
      <c r="EX194" s="397"/>
      <c r="EY194" s="397"/>
      <c r="EZ194" s="398"/>
      <c r="FA194" s="397"/>
      <c r="FB194" s="5">
        <v>2</v>
      </c>
      <c r="FC194" s="419">
        <f t="shared" si="769"/>
        <v>2</v>
      </c>
      <c r="FD194" s="5">
        <v>5</v>
      </c>
      <c r="FE194" s="397" t="s">
        <v>34</v>
      </c>
      <c r="FF194" s="397" t="s">
        <v>28</v>
      </c>
      <c r="FG194" s="397"/>
      <c r="FH194" s="397"/>
      <c r="FI194" s="397"/>
      <c r="FJ194" s="398"/>
      <c r="FK194" s="397"/>
      <c r="FL194" s="5">
        <v>1</v>
      </c>
      <c r="FM194" s="419">
        <f t="shared" si="770"/>
        <v>4</v>
      </c>
      <c r="FN194" s="5">
        <v>5</v>
      </c>
      <c r="FO194" s="397" t="s">
        <v>34</v>
      </c>
      <c r="FP194" s="397" t="s">
        <v>25</v>
      </c>
      <c r="FQ194" s="397"/>
      <c r="FR194" s="397"/>
      <c r="FS194" s="397"/>
      <c r="FT194" s="398"/>
      <c r="FU194" s="397"/>
      <c r="FV194" s="5">
        <v>2</v>
      </c>
      <c r="FW194" s="419">
        <f t="shared" si="771"/>
        <v>3</v>
      </c>
      <c r="FX194" s="5">
        <v>5</v>
      </c>
      <c r="FY194" s="397" t="s">
        <v>34</v>
      </c>
      <c r="FZ194" s="397" t="s">
        <v>28</v>
      </c>
      <c r="GA194" s="397"/>
      <c r="GB194" s="397"/>
      <c r="GC194" s="397">
        <v>1</v>
      </c>
      <c r="GD194" s="398"/>
      <c r="GE194" s="397"/>
      <c r="GF194" s="5">
        <v>2</v>
      </c>
      <c r="GG194" s="419">
        <f t="shared" si="772"/>
        <v>3</v>
      </c>
      <c r="GH194" s="5">
        <v>6</v>
      </c>
      <c r="GI194" s="5"/>
      <c r="GJ194" s="5"/>
      <c r="GK194" s="397" t="s">
        <v>52</v>
      </c>
      <c r="GL194" s="397" t="s">
        <v>50</v>
      </c>
      <c r="GM194" s="397"/>
      <c r="GN194" s="398"/>
      <c r="GO194" s="397"/>
      <c r="GP194" s="5">
        <v>2</v>
      </c>
      <c r="GQ194" s="419">
        <f t="shared" si="773"/>
        <v>4</v>
      </c>
      <c r="GR194" s="5">
        <v>5</v>
      </c>
      <c r="GS194" s="397" t="s">
        <v>34</v>
      </c>
      <c r="GT194" s="397" t="s">
        <v>28</v>
      </c>
      <c r="GU194" s="397"/>
      <c r="GV194" s="397"/>
      <c r="GW194" s="397"/>
      <c r="GX194" s="398"/>
      <c r="GY194" s="397"/>
      <c r="GZ194" s="5">
        <v>2</v>
      </c>
      <c r="HA194" s="421">
        <f t="shared" si="775"/>
        <v>3</v>
      </c>
      <c r="HB194" s="5"/>
      <c r="HK194" s="295">
        <f t="shared" si="743"/>
        <v>8</v>
      </c>
      <c r="HL194" s="296">
        <f t="shared" si="729"/>
        <v>0</v>
      </c>
      <c r="HM194" s="295">
        <f t="shared" si="730"/>
        <v>1</v>
      </c>
      <c r="HN194" s="297">
        <f t="shared" si="731"/>
        <v>0</v>
      </c>
      <c r="HO194" s="295">
        <f t="shared" si="732"/>
        <v>0</v>
      </c>
      <c r="HP194" s="295">
        <f t="shared" si="733"/>
        <v>0</v>
      </c>
      <c r="HQ194" s="295">
        <f t="shared" si="734"/>
        <v>1</v>
      </c>
      <c r="HR194" s="269">
        <v>525</v>
      </c>
      <c r="HS194" s="269" t="s">
        <v>312</v>
      </c>
    </row>
    <row r="195" spans="7:227" ht="15" customHeight="1">
      <c r="G195" s="175">
        <f t="shared" si="744"/>
        <v>6</v>
      </c>
      <c r="H195" s="175">
        <f t="shared" si="756"/>
        <v>3</v>
      </c>
      <c r="I195" s="128">
        <v>20</v>
      </c>
      <c r="J195" s="88">
        <f t="shared" si="781"/>
        <v>43221</v>
      </c>
      <c r="K195" s="85">
        <v>43221</v>
      </c>
      <c r="L195" s="5"/>
      <c r="M195" s="74">
        <v>1</v>
      </c>
      <c r="N195" s="28">
        <v>0</v>
      </c>
      <c r="O195" s="206">
        <f t="shared" si="790"/>
        <v>1</v>
      </c>
      <c r="P195" s="179">
        <f t="shared" si="787"/>
        <v>88</v>
      </c>
      <c r="Q195" s="180">
        <f t="shared" si="783"/>
        <v>44</v>
      </c>
      <c r="R195" s="181">
        <f t="shared" si="784"/>
        <v>44</v>
      </c>
      <c r="S195" s="518">
        <f t="shared" si="757"/>
        <v>5</v>
      </c>
      <c r="T195" s="27">
        <v>2</v>
      </c>
      <c r="U195" s="27">
        <v>0</v>
      </c>
      <c r="V195" s="27">
        <v>1</v>
      </c>
      <c r="W195" s="27">
        <v>2</v>
      </c>
      <c r="X195" s="187">
        <f t="shared" si="788"/>
        <v>5</v>
      </c>
      <c r="Y195" s="27">
        <v>4</v>
      </c>
      <c r="Z195" s="190">
        <f t="shared" si="789"/>
        <v>9</v>
      </c>
      <c r="AA195" s="18">
        <v>0</v>
      </c>
      <c r="AB195" s="375"/>
      <c r="AC195" s="5">
        <v>6</v>
      </c>
      <c r="AD195" s="397" t="s">
        <v>26</v>
      </c>
      <c r="AE195" s="397" t="s">
        <v>25</v>
      </c>
      <c r="AF195" s="411"/>
      <c r="AG195" s="411"/>
      <c r="AH195" s="397"/>
      <c r="AI195" s="398"/>
      <c r="AJ195" s="397"/>
      <c r="AK195" s="5">
        <v>2</v>
      </c>
      <c r="AL195" s="419">
        <f t="shared" si="758"/>
        <v>4</v>
      </c>
      <c r="AM195" s="5">
        <v>5</v>
      </c>
      <c r="AN195" s="397" t="s">
        <v>26</v>
      </c>
      <c r="AO195" s="397" t="s">
        <v>28</v>
      </c>
      <c r="AP195" s="397"/>
      <c r="AQ195" s="397"/>
      <c r="AR195" s="397"/>
      <c r="AS195" s="398"/>
      <c r="AT195" s="397"/>
      <c r="AU195" s="5">
        <v>2</v>
      </c>
      <c r="AV195" s="419">
        <f t="shared" si="759"/>
        <v>3</v>
      </c>
      <c r="AW195" s="5">
        <v>6</v>
      </c>
      <c r="AX195" s="397" t="s">
        <v>26</v>
      </c>
      <c r="AY195" s="397" t="s">
        <v>39</v>
      </c>
      <c r="AZ195" s="397"/>
      <c r="BA195" s="397"/>
      <c r="BB195" s="397"/>
      <c r="BC195" s="398"/>
      <c r="BD195" s="397"/>
      <c r="BE195" s="5">
        <v>2</v>
      </c>
      <c r="BF195" s="419">
        <f t="shared" si="760"/>
        <v>4</v>
      </c>
      <c r="BG195" s="5">
        <v>5</v>
      </c>
      <c r="BH195" s="5"/>
      <c r="BI195" s="5" t="s">
        <v>106</v>
      </c>
      <c r="BJ195" s="397" t="s">
        <v>29</v>
      </c>
      <c r="BK195" s="397" t="s">
        <v>42</v>
      </c>
      <c r="BL195" s="397"/>
      <c r="BM195" s="398"/>
      <c r="BN195" s="397"/>
      <c r="BO195" s="5">
        <v>2</v>
      </c>
      <c r="BP195" s="419">
        <f t="shared" si="761"/>
        <v>3</v>
      </c>
      <c r="BQ195" s="5">
        <v>6</v>
      </c>
      <c r="BR195" s="397" t="s">
        <v>26</v>
      </c>
      <c r="BS195" s="397" t="s">
        <v>39</v>
      </c>
      <c r="BT195" s="397"/>
      <c r="BU195" s="397"/>
      <c r="BV195" s="397">
        <v>1</v>
      </c>
      <c r="BW195" s="398"/>
      <c r="BX195" s="397"/>
      <c r="BY195" s="5">
        <v>3</v>
      </c>
      <c r="BZ195" s="419">
        <f t="shared" si="762"/>
        <v>3</v>
      </c>
      <c r="CA195" s="5">
        <v>3</v>
      </c>
      <c r="CB195" s="397" t="s">
        <v>54</v>
      </c>
      <c r="CC195" s="397" t="s">
        <v>28</v>
      </c>
      <c r="CD195" s="397"/>
      <c r="CE195" s="397"/>
      <c r="CF195" s="397"/>
      <c r="CG195" s="398"/>
      <c r="CH195" s="397"/>
      <c r="CI195" s="5">
        <v>0</v>
      </c>
      <c r="CJ195" s="419">
        <f t="shared" si="763"/>
        <v>3</v>
      </c>
      <c r="CK195" s="5">
        <v>3</v>
      </c>
      <c r="CL195" s="5"/>
      <c r="CM195" s="5"/>
      <c r="CN195" s="397">
        <v>0</v>
      </c>
      <c r="CO195" s="397" t="s">
        <v>46</v>
      </c>
      <c r="CP195" s="397"/>
      <c r="CQ195" s="398"/>
      <c r="CR195" s="397"/>
      <c r="CS195" s="5">
        <v>2</v>
      </c>
      <c r="CT195" s="419">
        <f t="shared" si="764"/>
        <v>1</v>
      </c>
      <c r="CU195" s="5">
        <v>5</v>
      </c>
      <c r="CV195" s="397" t="s">
        <v>35</v>
      </c>
      <c r="CW195" s="397" t="s">
        <v>25</v>
      </c>
      <c r="CX195" s="397"/>
      <c r="CY195" s="397"/>
      <c r="CZ195" s="397">
        <v>1</v>
      </c>
      <c r="DA195" s="398"/>
      <c r="DB195" s="397"/>
      <c r="DC195" s="5">
        <v>1</v>
      </c>
      <c r="DD195" s="419">
        <f t="shared" si="774"/>
        <v>4</v>
      </c>
      <c r="DE195" s="5">
        <v>5</v>
      </c>
      <c r="DF195" s="397" t="s">
        <v>34</v>
      </c>
      <c r="DG195" s="397" t="s">
        <v>25</v>
      </c>
      <c r="DH195" s="397"/>
      <c r="DI195" s="397"/>
      <c r="DJ195" s="397"/>
      <c r="DK195" s="398"/>
      <c r="DL195" s="397"/>
      <c r="DM195" s="5">
        <v>2</v>
      </c>
      <c r="DN195" s="419">
        <f t="shared" si="765"/>
        <v>3</v>
      </c>
      <c r="DO195" s="401"/>
      <c r="DP195" s="5">
        <v>3</v>
      </c>
      <c r="DQ195" s="5"/>
      <c r="DR195" s="359"/>
      <c r="DS195" s="397" t="s">
        <v>44</v>
      </c>
      <c r="DT195" s="397" t="s">
        <v>46</v>
      </c>
      <c r="DU195" s="397"/>
      <c r="DV195" s="398"/>
      <c r="DW195" s="397"/>
      <c r="DX195" s="5">
        <v>2</v>
      </c>
      <c r="DY195" s="419">
        <f t="shared" si="766"/>
        <v>1</v>
      </c>
      <c r="DZ195" s="5">
        <v>5</v>
      </c>
      <c r="EA195" s="397" t="s">
        <v>34</v>
      </c>
      <c r="EB195" s="397" t="s">
        <v>28</v>
      </c>
      <c r="EC195" s="397"/>
      <c r="ED195" s="397"/>
      <c r="EE195" s="397">
        <v>1</v>
      </c>
      <c r="EF195" s="398"/>
      <c r="EG195" s="397"/>
      <c r="EH195" s="5">
        <v>2</v>
      </c>
      <c r="EI195" s="419">
        <f t="shared" si="767"/>
        <v>3</v>
      </c>
      <c r="EJ195" s="5">
        <v>4</v>
      </c>
      <c r="EK195" s="397" t="s">
        <v>34</v>
      </c>
      <c r="EL195" s="397" t="s">
        <v>28</v>
      </c>
      <c r="EM195" s="397"/>
      <c r="EN195" s="397"/>
      <c r="EO195" s="397"/>
      <c r="EP195" s="398"/>
      <c r="EQ195" s="397"/>
      <c r="ER195" s="5">
        <v>2</v>
      </c>
      <c r="ES195" s="419">
        <f t="shared" si="768"/>
        <v>2</v>
      </c>
      <c r="ET195" s="5">
        <v>5</v>
      </c>
      <c r="EU195" s="397" t="s">
        <v>56</v>
      </c>
      <c r="EV195" s="397" t="s">
        <v>28</v>
      </c>
      <c r="EW195" s="397"/>
      <c r="EX195" s="397"/>
      <c r="EY195" s="397"/>
      <c r="EZ195" s="398"/>
      <c r="FA195" s="397"/>
      <c r="FB195" s="5">
        <v>2</v>
      </c>
      <c r="FC195" s="419">
        <f t="shared" si="769"/>
        <v>3</v>
      </c>
      <c r="FD195" s="5">
        <v>6</v>
      </c>
      <c r="FE195" s="397" t="s">
        <v>34</v>
      </c>
      <c r="FF195" s="397" t="s">
        <v>25</v>
      </c>
      <c r="FG195" s="397"/>
      <c r="FH195" s="397"/>
      <c r="FI195" s="397"/>
      <c r="FJ195" s="398"/>
      <c r="FK195" s="397"/>
      <c r="FL195" s="5">
        <v>2</v>
      </c>
      <c r="FM195" s="419">
        <f t="shared" si="770"/>
        <v>4</v>
      </c>
      <c r="FN195" s="5">
        <v>6</v>
      </c>
      <c r="FO195" s="397" t="s">
        <v>34</v>
      </c>
      <c r="FP195" s="397" t="s">
        <v>25</v>
      </c>
      <c r="FQ195" s="397"/>
      <c r="FR195" s="397"/>
      <c r="FS195" s="397"/>
      <c r="FT195" s="398"/>
      <c r="FU195" s="397"/>
      <c r="FV195" s="5">
        <v>3</v>
      </c>
      <c r="FW195" s="419">
        <f t="shared" si="771"/>
        <v>3</v>
      </c>
      <c r="FX195" s="5">
        <v>5</v>
      </c>
      <c r="FY195" s="397" t="s">
        <v>34</v>
      </c>
      <c r="FZ195" s="397" t="s">
        <v>28</v>
      </c>
      <c r="GA195" s="397"/>
      <c r="GB195" s="397"/>
      <c r="GC195" s="397"/>
      <c r="GD195" s="398"/>
      <c r="GE195" s="397"/>
      <c r="GF195" s="5">
        <v>2</v>
      </c>
      <c r="GG195" s="419">
        <f t="shared" si="772"/>
        <v>3</v>
      </c>
      <c r="GH195" s="5">
        <v>4</v>
      </c>
      <c r="GI195" s="5"/>
      <c r="GJ195" s="5"/>
      <c r="GK195" s="397" t="s">
        <v>40</v>
      </c>
      <c r="GL195" s="397" t="s">
        <v>46</v>
      </c>
      <c r="GM195" s="397"/>
      <c r="GN195" s="398"/>
      <c r="GO195" s="397"/>
      <c r="GP195" s="5">
        <v>3</v>
      </c>
      <c r="GQ195" s="419">
        <f t="shared" si="773"/>
        <v>1</v>
      </c>
      <c r="GR195" s="5">
        <v>6</v>
      </c>
      <c r="GS195" s="397" t="s">
        <v>34</v>
      </c>
      <c r="GT195" s="397" t="s">
        <v>39</v>
      </c>
      <c r="GU195" s="397"/>
      <c r="GV195" s="397"/>
      <c r="GW195" s="397"/>
      <c r="GX195" s="398"/>
      <c r="GY195" s="397"/>
      <c r="GZ195" s="5">
        <v>1</v>
      </c>
      <c r="HA195" s="421">
        <f t="shared" si="775"/>
        <v>5</v>
      </c>
      <c r="HB195" s="5"/>
      <c r="HK195" s="295">
        <f t="shared" si="743"/>
        <v>8</v>
      </c>
      <c r="HL195" s="296">
        <f t="shared" si="729"/>
        <v>0</v>
      </c>
      <c r="HM195" s="295">
        <f t="shared" si="730"/>
        <v>0</v>
      </c>
      <c r="HN195" s="297">
        <f t="shared" si="731"/>
        <v>0</v>
      </c>
      <c r="HO195" s="295">
        <f t="shared" si="732"/>
        <v>0</v>
      </c>
      <c r="HP195" s="295">
        <f t="shared" si="733"/>
        <v>0</v>
      </c>
      <c r="HQ195" s="295">
        <f t="shared" si="734"/>
        <v>0</v>
      </c>
      <c r="HR195" s="269">
        <v>525</v>
      </c>
      <c r="HS195" s="269" t="s">
        <v>312</v>
      </c>
    </row>
    <row r="196" spans="7:227" ht="15" customHeight="1">
      <c r="G196" s="175">
        <f t="shared" si="744"/>
        <v>9</v>
      </c>
      <c r="H196" s="175">
        <f t="shared" si="756"/>
        <v>4</v>
      </c>
      <c r="I196" s="128">
        <v>19</v>
      </c>
      <c r="J196" s="88">
        <f t="shared" si="781"/>
        <v>43219</v>
      </c>
      <c r="K196" s="85">
        <v>43219</v>
      </c>
      <c r="L196" s="5" t="s">
        <v>207</v>
      </c>
      <c r="M196" s="74">
        <v>0</v>
      </c>
      <c r="N196" s="28">
        <v>1</v>
      </c>
      <c r="O196" s="206">
        <f t="shared" si="790"/>
        <v>1</v>
      </c>
      <c r="P196" s="179">
        <f t="shared" si="787"/>
        <v>87</v>
      </c>
      <c r="Q196" s="180">
        <f t="shared" si="783"/>
        <v>46</v>
      </c>
      <c r="R196" s="181">
        <f t="shared" si="784"/>
        <v>41</v>
      </c>
      <c r="S196" s="518">
        <f t="shared" si="757"/>
        <v>10</v>
      </c>
      <c r="T196" s="27">
        <v>0</v>
      </c>
      <c r="U196" s="27">
        <v>1</v>
      </c>
      <c r="V196" s="27">
        <v>2</v>
      </c>
      <c r="W196" s="27">
        <v>0</v>
      </c>
      <c r="X196" s="187">
        <f t="shared" si="788"/>
        <v>3</v>
      </c>
      <c r="Y196" s="27">
        <v>2</v>
      </c>
      <c r="Z196" s="190">
        <f t="shared" si="789"/>
        <v>5</v>
      </c>
      <c r="AA196" s="18">
        <v>1</v>
      </c>
      <c r="AB196" s="375"/>
      <c r="AC196" s="5">
        <v>6</v>
      </c>
      <c r="AD196" s="397" t="s">
        <v>26</v>
      </c>
      <c r="AE196" s="397" t="s">
        <v>25</v>
      </c>
      <c r="AF196" s="411"/>
      <c r="AG196" s="411"/>
      <c r="AH196" s="397"/>
      <c r="AI196" s="398"/>
      <c r="AJ196" s="397"/>
      <c r="AK196" s="5">
        <v>2</v>
      </c>
      <c r="AL196" s="419">
        <f t="shared" si="758"/>
        <v>4</v>
      </c>
      <c r="AM196" s="5">
        <v>5</v>
      </c>
      <c r="AN196" s="397" t="s">
        <v>26</v>
      </c>
      <c r="AO196" s="397" t="s">
        <v>28</v>
      </c>
      <c r="AP196" s="397"/>
      <c r="AQ196" s="397"/>
      <c r="AR196" s="397"/>
      <c r="AS196" s="398"/>
      <c r="AT196" s="397"/>
      <c r="AU196" s="5">
        <v>2</v>
      </c>
      <c r="AV196" s="419">
        <f t="shared" si="759"/>
        <v>3</v>
      </c>
      <c r="AW196" s="5">
        <v>4</v>
      </c>
      <c r="AX196" s="397" t="s">
        <v>26</v>
      </c>
      <c r="AY196" s="397" t="s">
        <v>28</v>
      </c>
      <c r="AZ196" s="397"/>
      <c r="BA196" s="397"/>
      <c r="BB196" s="397"/>
      <c r="BC196" s="398"/>
      <c r="BD196" s="397"/>
      <c r="BE196" s="5">
        <v>2</v>
      </c>
      <c r="BF196" s="419">
        <f t="shared" si="760"/>
        <v>2</v>
      </c>
      <c r="BG196" s="5">
        <v>4</v>
      </c>
      <c r="BH196" s="5"/>
      <c r="BI196" s="5" t="s">
        <v>106</v>
      </c>
      <c r="BJ196" s="397" t="s">
        <v>29</v>
      </c>
      <c r="BK196" s="397" t="s">
        <v>46</v>
      </c>
      <c r="BL196" s="397"/>
      <c r="BM196" s="398"/>
      <c r="BN196" s="397"/>
      <c r="BO196" s="5">
        <v>3</v>
      </c>
      <c r="BP196" s="419">
        <f t="shared" si="761"/>
        <v>1</v>
      </c>
      <c r="BQ196" s="5">
        <v>6</v>
      </c>
      <c r="BR196" s="397" t="s">
        <v>26</v>
      </c>
      <c r="BS196" s="397" t="s">
        <v>28</v>
      </c>
      <c r="BT196" s="397"/>
      <c r="BU196" s="397"/>
      <c r="BV196" s="397">
        <v>1</v>
      </c>
      <c r="BW196" s="398"/>
      <c r="BX196" s="397"/>
      <c r="BY196" s="5">
        <v>2</v>
      </c>
      <c r="BZ196" s="419">
        <f t="shared" si="762"/>
        <v>4</v>
      </c>
      <c r="CA196" s="5">
        <v>8</v>
      </c>
      <c r="CB196" s="397" t="s">
        <v>54</v>
      </c>
      <c r="CC196" s="397" t="s">
        <v>33</v>
      </c>
      <c r="CD196" s="397"/>
      <c r="CE196" s="397"/>
      <c r="CF196" s="397" t="s">
        <v>485</v>
      </c>
      <c r="CG196" s="398"/>
      <c r="CH196" s="397"/>
      <c r="CI196" s="5">
        <v>2</v>
      </c>
      <c r="CJ196" s="419">
        <f t="shared" si="763"/>
        <v>6</v>
      </c>
      <c r="CK196" s="5">
        <v>4</v>
      </c>
      <c r="CL196" s="5"/>
      <c r="CM196" s="5"/>
      <c r="CN196" s="397">
        <v>0</v>
      </c>
      <c r="CO196" s="397" t="s">
        <v>46</v>
      </c>
      <c r="CP196" s="397"/>
      <c r="CQ196" s="398"/>
      <c r="CR196" s="397"/>
      <c r="CS196" s="5">
        <v>3</v>
      </c>
      <c r="CT196" s="419">
        <f t="shared" si="764"/>
        <v>1</v>
      </c>
      <c r="CU196" s="5">
        <v>5</v>
      </c>
      <c r="CV196" s="397" t="s">
        <v>35</v>
      </c>
      <c r="CW196" s="397" t="s">
        <v>25</v>
      </c>
      <c r="CX196" s="397"/>
      <c r="CY196" s="397"/>
      <c r="CZ196" s="397"/>
      <c r="DA196" s="398"/>
      <c r="DB196" s="397"/>
      <c r="DC196" s="5">
        <v>1</v>
      </c>
      <c r="DD196" s="419">
        <f t="shared" si="774"/>
        <v>4</v>
      </c>
      <c r="DE196" s="5">
        <v>4</v>
      </c>
      <c r="DF196" s="397" t="s">
        <v>34</v>
      </c>
      <c r="DG196" s="397" t="s">
        <v>28</v>
      </c>
      <c r="DH196" s="397"/>
      <c r="DI196" s="397"/>
      <c r="DJ196" s="397"/>
      <c r="DK196" s="398"/>
      <c r="DL196" s="397"/>
      <c r="DM196" s="5">
        <v>2</v>
      </c>
      <c r="DN196" s="419">
        <f t="shared" si="765"/>
        <v>2</v>
      </c>
      <c r="DO196" s="401"/>
      <c r="DP196" s="5">
        <v>4</v>
      </c>
      <c r="DQ196" s="5"/>
      <c r="DR196" s="359"/>
      <c r="DS196" s="397" t="s">
        <v>44</v>
      </c>
      <c r="DT196" s="397" t="s">
        <v>46</v>
      </c>
      <c r="DU196" s="397"/>
      <c r="DV196" s="398"/>
      <c r="DW196" s="397"/>
      <c r="DX196" s="5">
        <v>3</v>
      </c>
      <c r="DY196" s="419">
        <f t="shared" si="766"/>
        <v>1</v>
      </c>
      <c r="DZ196" s="5">
        <v>5</v>
      </c>
      <c r="EA196" s="397" t="s">
        <v>34</v>
      </c>
      <c r="EB196" s="397" t="s">
        <v>28</v>
      </c>
      <c r="EC196" s="397"/>
      <c r="ED196" s="397"/>
      <c r="EE196" s="397"/>
      <c r="EF196" s="398"/>
      <c r="EG196" s="397"/>
      <c r="EH196" s="5">
        <v>3</v>
      </c>
      <c r="EI196" s="419">
        <f t="shared" si="767"/>
        <v>2</v>
      </c>
      <c r="EJ196" s="5">
        <v>5</v>
      </c>
      <c r="EK196" s="397" t="s">
        <v>34</v>
      </c>
      <c r="EL196" s="397" t="s">
        <v>28</v>
      </c>
      <c r="EM196" s="397"/>
      <c r="EN196" s="397"/>
      <c r="EO196" s="397"/>
      <c r="EP196" s="398"/>
      <c r="EQ196" s="397"/>
      <c r="ER196" s="5">
        <v>2</v>
      </c>
      <c r="ES196" s="419">
        <f t="shared" si="768"/>
        <v>3</v>
      </c>
      <c r="ET196" s="320">
        <v>3</v>
      </c>
      <c r="EU196" s="397" t="s">
        <v>56</v>
      </c>
      <c r="EV196" s="397" t="s">
        <v>28</v>
      </c>
      <c r="EW196" s="397"/>
      <c r="EX196" s="397"/>
      <c r="EY196" s="397"/>
      <c r="EZ196" s="398"/>
      <c r="FA196" s="397"/>
      <c r="FB196" s="5">
        <v>1</v>
      </c>
      <c r="FC196" s="419">
        <f t="shared" si="769"/>
        <v>2</v>
      </c>
      <c r="FD196" s="5">
        <v>6</v>
      </c>
      <c r="FE196" s="397" t="s">
        <v>34</v>
      </c>
      <c r="FF196" s="397" t="s">
        <v>25</v>
      </c>
      <c r="FG196" s="397"/>
      <c r="FH196" s="397"/>
      <c r="FI196" s="397">
        <v>1</v>
      </c>
      <c r="FJ196" s="398"/>
      <c r="FK196" s="397"/>
      <c r="FL196" s="5">
        <v>2</v>
      </c>
      <c r="FM196" s="419">
        <f t="shared" si="770"/>
        <v>4</v>
      </c>
      <c r="FN196" s="5">
        <v>5</v>
      </c>
      <c r="FO196" s="397" t="s">
        <v>34</v>
      </c>
      <c r="FP196" s="397" t="s">
        <v>28</v>
      </c>
      <c r="FQ196" s="397"/>
      <c r="FR196" s="397"/>
      <c r="FS196" s="397"/>
      <c r="FT196" s="398"/>
      <c r="FU196" s="397"/>
      <c r="FV196" s="5">
        <v>3</v>
      </c>
      <c r="FW196" s="419">
        <f t="shared" si="771"/>
        <v>2</v>
      </c>
      <c r="FX196" s="5">
        <v>4</v>
      </c>
      <c r="FY196" s="397" t="s">
        <v>34</v>
      </c>
      <c r="FZ196" s="397" t="s">
        <v>28</v>
      </c>
      <c r="GA196" s="397"/>
      <c r="GB196" s="397"/>
      <c r="GC196" s="397"/>
      <c r="GD196" s="398"/>
      <c r="GE196" s="397"/>
      <c r="GF196" s="5">
        <v>2</v>
      </c>
      <c r="GG196" s="419">
        <f t="shared" si="772"/>
        <v>2</v>
      </c>
      <c r="GH196" s="5">
        <v>4</v>
      </c>
      <c r="GI196" s="5"/>
      <c r="GJ196" s="5"/>
      <c r="GK196" s="397" t="s">
        <v>52</v>
      </c>
      <c r="GL196" s="397" t="s">
        <v>46</v>
      </c>
      <c r="GM196" s="397"/>
      <c r="GN196" s="398"/>
      <c r="GO196" s="397"/>
      <c r="GP196" s="5">
        <v>3</v>
      </c>
      <c r="GQ196" s="419">
        <f t="shared" si="773"/>
        <v>1</v>
      </c>
      <c r="GR196" s="5">
        <v>5</v>
      </c>
      <c r="GS196" s="397" t="s">
        <v>34</v>
      </c>
      <c r="GT196" s="397" t="s">
        <v>25</v>
      </c>
      <c r="GU196" s="397"/>
      <c r="GV196" s="397"/>
      <c r="GW196" s="397">
        <v>1</v>
      </c>
      <c r="GX196" s="398"/>
      <c r="GY196" s="397"/>
      <c r="GZ196" s="5">
        <v>2</v>
      </c>
      <c r="HA196" s="421">
        <f t="shared" si="775"/>
        <v>3</v>
      </c>
      <c r="HB196" s="5"/>
      <c r="HK196" s="295">
        <f t="shared" si="743"/>
        <v>8</v>
      </c>
      <c r="HL196" s="296">
        <f t="shared" si="729"/>
        <v>0</v>
      </c>
      <c r="HM196" s="295">
        <f t="shared" si="730"/>
        <v>0</v>
      </c>
      <c r="HN196" s="297">
        <f t="shared" si="731"/>
        <v>0</v>
      </c>
      <c r="HO196" s="295">
        <f t="shared" si="732"/>
        <v>0</v>
      </c>
      <c r="HP196" s="295">
        <f t="shared" si="733"/>
        <v>0</v>
      </c>
      <c r="HQ196" s="295">
        <f t="shared" si="734"/>
        <v>0</v>
      </c>
      <c r="HR196" s="269">
        <v>525</v>
      </c>
      <c r="HS196" s="269" t="s">
        <v>312</v>
      </c>
    </row>
    <row r="197" spans="7:227" ht="15" customHeight="1">
      <c r="G197" s="175">
        <f t="shared" si="744"/>
        <v>7</v>
      </c>
      <c r="H197" s="175">
        <f t="shared" si="756"/>
        <v>3</v>
      </c>
      <c r="I197" s="128">
        <v>18</v>
      </c>
      <c r="J197" s="88">
        <f t="shared" si="781"/>
        <v>43198</v>
      </c>
      <c r="K197" s="85">
        <v>43198</v>
      </c>
      <c r="L197" s="6" t="s">
        <v>21</v>
      </c>
      <c r="M197" s="74">
        <v>5</v>
      </c>
      <c r="N197" s="28">
        <v>0</v>
      </c>
      <c r="O197" s="206">
        <f t="shared" si="790"/>
        <v>5</v>
      </c>
      <c r="P197" s="179">
        <f t="shared" si="787"/>
        <v>98</v>
      </c>
      <c r="Q197" s="180">
        <f t="shared" si="783"/>
        <v>47</v>
      </c>
      <c r="R197" s="181">
        <f t="shared" si="784"/>
        <v>51</v>
      </c>
      <c r="S197" s="518">
        <f t="shared" si="757"/>
        <v>10</v>
      </c>
      <c r="T197" s="27">
        <v>2</v>
      </c>
      <c r="U197" s="27">
        <v>1</v>
      </c>
      <c r="V197" s="27">
        <v>2</v>
      </c>
      <c r="W197" s="27">
        <v>1</v>
      </c>
      <c r="X197" s="187">
        <f t="shared" si="788"/>
        <v>6</v>
      </c>
      <c r="Y197" s="27">
        <v>2</v>
      </c>
      <c r="Z197" s="190">
        <f t="shared" si="789"/>
        <v>8</v>
      </c>
      <c r="AA197" s="18">
        <v>0</v>
      </c>
      <c r="AB197" s="375"/>
      <c r="AC197" s="5">
        <v>5</v>
      </c>
      <c r="AD197" s="397" t="s">
        <v>26</v>
      </c>
      <c r="AE197" s="397" t="s">
        <v>28</v>
      </c>
      <c r="AF197" s="397"/>
      <c r="AG197" s="397" t="s">
        <v>46</v>
      </c>
      <c r="AH197" s="397"/>
      <c r="AI197" s="398"/>
      <c r="AJ197" s="397"/>
      <c r="AK197" s="5">
        <v>3</v>
      </c>
      <c r="AL197" s="419">
        <f t="shared" si="758"/>
        <v>2</v>
      </c>
      <c r="AM197" s="5">
        <v>4</v>
      </c>
      <c r="AN197" s="397" t="s">
        <v>26</v>
      </c>
      <c r="AO197" s="397" t="s">
        <v>28</v>
      </c>
      <c r="AP197" s="397"/>
      <c r="AQ197" s="397"/>
      <c r="AR197" s="397"/>
      <c r="AS197" s="398"/>
      <c r="AT197" s="397"/>
      <c r="AU197" s="5">
        <v>2</v>
      </c>
      <c r="AV197" s="419">
        <f t="shared" si="759"/>
        <v>2</v>
      </c>
      <c r="AW197" s="5">
        <v>6</v>
      </c>
      <c r="AX197" s="397" t="s">
        <v>26</v>
      </c>
      <c r="AY197" s="397" t="s">
        <v>28</v>
      </c>
      <c r="AZ197" s="397"/>
      <c r="BA197" s="397"/>
      <c r="BB197" s="397"/>
      <c r="BC197" s="398"/>
      <c r="BD197" s="411"/>
      <c r="BE197" s="414">
        <v>4</v>
      </c>
      <c r="BF197" s="419">
        <f t="shared" si="760"/>
        <v>2</v>
      </c>
      <c r="BG197" s="5">
        <v>4</v>
      </c>
      <c r="BH197" s="5"/>
      <c r="BI197" s="5" t="s">
        <v>253</v>
      </c>
      <c r="BJ197" s="397" t="s">
        <v>29</v>
      </c>
      <c r="BK197" s="397" t="s">
        <v>46</v>
      </c>
      <c r="BL197" s="397"/>
      <c r="BM197" s="398"/>
      <c r="BN197" s="397"/>
      <c r="BO197" s="5">
        <v>3</v>
      </c>
      <c r="BP197" s="419">
        <f t="shared" si="761"/>
        <v>1</v>
      </c>
      <c r="BQ197" s="5">
        <v>4</v>
      </c>
      <c r="BR197" s="397" t="s">
        <v>26</v>
      </c>
      <c r="BS197" s="397" t="s">
        <v>28</v>
      </c>
      <c r="BT197" s="397"/>
      <c r="BU197" s="397"/>
      <c r="BV197" s="397"/>
      <c r="BW197" s="398"/>
      <c r="BX197" s="397"/>
      <c r="BY197" s="5">
        <v>1</v>
      </c>
      <c r="BZ197" s="419">
        <f t="shared" si="762"/>
        <v>3</v>
      </c>
      <c r="CA197" s="5">
        <v>6</v>
      </c>
      <c r="CB197" s="397" t="s">
        <v>54</v>
      </c>
      <c r="CC197" s="397" t="s">
        <v>39</v>
      </c>
      <c r="CD197" s="397"/>
      <c r="CE197" s="397"/>
      <c r="CF197" s="397"/>
      <c r="CG197" s="398"/>
      <c r="CH197" s="397"/>
      <c r="CI197" s="5">
        <v>2</v>
      </c>
      <c r="CJ197" s="419">
        <f t="shared" si="763"/>
        <v>4</v>
      </c>
      <c r="CK197" s="5">
        <v>5</v>
      </c>
      <c r="CL197" s="5"/>
      <c r="CM197" s="5"/>
      <c r="CN197" s="394" t="s">
        <v>62</v>
      </c>
      <c r="CO197" s="394" t="s">
        <v>33</v>
      </c>
      <c r="CP197" s="397"/>
      <c r="CQ197" s="398" t="s">
        <v>45</v>
      </c>
      <c r="CR197" s="397"/>
      <c r="CS197" s="5">
        <v>2</v>
      </c>
      <c r="CT197" s="419">
        <f t="shared" si="764"/>
        <v>3</v>
      </c>
      <c r="CU197" s="5">
        <v>8</v>
      </c>
      <c r="CV197" s="386" t="s">
        <v>31</v>
      </c>
      <c r="CW197" s="386" t="s">
        <v>33</v>
      </c>
      <c r="CX197" s="397"/>
      <c r="CY197" s="397"/>
      <c r="CZ197" s="397"/>
      <c r="DA197" s="398"/>
      <c r="DB197" s="397"/>
      <c r="DC197" s="5">
        <v>2</v>
      </c>
      <c r="DD197" s="419">
        <f t="shared" si="774"/>
        <v>6</v>
      </c>
      <c r="DE197" s="5">
        <v>5</v>
      </c>
      <c r="DF197" s="397" t="s">
        <v>34</v>
      </c>
      <c r="DG197" s="397" t="s">
        <v>25</v>
      </c>
      <c r="DH197" s="397"/>
      <c r="DI197" s="397"/>
      <c r="DJ197" s="397"/>
      <c r="DK197" s="398"/>
      <c r="DL197" s="397"/>
      <c r="DM197" s="5">
        <v>2</v>
      </c>
      <c r="DN197" s="419">
        <f t="shared" si="765"/>
        <v>3</v>
      </c>
      <c r="DO197" s="401"/>
      <c r="DP197" s="5">
        <v>3</v>
      </c>
      <c r="DQ197" s="5"/>
      <c r="DR197" s="359"/>
      <c r="DS197" s="397" t="s">
        <v>44</v>
      </c>
      <c r="DT197" s="397" t="s">
        <v>38</v>
      </c>
      <c r="DU197" s="397"/>
      <c r="DV197" s="398">
        <v>1</v>
      </c>
      <c r="DW197" s="397"/>
      <c r="DX197" s="5">
        <v>0</v>
      </c>
      <c r="DY197" s="419">
        <f t="shared" si="766"/>
        <v>3</v>
      </c>
      <c r="DZ197" s="5">
        <v>5</v>
      </c>
      <c r="EA197" s="397" t="s">
        <v>34</v>
      </c>
      <c r="EB197" s="397" t="s">
        <v>28</v>
      </c>
      <c r="EC197" s="397"/>
      <c r="ED197" s="397"/>
      <c r="EE197" s="397"/>
      <c r="EF197" s="398"/>
      <c r="EG197" s="397"/>
      <c r="EH197" s="5">
        <v>2</v>
      </c>
      <c r="EI197" s="419">
        <f t="shared" si="767"/>
        <v>3</v>
      </c>
      <c r="EJ197" s="5">
        <v>9</v>
      </c>
      <c r="EK197" s="397" t="s">
        <v>34</v>
      </c>
      <c r="EL197" s="397" t="s">
        <v>39</v>
      </c>
      <c r="EM197" s="397"/>
      <c r="EN197" s="397"/>
      <c r="EO197" s="397" t="s">
        <v>64</v>
      </c>
      <c r="EP197" s="398"/>
      <c r="EQ197" s="397"/>
      <c r="ER197" s="5">
        <v>2</v>
      </c>
      <c r="ES197" s="419">
        <f t="shared" si="768"/>
        <v>7</v>
      </c>
      <c r="ET197" s="5">
        <v>5</v>
      </c>
      <c r="EU197" s="397" t="s">
        <v>56</v>
      </c>
      <c r="EV197" s="397" t="s">
        <v>28</v>
      </c>
      <c r="EW197" s="397"/>
      <c r="EX197" s="397"/>
      <c r="EY197" s="397"/>
      <c r="EZ197" s="398"/>
      <c r="FA197" s="397"/>
      <c r="FB197" s="5">
        <v>3</v>
      </c>
      <c r="FC197" s="419">
        <f t="shared" si="769"/>
        <v>2</v>
      </c>
      <c r="FD197" s="5">
        <v>6</v>
      </c>
      <c r="FE197" s="397" t="s">
        <v>34</v>
      </c>
      <c r="FF197" s="397" t="s">
        <v>28</v>
      </c>
      <c r="FG197" s="397"/>
      <c r="FH197" s="397"/>
      <c r="FI197" s="397"/>
      <c r="FJ197" s="398"/>
      <c r="FK197" s="397"/>
      <c r="FL197" s="5">
        <v>2</v>
      </c>
      <c r="FM197" s="419">
        <f t="shared" si="770"/>
        <v>4</v>
      </c>
      <c r="FN197" s="5">
        <v>5</v>
      </c>
      <c r="FO197" s="397" t="s">
        <v>34</v>
      </c>
      <c r="FP197" s="397" t="s">
        <v>25</v>
      </c>
      <c r="FQ197" s="397"/>
      <c r="FR197" s="397"/>
      <c r="FS197" s="397">
        <v>1</v>
      </c>
      <c r="FT197" s="398"/>
      <c r="FU197" s="397"/>
      <c r="FV197" s="5">
        <v>2</v>
      </c>
      <c r="FW197" s="419">
        <f t="shared" si="771"/>
        <v>3</v>
      </c>
      <c r="FX197" s="5">
        <v>7</v>
      </c>
      <c r="FY197" s="397" t="s">
        <v>34</v>
      </c>
      <c r="FZ197" s="397" t="s">
        <v>50</v>
      </c>
      <c r="GA197" s="397"/>
      <c r="GB197" s="397"/>
      <c r="GC197" s="397" t="s">
        <v>45</v>
      </c>
      <c r="GD197" s="398"/>
      <c r="GE197" s="397"/>
      <c r="GF197" s="5">
        <v>3</v>
      </c>
      <c r="GG197" s="419">
        <f t="shared" si="772"/>
        <v>4</v>
      </c>
      <c r="GH197" s="5">
        <v>4</v>
      </c>
      <c r="GI197" s="5"/>
      <c r="GJ197" s="5"/>
      <c r="GK197" s="397" t="s">
        <v>52</v>
      </c>
      <c r="GL197" s="397" t="s">
        <v>46</v>
      </c>
      <c r="GM197" s="397"/>
      <c r="GN197" s="398"/>
      <c r="GO197" s="397"/>
      <c r="GP197" s="5">
        <v>3</v>
      </c>
      <c r="GQ197" s="419">
        <f t="shared" si="773"/>
        <v>1</v>
      </c>
      <c r="GR197" s="5">
        <v>7</v>
      </c>
      <c r="GS197" s="397" t="s">
        <v>34</v>
      </c>
      <c r="GT197" s="397" t="s">
        <v>48</v>
      </c>
      <c r="GU197" s="397"/>
      <c r="GV197" s="397"/>
      <c r="GW197" s="397"/>
      <c r="GX197" s="398"/>
      <c r="GY197" s="397"/>
      <c r="GZ197" s="5">
        <v>2</v>
      </c>
      <c r="HA197" s="421">
        <f t="shared" si="775"/>
        <v>5</v>
      </c>
      <c r="HB197" s="5"/>
      <c r="HK197" s="295">
        <f t="shared" si="743"/>
        <v>7</v>
      </c>
      <c r="HL197" s="296">
        <f t="shared" si="729"/>
        <v>0</v>
      </c>
      <c r="HM197" s="295">
        <f t="shared" si="730"/>
        <v>0</v>
      </c>
      <c r="HN197" s="297">
        <f t="shared" si="731"/>
        <v>0</v>
      </c>
      <c r="HO197" s="295">
        <f t="shared" si="732"/>
        <v>0</v>
      </c>
      <c r="HP197" s="295">
        <f t="shared" si="733"/>
        <v>2</v>
      </c>
      <c r="HQ197" s="295">
        <f t="shared" si="734"/>
        <v>2</v>
      </c>
      <c r="HR197" s="269">
        <v>525</v>
      </c>
      <c r="HS197" s="269" t="s">
        <v>312</v>
      </c>
    </row>
    <row r="198" spans="7:227" ht="15" customHeight="1">
      <c r="G198" s="175">
        <f t="shared" si="744"/>
        <v>9</v>
      </c>
      <c r="H198" s="175">
        <f t="shared" si="756"/>
        <v>1</v>
      </c>
      <c r="I198" s="128">
        <v>17</v>
      </c>
      <c r="J198" s="88">
        <f t="shared" si="781"/>
        <v>43177</v>
      </c>
      <c r="K198" s="85">
        <v>43177</v>
      </c>
      <c r="L198" s="5"/>
      <c r="M198" s="74">
        <v>1</v>
      </c>
      <c r="N198" s="28">
        <v>0</v>
      </c>
      <c r="O198" s="206">
        <f t="shared" si="790"/>
        <v>1</v>
      </c>
      <c r="P198" s="179">
        <f t="shared" si="787"/>
        <v>85</v>
      </c>
      <c r="Q198" s="180">
        <f t="shared" si="783"/>
        <v>44</v>
      </c>
      <c r="R198" s="181">
        <f t="shared" si="784"/>
        <v>41</v>
      </c>
      <c r="S198" s="518">
        <f t="shared" si="757"/>
        <v>3</v>
      </c>
      <c r="T198" s="27">
        <v>1</v>
      </c>
      <c r="U198" s="27">
        <v>0</v>
      </c>
      <c r="V198" s="27">
        <v>0</v>
      </c>
      <c r="W198" s="27">
        <v>3</v>
      </c>
      <c r="X198" s="187">
        <f t="shared" si="788"/>
        <v>4</v>
      </c>
      <c r="Y198" s="27">
        <v>2</v>
      </c>
      <c r="Z198" s="190">
        <f t="shared" si="789"/>
        <v>6</v>
      </c>
      <c r="AA198" s="18">
        <v>1</v>
      </c>
      <c r="AB198" s="375"/>
      <c r="AC198" s="5">
        <v>5</v>
      </c>
      <c r="AD198" s="397" t="s">
        <v>26</v>
      </c>
      <c r="AE198" s="397" t="s">
        <v>25</v>
      </c>
      <c r="AF198" s="397"/>
      <c r="AG198" s="397"/>
      <c r="AH198" s="397"/>
      <c r="AI198" s="398"/>
      <c r="AJ198" s="397"/>
      <c r="AK198" s="5">
        <v>2</v>
      </c>
      <c r="AL198" s="419">
        <f t="shared" si="758"/>
        <v>3</v>
      </c>
      <c r="AM198" s="5">
        <v>4</v>
      </c>
      <c r="AN198" s="397" t="s">
        <v>26</v>
      </c>
      <c r="AO198" s="397" t="s">
        <v>28</v>
      </c>
      <c r="AP198" s="397"/>
      <c r="AQ198" s="397"/>
      <c r="AR198" s="397"/>
      <c r="AS198" s="398"/>
      <c r="AT198" s="397"/>
      <c r="AU198" s="5">
        <v>2</v>
      </c>
      <c r="AV198" s="419">
        <f t="shared" si="759"/>
        <v>2</v>
      </c>
      <c r="AW198" s="5">
        <v>4</v>
      </c>
      <c r="AX198" s="397" t="s">
        <v>26</v>
      </c>
      <c r="AY198" s="397" t="s">
        <v>28</v>
      </c>
      <c r="AZ198" s="397"/>
      <c r="BA198" s="397"/>
      <c r="BB198" s="397"/>
      <c r="BC198" s="398"/>
      <c r="BD198" s="397"/>
      <c r="BE198" s="5">
        <v>2</v>
      </c>
      <c r="BF198" s="419">
        <f t="shared" si="760"/>
        <v>2</v>
      </c>
      <c r="BG198" s="5">
        <v>5</v>
      </c>
      <c r="BH198" s="5"/>
      <c r="BI198" s="5" t="s">
        <v>106</v>
      </c>
      <c r="BJ198" s="397" t="s">
        <v>44</v>
      </c>
      <c r="BK198" s="397" t="s">
        <v>25</v>
      </c>
      <c r="BL198" s="397"/>
      <c r="BM198" s="398">
        <v>1</v>
      </c>
      <c r="BN198" s="397"/>
      <c r="BO198" s="5">
        <v>3</v>
      </c>
      <c r="BP198" s="419">
        <f t="shared" si="761"/>
        <v>2</v>
      </c>
      <c r="BQ198" s="5">
        <v>5</v>
      </c>
      <c r="BR198" s="397" t="s">
        <v>26</v>
      </c>
      <c r="BS198" s="397" t="s">
        <v>28</v>
      </c>
      <c r="BT198" s="397"/>
      <c r="BU198" s="397"/>
      <c r="BV198" s="397"/>
      <c r="BW198" s="398"/>
      <c r="BX198" s="397"/>
      <c r="BY198" s="5">
        <v>2</v>
      </c>
      <c r="BZ198" s="419">
        <f t="shared" si="762"/>
        <v>3</v>
      </c>
      <c r="CA198" s="410">
        <v>4</v>
      </c>
      <c r="CB198" s="397" t="s">
        <v>54</v>
      </c>
      <c r="CC198" s="397" t="s">
        <v>28</v>
      </c>
      <c r="CD198" s="397"/>
      <c r="CE198" s="397"/>
      <c r="CF198" s="397"/>
      <c r="CG198" s="398"/>
      <c r="CH198" s="397"/>
      <c r="CI198" s="5">
        <v>1</v>
      </c>
      <c r="CJ198" s="419">
        <f t="shared" si="763"/>
        <v>3</v>
      </c>
      <c r="CK198" s="5">
        <v>4</v>
      </c>
      <c r="CL198" s="5"/>
      <c r="CM198" s="5"/>
      <c r="CN198" s="397">
        <v>4</v>
      </c>
      <c r="CO198" s="397" t="s">
        <v>39</v>
      </c>
      <c r="CP198" s="397"/>
      <c r="CQ198" s="398"/>
      <c r="CR198" s="397"/>
      <c r="CS198" s="5">
        <v>2</v>
      </c>
      <c r="CT198" s="419">
        <f t="shared" si="764"/>
        <v>2</v>
      </c>
      <c r="CU198" s="5">
        <v>7</v>
      </c>
      <c r="CV198" s="411" t="s">
        <v>31</v>
      </c>
      <c r="CW198" s="411" t="s">
        <v>33</v>
      </c>
      <c r="CX198" s="397"/>
      <c r="CY198" s="397"/>
      <c r="CZ198" s="397"/>
      <c r="DA198" s="398"/>
      <c r="DB198" s="397"/>
      <c r="DC198" s="5">
        <v>2</v>
      </c>
      <c r="DD198" s="419">
        <f t="shared" si="774"/>
        <v>5</v>
      </c>
      <c r="DE198" s="5">
        <v>6</v>
      </c>
      <c r="DF198" s="397" t="s">
        <v>34</v>
      </c>
      <c r="DG198" s="397" t="s">
        <v>25</v>
      </c>
      <c r="DH198" s="397"/>
      <c r="DI198" s="397"/>
      <c r="DJ198" s="397">
        <v>1</v>
      </c>
      <c r="DK198" s="398"/>
      <c r="DL198" s="397"/>
      <c r="DM198" s="5">
        <v>2</v>
      </c>
      <c r="DN198" s="419">
        <f t="shared" si="765"/>
        <v>4</v>
      </c>
      <c r="DO198" s="401"/>
      <c r="DP198" s="5">
        <v>4</v>
      </c>
      <c r="DQ198" s="5"/>
      <c r="DR198" s="359"/>
      <c r="DS198" s="397" t="s">
        <v>44</v>
      </c>
      <c r="DT198" s="397" t="s">
        <v>25</v>
      </c>
      <c r="DU198" s="397"/>
      <c r="DV198" s="398"/>
      <c r="DW198" s="397"/>
      <c r="DX198" s="5">
        <v>2</v>
      </c>
      <c r="DY198" s="419">
        <f t="shared" si="766"/>
        <v>2</v>
      </c>
      <c r="DZ198" s="5">
        <v>4</v>
      </c>
      <c r="EA198" s="397" t="s">
        <v>34</v>
      </c>
      <c r="EB198" s="397" t="s">
        <v>28</v>
      </c>
      <c r="EC198" s="397"/>
      <c r="ED198" s="397"/>
      <c r="EE198" s="397"/>
      <c r="EF198" s="398"/>
      <c r="EG198" s="397"/>
      <c r="EH198" s="5">
        <v>2</v>
      </c>
      <c r="EI198" s="419">
        <f t="shared" si="767"/>
        <v>2</v>
      </c>
      <c r="EJ198" s="5">
        <v>5</v>
      </c>
      <c r="EK198" s="397" t="s">
        <v>34</v>
      </c>
      <c r="EL198" s="397" t="s">
        <v>39</v>
      </c>
      <c r="EM198" s="397"/>
      <c r="EN198" s="397"/>
      <c r="EO198" s="397"/>
      <c r="EP198" s="398"/>
      <c r="EQ198" s="397"/>
      <c r="ER198" s="5">
        <v>2</v>
      </c>
      <c r="ES198" s="419">
        <f t="shared" si="768"/>
        <v>3</v>
      </c>
      <c r="ET198" s="5">
        <v>5</v>
      </c>
      <c r="EU198" s="397" t="s">
        <v>56</v>
      </c>
      <c r="EV198" s="397" t="s">
        <v>28</v>
      </c>
      <c r="EW198" s="397"/>
      <c r="EX198" s="397"/>
      <c r="EY198" s="397"/>
      <c r="EZ198" s="398"/>
      <c r="FA198" s="397"/>
      <c r="FB198" s="5">
        <v>2</v>
      </c>
      <c r="FC198" s="419">
        <f t="shared" si="769"/>
        <v>3</v>
      </c>
      <c r="FD198" s="5">
        <v>5</v>
      </c>
      <c r="FE198" s="397" t="s">
        <v>34</v>
      </c>
      <c r="FF198" s="397" t="s">
        <v>28</v>
      </c>
      <c r="FG198" s="397"/>
      <c r="FH198" s="397"/>
      <c r="FI198" s="397">
        <v>1</v>
      </c>
      <c r="FJ198" s="398"/>
      <c r="FK198" s="397"/>
      <c r="FL198" s="5">
        <v>1</v>
      </c>
      <c r="FM198" s="419">
        <f t="shared" si="770"/>
        <v>4</v>
      </c>
      <c r="FN198" s="5">
        <v>3</v>
      </c>
      <c r="FO198" s="397" t="s">
        <v>34</v>
      </c>
      <c r="FP198" s="397" t="s">
        <v>28</v>
      </c>
      <c r="FQ198" s="397"/>
      <c r="FR198" s="397"/>
      <c r="FS198" s="397"/>
      <c r="FT198" s="398"/>
      <c r="FU198" s="397"/>
      <c r="FV198" s="5">
        <v>0</v>
      </c>
      <c r="FW198" s="419">
        <f t="shared" si="771"/>
        <v>3</v>
      </c>
      <c r="FX198" s="5">
        <v>7</v>
      </c>
      <c r="FY198" s="397" t="s">
        <v>34</v>
      </c>
      <c r="FZ198" s="397" t="s">
        <v>28</v>
      </c>
      <c r="GA198" s="397"/>
      <c r="GB198" s="397"/>
      <c r="GC198" s="397">
        <v>1</v>
      </c>
      <c r="GD198" s="398"/>
      <c r="GE198" s="397"/>
      <c r="GF198" s="5">
        <v>2</v>
      </c>
      <c r="GG198" s="419">
        <f t="shared" si="772"/>
        <v>5</v>
      </c>
      <c r="GH198" s="5">
        <v>3</v>
      </c>
      <c r="GI198" s="5"/>
      <c r="GJ198" s="5"/>
      <c r="GK198" s="397" t="s">
        <v>52</v>
      </c>
      <c r="GL198" s="397" t="s">
        <v>46</v>
      </c>
      <c r="GM198" s="397"/>
      <c r="GN198" s="398"/>
      <c r="GO198" s="397"/>
      <c r="GP198" s="5">
        <v>2</v>
      </c>
      <c r="GQ198" s="419">
        <f t="shared" si="773"/>
        <v>1</v>
      </c>
      <c r="GR198" s="5">
        <v>5</v>
      </c>
      <c r="GS198" s="397" t="s">
        <v>34</v>
      </c>
      <c r="GT198" s="397" t="s">
        <v>39</v>
      </c>
      <c r="GU198" s="397"/>
      <c r="GV198" s="397"/>
      <c r="GW198" s="397">
        <v>1</v>
      </c>
      <c r="GX198" s="398"/>
      <c r="GY198" s="397"/>
      <c r="GZ198" s="5">
        <v>2</v>
      </c>
      <c r="HA198" s="421">
        <f t="shared" si="775"/>
        <v>3</v>
      </c>
      <c r="HB198" s="5"/>
      <c r="HK198" s="295">
        <f t="shared" si="743"/>
        <v>7</v>
      </c>
      <c r="HL198" s="296">
        <f t="shared" si="729"/>
        <v>0</v>
      </c>
      <c r="HM198" s="295">
        <f t="shared" si="730"/>
        <v>0</v>
      </c>
      <c r="HN198" s="297">
        <f t="shared" si="731"/>
        <v>0</v>
      </c>
      <c r="HO198" s="295">
        <f t="shared" si="732"/>
        <v>0</v>
      </c>
      <c r="HP198" s="295">
        <f t="shared" si="733"/>
        <v>0</v>
      </c>
      <c r="HQ198" s="295">
        <f t="shared" si="734"/>
        <v>0</v>
      </c>
      <c r="HR198" s="269">
        <v>525</v>
      </c>
      <c r="HS198" s="269" t="s">
        <v>312</v>
      </c>
    </row>
    <row r="199" spans="7:227" ht="15" customHeight="1">
      <c r="G199" s="175">
        <f t="shared" si="744"/>
        <v>7</v>
      </c>
      <c r="H199" s="175">
        <f t="shared" si="756"/>
        <v>1</v>
      </c>
      <c r="I199" s="128">
        <v>16</v>
      </c>
      <c r="J199" s="88">
        <f t="shared" si="781"/>
        <v>43156</v>
      </c>
      <c r="K199" s="84">
        <v>43156</v>
      </c>
      <c r="L199" s="5"/>
      <c r="M199" s="74">
        <v>3</v>
      </c>
      <c r="N199" s="28">
        <v>0</v>
      </c>
      <c r="O199" s="206">
        <f t="shared" si="790"/>
        <v>3</v>
      </c>
      <c r="P199" s="179">
        <f t="shared" si="787"/>
        <v>88</v>
      </c>
      <c r="Q199" s="180">
        <f t="shared" si="783"/>
        <v>44</v>
      </c>
      <c r="R199" s="181">
        <f t="shared" si="784"/>
        <v>44</v>
      </c>
      <c r="S199" s="518">
        <f t="shared" si="757"/>
        <v>7</v>
      </c>
      <c r="T199" s="27">
        <v>1</v>
      </c>
      <c r="U199" s="27">
        <v>1</v>
      </c>
      <c r="V199" s="27">
        <v>0</v>
      </c>
      <c r="W199" s="27">
        <v>1</v>
      </c>
      <c r="X199" s="187">
        <f t="shared" si="788"/>
        <v>3</v>
      </c>
      <c r="Y199" s="27">
        <v>3</v>
      </c>
      <c r="Z199" s="190">
        <f t="shared" si="789"/>
        <v>6</v>
      </c>
      <c r="AA199" s="18">
        <v>0</v>
      </c>
      <c r="AB199" s="375"/>
      <c r="AC199" s="5">
        <v>8</v>
      </c>
      <c r="AD199" s="386" t="s">
        <v>26</v>
      </c>
      <c r="AE199" s="386" t="s">
        <v>48</v>
      </c>
      <c r="AF199" s="397"/>
      <c r="AG199" s="397"/>
      <c r="AH199" s="397" t="s">
        <v>45</v>
      </c>
      <c r="AI199" s="398"/>
      <c r="AJ199" s="397"/>
      <c r="AK199" s="5">
        <v>2</v>
      </c>
      <c r="AL199" s="419">
        <f t="shared" si="758"/>
        <v>6</v>
      </c>
      <c r="AM199" s="5">
        <v>4</v>
      </c>
      <c r="AN199" s="397" t="s">
        <v>26</v>
      </c>
      <c r="AO199" s="397" t="s">
        <v>28</v>
      </c>
      <c r="AP199" s="397"/>
      <c r="AQ199" s="397"/>
      <c r="AR199" s="397"/>
      <c r="AS199" s="398"/>
      <c r="AT199" s="397"/>
      <c r="AU199" s="5">
        <v>1</v>
      </c>
      <c r="AV199" s="419">
        <f t="shared" si="759"/>
        <v>3</v>
      </c>
      <c r="AW199" s="5">
        <v>5</v>
      </c>
      <c r="AX199" s="397" t="s">
        <v>26</v>
      </c>
      <c r="AY199" s="397" t="s">
        <v>39</v>
      </c>
      <c r="AZ199" s="397"/>
      <c r="BA199" s="397"/>
      <c r="BB199" s="397"/>
      <c r="BC199" s="398"/>
      <c r="BD199" s="397"/>
      <c r="BE199" s="5">
        <v>2</v>
      </c>
      <c r="BF199" s="419">
        <f t="shared" si="760"/>
        <v>3</v>
      </c>
      <c r="BG199" s="5">
        <v>3</v>
      </c>
      <c r="BH199" s="5"/>
      <c r="BI199" s="5" t="s">
        <v>106</v>
      </c>
      <c r="BJ199" s="397" t="s">
        <v>44</v>
      </c>
      <c r="BK199" s="397" t="s">
        <v>46</v>
      </c>
      <c r="BL199" s="397"/>
      <c r="BM199" s="398"/>
      <c r="BN199" s="397"/>
      <c r="BO199" s="5">
        <v>2</v>
      </c>
      <c r="BP199" s="419">
        <f t="shared" si="761"/>
        <v>1</v>
      </c>
      <c r="BQ199" s="5">
        <v>5</v>
      </c>
      <c r="BR199" s="397" t="s">
        <v>26</v>
      </c>
      <c r="BS199" s="397" t="s">
        <v>28</v>
      </c>
      <c r="BT199" s="397"/>
      <c r="BU199" s="397"/>
      <c r="BV199" s="397"/>
      <c r="BW199" s="398"/>
      <c r="BX199" s="397"/>
      <c r="BY199" s="5">
        <v>3</v>
      </c>
      <c r="BZ199" s="419">
        <f t="shared" si="762"/>
        <v>2</v>
      </c>
      <c r="CA199" s="5">
        <v>6</v>
      </c>
      <c r="CB199" s="397" t="s">
        <v>54</v>
      </c>
      <c r="CC199" s="397" t="s">
        <v>28</v>
      </c>
      <c r="CD199" s="397"/>
      <c r="CE199" s="397"/>
      <c r="CF199" s="397"/>
      <c r="CG199" s="398"/>
      <c r="CH199" s="397"/>
      <c r="CI199" s="5">
        <v>2</v>
      </c>
      <c r="CJ199" s="419">
        <f t="shared" si="763"/>
        <v>4</v>
      </c>
      <c r="CK199" s="5">
        <v>3</v>
      </c>
      <c r="CL199" s="5"/>
      <c r="CM199" s="5"/>
      <c r="CN199" s="397">
        <v>4</v>
      </c>
      <c r="CO199" s="397" t="s">
        <v>28</v>
      </c>
      <c r="CP199" s="397"/>
      <c r="CQ199" s="398"/>
      <c r="CR199" s="397"/>
      <c r="CS199" s="5">
        <v>2</v>
      </c>
      <c r="CT199" s="419">
        <f t="shared" si="764"/>
        <v>1</v>
      </c>
      <c r="CU199" s="5">
        <v>5</v>
      </c>
      <c r="CV199" s="397" t="s">
        <v>35</v>
      </c>
      <c r="CW199" s="397" t="s">
        <v>28</v>
      </c>
      <c r="CX199" s="397"/>
      <c r="CY199" s="397"/>
      <c r="CZ199" s="397"/>
      <c r="DA199" s="398"/>
      <c r="DB199" s="397"/>
      <c r="DC199" s="5">
        <v>2</v>
      </c>
      <c r="DD199" s="419">
        <f t="shared" si="774"/>
        <v>3</v>
      </c>
      <c r="DE199" s="5">
        <v>5</v>
      </c>
      <c r="DF199" s="397" t="s">
        <v>34</v>
      </c>
      <c r="DG199" s="397" t="s">
        <v>28</v>
      </c>
      <c r="DH199" s="397"/>
      <c r="DI199" s="397"/>
      <c r="DJ199" s="397"/>
      <c r="DK199" s="398"/>
      <c r="DL199" s="397"/>
      <c r="DM199" s="5">
        <v>3</v>
      </c>
      <c r="DN199" s="419">
        <f t="shared" si="765"/>
        <v>2</v>
      </c>
      <c r="DO199" s="401"/>
      <c r="DP199" s="5">
        <v>3</v>
      </c>
      <c r="DQ199" s="5"/>
      <c r="DR199" s="359"/>
      <c r="DS199" s="397" t="s">
        <v>29</v>
      </c>
      <c r="DT199" s="397"/>
      <c r="DU199" s="397"/>
      <c r="DV199" s="398"/>
      <c r="DW199" s="397"/>
      <c r="DX199" s="5">
        <v>2</v>
      </c>
      <c r="DY199" s="419">
        <f t="shared" si="766"/>
        <v>1</v>
      </c>
      <c r="DZ199" s="5">
        <v>5</v>
      </c>
      <c r="EA199" s="397" t="s">
        <v>34</v>
      </c>
      <c r="EB199" s="397" t="s">
        <v>25</v>
      </c>
      <c r="EC199" s="397"/>
      <c r="ED199" s="397"/>
      <c r="EE199" s="397"/>
      <c r="EF199" s="398"/>
      <c r="EG199" s="397"/>
      <c r="EH199" s="5">
        <v>2</v>
      </c>
      <c r="EI199" s="419">
        <f t="shared" si="767"/>
        <v>3</v>
      </c>
      <c r="EJ199" s="5">
        <v>6</v>
      </c>
      <c r="EK199" s="397" t="s">
        <v>34</v>
      </c>
      <c r="EL199" s="397" t="s">
        <v>25</v>
      </c>
      <c r="EM199" s="397"/>
      <c r="EN199" s="397"/>
      <c r="EO199" s="397"/>
      <c r="EP199" s="398"/>
      <c r="EQ199" s="397"/>
      <c r="ER199" s="5">
        <v>2</v>
      </c>
      <c r="ES199" s="419">
        <f t="shared" si="768"/>
        <v>4</v>
      </c>
      <c r="ET199" s="5">
        <v>4</v>
      </c>
      <c r="EU199" s="397" t="s">
        <v>56</v>
      </c>
      <c r="EV199" s="397" t="s">
        <v>28</v>
      </c>
      <c r="EW199" s="397"/>
      <c r="EX199" s="397"/>
      <c r="EY199" s="397"/>
      <c r="EZ199" s="398"/>
      <c r="FA199" s="397"/>
      <c r="FB199" s="5">
        <v>2</v>
      </c>
      <c r="FC199" s="419">
        <f t="shared" si="769"/>
        <v>2</v>
      </c>
      <c r="FD199" s="5">
        <v>5</v>
      </c>
      <c r="FE199" s="397" t="s">
        <v>34</v>
      </c>
      <c r="FF199" s="397" t="s">
        <v>25</v>
      </c>
      <c r="FG199" s="397"/>
      <c r="FH199" s="397"/>
      <c r="FI199" s="397"/>
      <c r="FJ199" s="398"/>
      <c r="FK199" s="397"/>
      <c r="FL199" s="5">
        <v>2</v>
      </c>
      <c r="FM199" s="419">
        <f t="shared" si="770"/>
        <v>3</v>
      </c>
      <c r="FN199" s="5">
        <v>5</v>
      </c>
      <c r="FO199" s="397" t="s">
        <v>34</v>
      </c>
      <c r="FP199" s="397" t="s">
        <v>39</v>
      </c>
      <c r="FQ199" s="397"/>
      <c r="FR199" s="397"/>
      <c r="FS199" s="397"/>
      <c r="FT199" s="398"/>
      <c r="FU199" s="397"/>
      <c r="FV199" s="5">
        <v>2</v>
      </c>
      <c r="FW199" s="419">
        <f t="shared" si="771"/>
        <v>3</v>
      </c>
      <c r="FX199" s="5">
        <v>4</v>
      </c>
      <c r="FY199" s="397" t="s">
        <v>34</v>
      </c>
      <c r="FZ199" s="397"/>
      <c r="GA199" s="397"/>
      <c r="GB199" s="397"/>
      <c r="GC199" s="397"/>
      <c r="GD199" s="398"/>
      <c r="GE199" s="397"/>
      <c r="GF199" s="5">
        <v>2</v>
      </c>
      <c r="GG199" s="419">
        <f t="shared" si="772"/>
        <v>2</v>
      </c>
      <c r="GH199" s="5">
        <v>3</v>
      </c>
      <c r="GI199" s="5"/>
      <c r="GJ199" s="5"/>
      <c r="GK199" s="397" t="s">
        <v>40</v>
      </c>
      <c r="GL199" s="397"/>
      <c r="GM199" s="397"/>
      <c r="GN199" s="398"/>
      <c r="GO199" s="397"/>
      <c r="GP199" s="5">
        <v>2</v>
      </c>
      <c r="GQ199" s="419">
        <f t="shared" si="773"/>
        <v>1</v>
      </c>
      <c r="GR199" s="5">
        <v>9</v>
      </c>
      <c r="GS199" s="397" t="s">
        <v>34</v>
      </c>
      <c r="GT199" s="397" t="s">
        <v>322</v>
      </c>
      <c r="GU199" s="397"/>
      <c r="GV199" s="397"/>
      <c r="GW199" s="397"/>
      <c r="GX199" s="398"/>
      <c r="GY199" s="397"/>
      <c r="GZ199" s="5">
        <v>2</v>
      </c>
      <c r="HA199" s="421">
        <f t="shared" si="775"/>
        <v>7</v>
      </c>
      <c r="HB199" s="5"/>
      <c r="HK199" s="295">
        <f t="shared" si="743"/>
        <v>8</v>
      </c>
      <c r="HL199" s="296">
        <f t="shared" si="729"/>
        <v>0</v>
      </c>
      <c r="HM199" s="295">
        <f t="shared" si="730"/>
        <v>0</v>
      </c>
      <c r="HN199" s="297">
        <f t="shared" si="731"/>
        <v>0</v>
      </c>
      <c r="HO199" s="295">
        <f t="shared" si="732"/>
        <v>0</v>
      </c>
      <c r="HP199" s="295">
        <f t="shared" si="733"/>
        <v>1</v>
      </c>
      <c r="HQ199" s="295">
        <f t="shared" si="734"/>
        <v>1</v>
      </c>
      <c r="HR199" s="269">
        <v>525</v>
      </c>
      <c r="HS199" s="269" t="s">
        <v>312</v>
      </c>
    </row>
    <row r="200" spans="7:227" ht="15" customHeight="1">
      <c r="G200" s="175">
        <f t="shared" si="744"/>
        <v>7</v>
      </c>
      <c r="H200" s="175">
        <f t="shared" si="756"/>
        <v>1</v>
      </c>
      <c r="I200" s="128">
        <v>15</v>
      </c>
      <c r="J200" s="88">
        <f t="shared" si="781"/>
        <v>43142</v>
      </c>
      <c r="K200" s="84">
        <v>43142</v>
      </c>
      <c r="L200" s="5"/>
      <c r="M200" s="74">
        <v>3</v>
      </c>
      <c r="N200" s="28">
        <v>1</v>
      </c>
      <c r="O200" s="206">
        <f t="shared" si="790"/>
        <v>4</v>
      </c>
      <c r="P200" s="179">
        <f t="shared" si="787"/>
        <v>96</v>
      </c>
      <c r="Q200" s="180">
        <f t="shared" si="783"/>
        <v>48</v>
      </c>
      <c r="R200" s="181">
        <f t="shared" si="784"/>
        <v>48</v>
      </c>
      <c r="S200" s="518">
        <f t="shared" si="757"/>
        <v>6</v>
      </c>
      <c r="T200" s="27">
        <v>3</v>
      </c>
      <c r="U200" s="27">
        <v>0</v>
      </c>
      <c r="V200" s="27">
        <v>2</v>
      </c>
      <c r="W200" s="27">
        <v>3</v>
      </c>
      <c r="X200" s="187">
        <f t="shared" si="788"/>
        <v>8</v>
      </c>
      <c r="Y200" s="27">
        <v>0</v>
      </c>
      <c r="Z200" s="190">
        <f t="shared" si="789"/>
        <v>8</v>
      </c>
      <c r="AA200" s="18">
        <v>1</v>
      </c>
      <c r="AB200" s="375"/>
      <c r="AC200" s="5">
        <v>7</v>
      </c>
      <c r="AD200" s="386" t="s">
        <v>26</v>
      </c>
      <c r="AE200" s="386" t="s">
        <v>50</v>
      </c>
      <c r="AF200" s="397"/>
      <c r="AG200" s="397"/>
      <c r="AH200" s="397" t="s">
        <v>45</v>
      </c>
      <c r="AI200" s="398"/>
      <c r="AJ200" s="397"/>
      <c r="AK200" s="5">
        <v>2</v>
      </c>
      <c r="AL200" s="419">
        <f t="shared" si="758"/>
        <v>5</v>
      </c>
      <c r="AM200" s="5">
        <v>7</v>
      </c>
      <c r="AN200" s="386" t="s">
        <v>26</v>
      </c>
      <c r="AO200" s="386" t="s">
        <v>50</v>
      </c>
      <c r="AP200" s="397"/>
      <c r="AQ200" s="397"/>
      <c r="AR200" s="397" t="s">
        <v>45</v>
      </c>
      <c r="AS200" s="398"/>
      <c r="AT200" s="397"/>
      <c r="AU200" s="5">
        <v>2</v>
      </c>
      <c r="AV200" s="419">
        <f t="shared" si="759"/>
        <v>5</v>
      </c>
      <c r="AW200" s="5">
        <v>7</v>
      </c>
      <c r="AX200" s="386" t="s">
        <v>26</v>
      </c>
      <c r="AY200" s="386" t="s">
        <v>50</v>
      </c>
      <c r="AZ200" s="397"/>
      <c r="BA200" s="397"/>
      <c r="BB200" s="397" t="s">
        <v>45</v>
      </c>
      <c r="BC200" s="398"/>
      <c r="BD200" s="397"/>
      <c r="BE200" s="5">
        <v>1</v>
      </c>
      <c r="BF200" s="419">
        <f t="shared" si="760"/>
        <v>6</v>
      </c>
      <c r="BG200" s="5">
        <v>3</v>
      </c>
      <c r="BH200" s="5"/>
      <c r="BI200" s="5" t="s">
        <v>106</v>
      </c>
      <c r="BJ200" s="397" t="s">
        <v>44</v>
      </c>
      <c r="BK200" s="397"/>
      <c r="BL200" s="397"/>
      <c r="BM200" s="398"/>
      <c r="BN200" s="397"/>
      <c r="BO200" s="5">
        <v>1</v>
      </c>
      <c r="BP200" s="419">
        <f t="shared" si="761"/>
        <v>2</v>
      </c>
      <c r="BQ200" s="5">
        <v>6</v>
      </c>
      <c r="BR200" s="397" t="s">
        <v>26</v>
      </c>
      <c r="BS200" s="397" t="s">
        <v>39</v>
      </c>
      <c r="BT200" s="397"/>
      <c r="BU200" s="397"/>
      <c r="BV200" s="397">
        <v>1</v>
      </c>
      <c r="BW200" s="398"/>
      <c r="BX200" s="397"/>
      <c r="BY200" s="5">
        <v>1</v>
      </c>
      <c r="BZ200" s="419">
        <f t="shared" si="762"/>
        <v>5</v>
      </c>
      <c r="CA200" s="5">
        <v>6</v>
      </c>
      <c r="CB200" s="397" t="s">
        <v>54</v>
      </c>
      <c r="CC200" s="397" t="s">
        <v>28</v>
      </c>
      <c r="CD200" s="397"/>
      <c r="CE200" s="397"/>
      <c r="CF200" s="397"/>
      <c r="CG200" s="398"/>
      <c r="CH200" s="397"/>
      <c r="CI200" s="5">
        <v>3</v>
      </c>
      <c r="CJ200" s="419">
        <f t="shared" si="763"/>
        <v>3</v>
      </c>
      <c r="CK200" s="5">
        <v>3</v>
      </c>
      <c r="CL200" s="5"/>
      <c r="CM200" s="5"/>
      <c r="CN200" s="397">
        <v>0</v>
      </c>
      <c r="CO200" s="397" t="s">
        <v>25</v>
      </c>
      <c r="CP200" s="397"/>
      <c r="CQ200" s="398"/>
      <c r="CR200" s="397"/>
      <c r="CS200" s="5">
        <v>1</v>
      </c>
      <c r="CT200" s="419">
        <f t="shared" si="764"/>
        <v>2</v>
      </c>
      <c r="CU200" s="5">
        <v>5</v>
      </c>
      <c r="CV200" s="397" t="s">
        <v>31</v>
      </c>
      <c r="CW200" s="397" t="s">
        <v>28</v>
      </c>
      <c r="CX200" s="397"/>
      <c r="CY200" s="397"/>
      <c r="CZ200" s="397"/>
      <c r="DA200" s="398"/>
      <c r="DB200" s="397"/>
      <c r="DC200" s="5">
        <v>2</v>
      </c>
      <c r="DD200" s="419">
        <f t="shared" si="774"/>
        <v>3</v>
      </c>
      <c r="DE200" s="5">
        <v>4</v>
      </c>
      <c r="DF200" s="397" t="s">
        <v>34</v>
      </c>
      <c r="DG200" s="397" t="s">
        <v>25</v>
      </c>
      <c r="DH200" s="397"/>
      <c r="DI200" s="397"/>
      <c r="DJ200" s="397"/>
      <c r="DK200" s="398"/>
      <c r="DL200" s="397"/>
      <c r="DM200" s="5">
        <v>2</v>
      </c>
      <c r="DN200" s="419">
        <f t="shared" si="765"/>
        <v>2</v>
      </c>
      <c r="DO200" s="401"/>
      <c r="DP200" s="5">
        <v>7</v>
      </c>
      <c r="DQ200" s="5"/>
      <c r="DR200" s="359"/>
      <c r="DS200" s="397" t="s">
        <v>44</v>
      </c>
      <c r="DT200" s="397" t="s">
        <v>38</v>
      </c>
      <c r="DU200" s="397"/>
      <c r="DV200" s="398" t="s">
        <v>65</v>
      </c>
      <c r="DW200" s="397"/>
      <c r="DX200" s="5">
        <v>3</v>
      </c>
      <c r="DY200" s="419">
        <f t="shared" si="766"/>
        <v>4</v>
      </c>
      <c r="DZ200" s="410">
        <v>3</v>
      </c>
      <c r="EA200" s="397" t="s">
        <v>34</v>
      </c>
      <c r="EB200" s="397" t="s">
        <v>28</v>
      </c>
      <c r="EC200" s="397"/>
      <c r="ED200" s="397"/>
      <c r="EE200" s="397"/>
      <c r="EF200" s="398"/>
      <c r="EG200" s="397"/>
      <c r="EH200" s="5">
        <v>1</v>
      </c>
      <c r="EI200" s="419">
        <f t="shared" si="767"/>
        <v>2</v>
      </c>
      <c r="EJ200" s="5">
        <v>6</v>
      </c>
      <c r="EK200" s="397" t="s">
        <v>34</v>
      </c>
      <c r="EL200" s="397" t="s">
        <v>28</v>
      </c>
      <c r="EM200" s="397"/>
      <c r="EN200" s="397"/>
      <c r="EO200" s="397"/>
      <c r="EP200" s="398"/>
      <c r="EQ200" s="397"/>
      <c r="ER200" s="5">
        <v>4</v>
      </c>
      <c r="ES200" s="419">
        <f t="shared" si="768"/>
        <v>2</v>
      </c>
      <c r="ET200" s="5">
        <v>5</v>
      </c>
      <c r="EU200" s="397" t="s">
        <v>56</v>
      </c>
      <c r="EV200" s="397" t="s">
        <v>28</v>
      </c>
      <c r="EW200" s="397"/>
      <c r="EX200" s="397"/>
      <c r="EY200" s="397"/>
      <c r="EZ200" s="398"/>
      <c r="FA200" s="397"/>
      <c r="FB200" s="5">
        <v>2</v>
      </c>
      <c r="FC200" s="419">
        <f t="shared" si="769"/>
        <v>3</v>
      </c>
      <c r="FD200" s="5">
        <v>6</v>
      </c>
      <c r="FE200" s="397" t="s">
        <v>34</v>
      </c>
      <c r="FF200" s="397" t="s">
        <v>63</v>
      </c>
      <c r="FG200" s="397"/>
      <c r="FH200" s="397"/>
      <c r="FI200" s="397"/>
      <c r="FJ200" s="398"/>
      <c r="FK200" s="397"/>
      <c r="FL200" s="5">
        <v>2</v>
      </c>
      <c r="FM200" s="419">
        <f t="shared" si="770"/>
        <v>4</v>
      </c>
      <c r="FN200" s="5">
        <v>6</v>
      </c>
      <c r="FO200" s="397" t="s">
        <v>34</v>
      </c>
      <c r="FP200" s="397" t="s">
        <v>39</v>
      </c>
      <c r="FQ200" s="397"/>
      <c r="FR200" s="397"/>
      <c r="FS200" s="397"/>
      <c r="FT200" s="398"/>
      <c r="FU200" s="397"/>
      <c r="FV200" s="5">
        <v>3</v>
      </c>
      <c r="FW200" s="419">
        <f t="shared" si="771"/>
        <v>3</v>
      </c>
      <c r="FX200" s="5">
        <v>6</v>
      </c>
      <c r="FY200" s="397" t="s">
        <v>34</v>
      </c>
      <c r="FZ200" s="397" t="s">
        <v>28</v>
      </c>
      <c r="GA200" s="397"/>
      <c r="GB200" s="397"/>
      <c r="GC200" s="397"/>
      <c r="GD200" s="398"/>
      <c r="GE200" s="397"/>
      <c r="GF200" s="5">
        <v>2</v>
      </c>
      <c r="GG200" s="419">
        <f t="shared" si="772"/>
        <v>4</v>
      </c>
      <c r="GH200" s="5">
        <v>3</v>
      </c>
      <c r="GI200" s="5"/>
      <c r="GJ200" s="5"/>
      <c r="GK200" s="397" t="s">
        <v>62</v>
      </c>
      <c r="GL200" s="397" t="s">
        <v>46</v>
      </c>
      <c r="GM200" s="397"/>
      <c r="GN200" s="398"/>
      <c r="GO200" s="397"/>
      <c r="GP200" s="5">
        <v>3</v>
      </c>
      <c r="GQ200" s="419">
        <f t="shared" si="773"/>
        <v>0</v>
      </c>
      <c r="GR200" s="5">
        <v>6</v>
      </c>
      <c r="GS200" s="397" t="s">
        <v>34</v>
      </c>
      <c r="GT200" s="397" t="s">
        <v>28</v>
      </c>
      <c r="GU200" s="397"/>
      <c r="GV200" s="397"/>
      <c r="GW200" s="397"/>
      <c r="GX200" s="398"/>
      <c r="GY200" s="397"/>
      <c r="GZ200" s="5">
        <v>1</v>
      </c>
      <c r="HA200" s="421">
        <f t="shared" si="775"/>
        <v>5</v>
      </c>
      <c r="HB200" s="5"/>
      <c r="HK200" s="295">
        <f t="shared" si="743"/>
        <v>7</v>
      </c>
      <c r="HL200" s="296">
        <f t="shared" si="729"/>
        <v>0</v>
      </c>
      <c r="HM200" s="295">
        <f t="shared" si="730"/>
        <v>0</v>
      </c>
      <c r="HN200" s="297">
        <f t="shared" si="731"/>
        <v>0</v>
      </c>
      <c r="HO200" s="295">
        <f t="shared" si="732"/>
        <v>0</v>
      </c>
      <c r="HP200" s="295">
        <f t="shared" si="733"/>
        <v>0</v>
      </c>
      <c r="HQ200" s="295">
        <f t="shared" si="734"/>
        <v>0</v>
      </c>
      <c r="HR200" s="269">
        <v>525</v>
      </c>
      <c r="HS200" s="269" t="s">
        <v>312</v>
      </c>
    </row>
    <row r="201" spans="7:227" ht="15" customHeight="1">
      <c r="G201" s="175">
        <f t="shared" si="744"/>
        <v>7</v>
      </c>
      <c r="H201" s="175">
        <f t="shared" si="756"/>
        <v>3</v>
      </c>
      <c r="I201" s="128">
        <v>14</v>
      </c>
      <c r="J201" s="88">
        <f t="shared" si="781"/>
        <v>43128</v>
      </c>
      <c r="K201" s="84">
        <v>43128</v>
      </c>
      <c r="L201" s="5"/>
      <c r="M201" s="74">
        <v>0</v>
      </c>
      <c r="N201" s="28">
        <v>1</v>
      </c>
      <c r="O201" s="206">
        <f t="shared" si="790"/>
        <v>1</v>
      </c>
      <c r="P201" s="179">
        <f t="shared" si="787"/>
        <v>87</v>
      </c>
      <c r="Q201" s="180">
        <f t="shared" si="783"/>
        <v>43</v>
      </c>
      <c r="R201" s="181">
        <f t="shared" si="784"/>
        <v>44</v>
      </c>
      <c r="S201" s="518">
        <f t="shared" si="757"/>
        <v>2</v>
      </c>
      <c r="T201" s="27">
        <v>0</v>
      </c>
      <c r="U201" s="27">
        <v>1</v>
      </c>
      <c r="V201" s="27">
        <v>3</v>
      </c>
      <c r="W201" s="27">
        <v>1</v>
      </c>
      <c r="X201" s="187">
        <f>IF(ISNUMBER(T201),SUM(T201:W201),"")</f>
        <v>5</v>
      </c>
      <c r="Y201" s="27">
        <v>1</v>
      </c>
      <c r="Z201" s="190">
        <f t="shared" si="789"/>
        <v>6</v>
      </c>
      <c r="AA201" s="18">
        <v>0</v>
      </c>
      <c r="AB201" s="375"/>
      <c r="AC201" s="5">
        <v>5</v>
      </c>
      <c r="AD201" s="397" t="s">
        <v>26</v>
      </c>
      <c r="AE201" s="397" t="s">
        <v>39</v>
      </c>
      <c r="AF201" s="397"/>
      <c r="AG201" s="397"/>
      <c r="AH201" s="397"/>
      <c r="AI201" s="398"/>
      <c r="AJ201" s="397"/>
      <c r="AK201" s="5">
        <v>2</v>
      </c>
      <c r="AL201" s="419">
        <f t="shared" si="758"/>
        <v>3</v>
      </c>
      <c r="AM201" s="5">
        <v>5</v>
      </c>
      <c r="AN201" s="397" t="s">
        <v>26</v>
      </c>
      <c r="AO201" s="397" t="s">
        <v>28</v>
      </c>
      <c r="AP201" s="397"/>
      <c r="AQ201" s="397"/>
      <c r="AR201" s="397"/>
      <c r="AS201" s="398"/>
      <c r="AT201" s="397"/>
      <c r="AU201" s="5">
        <v>3</v>
      </c>
      <c r="AV201" s="419">
        <f t="shared" si="759"/>
        <v>2</v>
      </c>
      <c r="AW201" s="5">
        <v>6</v>
      </c>
      <c r="AX201" s="397" t="s">
        <v>26</v>
      </c>
      <c r="AY201" s="397" t="s">
        <v>28</v>
      </c>
      <c r="AZ201" s="397"/>
      <c r="BA201" s="397"/>
      <c r="BB201" s="397"/>
      <c r="BC201" s="398"/>
      <c r="BD201" s="397"/>
      <c r="BE201" s="5">
        <v>1</v>
      </c>
      <c r="BF201" s="419">
        <f t="shared" si="760"/>
        <v>5</v>
      </c>
      <c r="BG201" s="5">
        <v>4</v>
      </c>
      <c r="BH201" s="5"/>
      <c r="BI201" s="5" t="s">
        <v>106</v>
      </c>
      <c r="BJ201" s="397" t="s">
        <v>44</v>
      </c>
      <c r="BK201" s="397" t="s">
        <v>46</v>
      </c>
      <c r="BL201" s="397"/>
      <c r="BM201" s="398"/>
      <c r="BN201" s="397"/>
      <c r="BO201" s="5">
        <v>3</v>
      </c>
      <c r="BP201" s="419">
        <f t="shared" si="761"/>
        <v>1</v>
      </c>
      <c r="BQ201" s="5">
        <v>6</v>
      </c>
      <c r="BR201" s="397" t="s">
        <v>26</v>
      </c>
      <c r="BS201" s="397" t="s">
        <v>39</v>
      </c>
      <c r="BT201" s="397"/>
      <c r="BU201" s="397"/>
      <c r="BV201" s="397">
        <v>1</v>
      </c>
      <c r="BW201" s="398"/>
      <c r="BX201" s="397"/>
      <c r="BY201" s="5">
        <v>2</v>
      </c>
      <c r="BZ201" s="419">
        <f t="shared" si="762"/>
        <v>4</v>
      </c>
      <c r="CA201" s="5">
        <v>5</v>
      </c>
      <c r="CB201" s="397" t="s">
        <v>54</v>
      </c>
      <c r="CC201" s="397" t="s">
        <v>39</v>
      </c>
      <c r="CD201" s="397"/>
      <c r="CE201" s="397"/>
      <c r="CF201" s="397">
        <v>1</v>
      </c>
      <c r="CG201" s="398"/>
      <c r="CH201" s="397"/>
      <c r="CI201" s="5">
        <v>1</v>
      </c>
      <c r="CJ201" s="419">
        <f t="shared" si="763"/>
        <v>4</v>
      </c>
      <c r="CK201" s="5">
        <v>3</v>
      </c>
      <c r="CL201" s="5"/>
      <c r="CM201" s="5"/>
      <c r="CN201" s="397">
        <v>0</v>
      </c>
      <c r="CO201" s="397" t="s">
        <v>46</v>
      </c>
      <c r="CP201" s="397"/>
      <c r="CQ201" s="398"/>
      <c r="CR201" s="397"/>
      <c r="CS201" s="5">
        <v>2</v>
      </c>
      <c r="CT201" s="419">
        <f t="shared" si="764"/>
        <v>1</v>
      </c>
      <c r="CU201" s="5">
        <v>5</v>
      </c>
      <c r="CV201" s="397" t="s">
        <v>35</v>
      </c>
      <c r="CW201" s="397" t="s">
        <v>39</v>
      </c>
      <c r="CX201" s="397"/>
      <c r="CY201" s="397"/>
      <c r="CZ201" s="397"/>
      <c r="DA201" s="398"/>
      <c r="DB201" s="397"/>
      <c r="DC201" s="5">
        <v>2</v>
      </c>
      <c r="DD201" s="419">
        <f t="shared" si="774"/>
        <v>3</v>
      </c>
      <c r="DE201" s="5">
        <v>4</v>
      </c>
      <c r="DF201" s="397" t="s">
        <v>34</v>
      </c>
      <c r="DG201" s="397" t="s">
        <v>28</v>
      </c>
      <c r="DH201" s="397"/>
      <c r="DI201" s="397"/>
      <c r="DJ201" s="397"/>
      <c r="DK201" s="398"/>
      <c r="DL201" s="397"/>
      <c r="DM201" s="5">
        <v>1</v>
      </c>
      <c r="DN201" s="419">
        <f t="shared" si="765"/>
        <v>3</v>
      </c>
      <c r="DO201" s="401"/>
      <c r="DP201" s="5">
        <v>5</v>
      </c>
      <c r="DQ201" s="5"/>
      <c r="DR201" s="359"/>
      <c r="DS201" s="397" t="s">
        <v>29</v>
      </c>
      <c r="DT201" s="397" t="s">
        <v>39</v>
      </c>
      <c r="DU201" s="397"/>
      <c r="DV201" s="398">
        <v>1</v>
      </c>
      <c r="DW201" s="397"/>
      <c r="DX201" s="5">
        <v>3</v>
      </c>
      <c r="DY201" s="419">
        <f t="shared" si="766"/>
        <v>2</v>
      </c>
      <c r="DZ201" s="5">
        <v>5</v>
      </c>
      <c r="EA201" s="397" t="s">
        <v>34</v>
      </c>
      <c r="EB201" s="397" t="s">
        <v>39</v>
      </c>
      <c r="EC201" s="397"/>
      <c r="ED201" s="397"/>
      <c r="EE201" s="397"/>
      <c r="EF201" s="398"/>
      <c r="EG201" s="397"/>
      <c r="EH201" s="5">
        <v>1</v>
      </c>
      <c r="EI201" s="419">
        <f t="shared" si="767"/>
        <v>4</v>
      </c>
      <c r="EJ201" s="5">
        <v>4</v>
      </c>
      <c r="EK201" s="397" t="s">
        <v>34</v>
      </c>
      <c r="EL201" s="397" t="s">
        <v>28</v>
      </c>
      <c r="EM201" s="397"/>
      <c r="EN201" s="397"/>
      <c r="EO201" s="397"/>
      <c r="EP201" s="398"/>
      <c r="EQ201" s="397"/>
      <c r="ER201" s="5">
        <v>1</v>
      </c>
      <c r="ES201" s="419">
        <f t="shared" si="768"/>
        <v>3</v>
      </c>
      <c r="ET201" s="5">
        <v>4</v>
      </c>
      <c r="EU201" s="397" t="s">
        <v>56</v>
      </c>
      <c r="EV201" s="397" t="s">
        <v>25</v>
      </c>
      <c r="EW201" s="397"/>
      <c r="EX201" s="397"/>
      <c r="EY201" s="397"/>
      <c r="EZ201" s="398"/>
      <c r="FA201" s="397"/>
      <c r="FB201" s="5">
        <v>0</v>
      </c>
      <c r="FC201" s="419">
        <f t="shared" si="769"/>
        <v>4</v>
      </c>
      <c r="FD201" s="5">
        <v>7</v>
      </c>
      <c r="FE201" s="397" t="s">
        <v>34</v>
      </c>
      <c r="FF201" s="397" t="s">
        <v>28</v>
      </c>
      <c r="FG201" s="397"/>
      <c r="FH201" s="397"/>
      <c r="FI201" s="397"/>
      <c r="FJ201" s="398"/>
      <c r="FK201" s="397"/>
      <c r="FL201" s="5">
        <v>3</v>
      </c>
      <c r="FM201" s="419">
        <f t="shared" si="770"/>
        <v>4</v>
      </c>
      <c r="FN201" s="5">
        <v>6</v>
      </c>
      <c r="FO201" s="397" t="s">
        <v>34</v>
      </c>
      <c r="FP201" s="397" t="s">
        <v>39</v>
      </c>
      <c r="FQ201" s="397"/>
      <c r="FR201" s="397"/>
      <c r="FS201" s="397">
        <v>1</v>
      </c>
      <c r="FT201" s="398"/>
      <c r="FU201" s="397"/>
      <c r="FV201" s="5">
        <v>2</v>
      </c>
      <c r="FW201" s="419">
        <f t="shared" si="771"/>
        <v>4</v>
      </c>
      <c r="FX201" s="5">
        <v>4</v>
      </c>
      <c r="FY201" s="397" t="s">
        <v>34</v>
      </c>
      <c r="FZ201" s="397" t="s">
        <v>28</v>
      </c>
      <c r="GA201" s="397"/>
      <c r="GB201" s="397"/>
      <c r="GC201" s="397"/>
      <c r="GD201" s="398"/>
      <c r="GE201" s="397"/>
      <c r="GF201" s="5">
        <v>1</v>
      </c>
      <c r="GG201" s="419">
        <f t="shared" si="772"/>
        <v>3</v>
      </c>
      <c r="GH201" s="5">
        <v>3</v>
      </c>
      <c r="GI201" s="5"/>
      <c r="GJ201" s="5"/>
      <c r="GK201" s="397" t="s">
        <v>62</v>
      </c>
      <c r="GL201" s="397" t="s">
        <v>46</v>
      </c>
      <c r="GM201" s="397"/>
      <c r="GN201" s="398"/>
      <c r="GO201" s="397"/>
      <c r="GP201" s="5">
        <v>2</v>
      </c>
      <c r="GQ201" s="419">
        <f t="shared" si="773"/>
        <v>1</v>
      </c>
      <c r="GR201" s="5">
        <v>6</v>
      </c>
      <c r="GS201" s="397" t="s">
        <v>34</v>
      </c>
      <c r="GT201" s="397" t="s">
        <v>28</v>
      </c>
      <c r="GU201" s="397"/>
      <c r="GV201" s="397"/>
      <c r="GW201" s="397">
        <v>1</v>
      </c>
      <c r="GX201" s="398"/>
      <c r="GY201" s="397"/>
      <c r="GZ201" s="5">
        <v>2</v>
      </c>
      <c r="HA201" s="421">
        <f t="shared" si="775"/>
        <v>4</v>
      </c>
      <c r="HB201" s="5"/>
      <c r="HK201" s="295">
        <f t="shared" si="743"/>
        <v>8</v>
      </c>
      <c r="HL201" s="296">
        <f t="shared" si="729"/>
        <v>0</v>
      </c>
      <c r="HM201" s="295">
        <f t="shared" si="730"/>
        <v>0</v>
      </c>
      <c r="HN201" s="297">
        <f t="shared" si="731"/>
        <v>0</v>
      </c>
      <c r="HO201" s="295">
        <f t="shared" si="732"/>
        <v>0</v>
      </c>
      <c r="HP201" s="295">
        <f t="shared" si="733"/>
        <v>0</v>
      </c>
      <c r="HQ201" s="295">
        <f t="shared" si="734"/>
        <v>0</v>
      </c>
      <c r="HR201" s="269">
        <v>525</v>
      </c>
      <c r="HS201" s="269" t="s">
        <v>312</v>
      </c>
    </row>
    <row r="202" spans="7:227" ht="15" customHeight="1" thickBot="1">
      <c r="G202" s="175">
        <f t="shared" si="744"/>
        <v>5</v>
      </c>
      <c r="H202" s="175">
        <f t="shared" si="756"/>
        <v>2</v>
      </c>
      <c r="I202" s="423">
        <v>13</v>
      </c>
      <c r="J202" s="91">
        <f t="shared" si="781"/>
        <v>43103</v>
      </c>
      <c r="K202" s="86">
        <v>43103</v>
      </c>
      <c r="L202" s="45"/>
      <c r="M202" s="75">
        <v>5</v>
      </c>
      <c r="N202" s="46">
        <v>0</v>
      </c>
      <c r="O202" s="208">
        <f t="shared" si="790"/>
        <v>5</v>
      </c>
      <c r="P202" s="182">
        <f t="shared" si="787"/>
        <v>95</v>
      </c>
      <c r="Q202" s="183">
        <f t="shared" si="783"/>
        <v>42</v>
      </c>
      <c r="R202" s="184">
        <f t="shared" si="784"/>
        <v>53</v>
      </c>
      <c r="S202" s="520">
        <f t="shared" si="757"/>
        <v>5</v>
      </c>
      <c r="T202" s="47">
        <v>5</v>
      </c>
      <c r="U202" s="47">
        <v>1</v>
      </c>
      <c r="V202" s="47">
        <v>2</v>
      </c>
      <c r="W202" s="47">
        <v>0</v>
      </c>
      <c r="X202" s="188">
        <f t="shared" ref="X202:X211" si="791">IF(ISNUMBER(T202),SUM(T202:W202),"")</f>
        <v>8</v>
      </c>
      <c r="Y202" s="47">
        <v>1</v>
      </c>
      <c r="Z202" s="191">
        <f t="shared" si="789"/>
        <v>9</v>
      </c>
      <c r="AA202" s="211">
        <v>1</v>
      </c>
      <c r="AB202" s="376"/>
      <c r="AC202" s="45">
        <v>6</v>
      </c>
      <c r="AD202" s="455" t="s">
        <v>26</v>
      </c>
      <c r="AE202" s="455" t="s">
        <v>25</v>
      </c>
      <c r="AF202" s="455"/>
      <c r="AG202" s="455"/>
      <c r="AH202" s="455"/>
      <c r="AI202" s="456"/>
      <c r="AJ202" s="460"/>
      <c r="AK202" s="461">
        <v>3</v>
      </c>
      <c r="AL202" s="419">
        <f t="shared" si="758"/>
        <v>3</v>
      </c>
      <c r="AM202" s="45">
        <v>4</v>
      </c>
      <c r="AN202" s="455" t="s">
        <v>26</v>
      </c>
      <c r="AO202" s="455" t="s">
        <v>39</v>
      </c>
      <c r="AP202" s="455"/>
      <c r="AQ202" s="455"/>
      <c r="AR202" s="455"/>
      <c r="AS202" s="456"/>
      <c r="AT202" s="455"/>
      <c r="AU202" s="45">
        <v>2</v>
      </c>
      <c r="AV202" s="419">
        <f t="shared" si="759"/>
        <v>2</v>
      </c>
      <c r="AW202" s="45">
        <v>6</v>
      </c>
      <c r="AX202" s="455" t="s">
        <v>26</v>
      </c>
      <c r="AY202" s="455" t="s">
        <v>39</v>
      </c>
      <c r="AZ202" s="455"/>
      <c r="BA202" s="455"/>
      <c r="BB202" s="455"/>
      <c r="BC202" s="456"/>
      <c r="BD202" s="455"/>
      <c r="BE202" s="45">
        <v>2</v>
      </c>
      <c r="BF202" s="419">
        <f t="shared" si="760"/>
        <v>4</v>
      </c>
      <c r="BG202" s="45">
        <v>3</v>
      </c>
      <c r="BH202" s="45"/>
      <c r="BI202" s="45" t="s">
        <v>106</v>
      </c>
      <c r="BJ202" s="455" t="s">
        <v>30</v>
      </c>
      <c r="BK202" s="455" t="s">
        <v>46</v>
      </c>
      <c r="BL202" s="455"/>
      <c r="BM202" s="456"/>
      <c r="BN202" s="455"/>
      <c r="BO202" s="45">
        <v>2</v>
      </c>
      <c r="BP202" s="419">
        <f t="shared" si="761"/>
        <v>1</v>
      </c>
      <c r="BQ202" s="45">
        <v>4</v>
      </c>
      <c r="BR202" s="455" t="s">
        <v>26</v>
      </c>
      <c r="BS202" s="455" t="s">
        <v>28</v>
      </c>
      <c r="BT202" s="455"/>
      <c r="BU202" s="455"/>
      <c r="BV202" s="455"/>
      <c r="BW202" s="456"/>
      <c r="BX202" s="455"/>
      <c r="BY202" s="45">
        <v>1</v>
      </c>
      <c r="BZ202" s="419">
        <f t="shared" si="762"/>
        <v>3</v>
      </c>
      <c r="CA202" s="45">
        <v>5</v>
      </c>
      <c r="CB202" s="455" t="s">
        <v>54</v>
      </c>
      <c r="CC202" s="455" t="s">
        <v>28</v>
      </c>
      <c r="CD202" s="455"/>
      <c r="CE202" s="455"/>
      <c r="CF202" s="455"/>
      <c r="CG202" s="456"/>
      <c r="CH202" s="455"/>
      <c r="CI202" s="45">
        <v>2</v>
      </c>
      <c r="CJ202" s="419">
        <f t="shared" si="763"/>
        <v>3</v>
      </c>
      <c r="CK202" s="45">
        <v>3</v>
      </c>
      <c r="CL202" s="45"/>
      <c r="CM202" s="45"/>
      <c r="CN202" s="455">
        <v>4</v>
      </c>
      <c r="CO202" s="455" t="s">
        <v>46</v>
      </c>
      <c r="CP202" s="455"/>
      <c r="CQ202" s="456"/>
      <c r="CR202" s="455"/>
      <c r="CS202" s="45">
        <v>2</v>
      </c>
      <c r="CT202" s="419">
        <f t="shared" si="764"/>
        <v>1</v>
      </c>
      <c r="CU202" s="45">
        <v>6</v>
      </c>
      <c r="CV202" s="455" t="s">
        <v>35</v>
      </c>
      <c r="CW202" s="455" t="s">
        <v>25</v>
      </c>
      <c r="CX202" s="455"/>
      <c r="CY202" s="455"/>
      <c r="CZ202" s="455"/>
      <c r="DA202" s="456"/>
      <c r="DB202" s="455"/>
      <c r="DC202" s="45">
        <v>2</v>
      </c>
      <c r="DD202" s="419">
        <f t="shared" si="774"/>
        <v>4</v>
      </c>
      <c r="DE202" s="45">
        <v>5</v>
      </c>
      <c r="DF202" s="455" t="s">
        <v>34</v>
      </c>
      <c r="DG202" s="455" t="s">
        <v>28</v>
      </c>
      <c r="DH202" s="455"/>
      <c r="DI202" s="455"/>
      <c r="DJ202" s="455"/>
      <c r="DK202" s="456"/>
      <c r="DL202" s="455"/>
      <c r="DM202" s="45">
        <v>2</v>
      </c>
      <c r="DN202" s="419">
        <f t="shared" si="765"/>
        <v>3</v>
      </c>
      <c r="DO202" s="459"/>
      <c r="DP202" s="45">
        <v>6</v>
      </c>
      <c r="DQ202" s="45"/>
      <c r="DR202" s="440"/>
      <c r="DS202" s="455" t="s">
        <v>29</v>
      </c>
      <c r="DT202" s="455" t="s">
        <v>50</v>
      </c>
      <c r="DU202" s="455"/>
      <c r="DV202" s="456" t="s">
        <v>45</v>
      </c>
      <c r="DW202" s="455"/>
      <c r="DX202" s="45">
        <v>2</v>
      </c>
      <c r="DY202" s="419">
        <f t="shared" si="766"/>
        <v>4</v>
      </c>
      <c r="DZ202" s="45">
        <v>8</v>
      </c>
      <c r="EA202" s="455" t="s">
        <v>34</v>
      </c>
      <c r="EB202" s="455" t="s">
        <v>39</v>
      </c>
      <c r="EC202" s="455"/>
      <c r="ED202" s="455"/>
      <c r="EE202" s="455">
        <v>1</v>
      </c>
      <c r="EF202" s="456"/>
      <c r="EG202" s="455"/>
      <c r="EH202" s="45">
        <v>3</v>
      </c>
      <c r="EI202" s="419">
        <f t="shared" si="767"/>
        <v>5</v>
      </c>
      <c r="EJ202" s="462">
        <v>3</v>
      </c>
      <c r="EK202" s="455" t="s">
        <v>34</v>
      </c>
      <c r="EL202" s="455" t="s">
        <v>39</v>
      </c>
      <c r="EM202" s="455"/>
      <c r="EN202" s="455"/>
      <c r="EO202" s="455"/>
      <c r="EP202" s="456"/>
      <c r="EQ202" s="455"/>
      <c r="ER202" s="45">
        <v>1</v>
      </c>
      <c r="ES202" s="419">
        <f t="shared" si="768"/>
        <v>2</v>
      </c>
      <c r="ET202" s="45">
        <v>6</v>
      </c>
      <c r="EU202" s="455" t="s">
        <v>56</v>
      </c>
      <c r="EV202" s="455" t="s">
        <v>42</v>
      </c>
      <c r="EW202" s="455"/>
      <c r="EX202" s="455"/>
      <c r="EY202" s="455" t="s">
        <v>45</v>
      </c>
      <c r="EZ202" s="456"/>
      <c r="FA202" s="455"/>
      <c r="FB202" s="45">
        <v>2</v>
      </c>
      <c r="FC202" s="419">
        <f t="shared" si="769"/>
        <v>4</v>
      </c>
      <c r="FD202" s="45">
        <v>8</v>
      </c>
      <c r="FE202" s="455" t="s">
        <v>34</v>
      </c>
      <c r="FF202" s="455" t="s">
        <v>28</v>
      </c>
      <c r="FG202" s="455"/>
      <c r="FH202" s="455"/>
      <c r="FI202" s="455" t="s">
        <v>64</v>
      </c>
      <c r="FJ202" s="456"/>
      <c r="FK202" s="455"/>
      <c r="FL202" s="45">
        <v>2</v>
      </c>
      <c r="FM202" s="419">
        <f t="shared" si="770"/>
        <v>6</v>
      </c>
      <c r="FN202" s="45">
        <v>5</v>
      </c>
      <c r="FO202" s="455" t="s">
        <v>34</v>
      </c>
      <c r="FP202" s="455" t="s">
        <v>28</v>
      </c>
      <c r="FQ202" s="455"/>
      <c r="FR202" s="455"/>
      <c r="FS202" s="455"/>
      <c r="FT202" s="456"/>
      <c r="FU202" s="455"/>
      <c r="FV202" s="45">
        <v>2</v>
      </c>
      <c r="FW202" s="419">
        <f t="shared" si="771"/>
        <v>3</v>
      </c>
      <c r="FX202" s="45">
        <v>6</v>
      </c>
      <c r="FY202" s="455" t="s">
        <v>34</v>
      </c>
      <c r="FZ202" s="455" t="s">
        <v>48</v>
      </c>
      <c r="GA202" s="455"/>
      <c r="GB202" s="455"/>
      <c r="GC202" s="455" t="s">
        <v>45</v>
      </c>
      <c r="GD202" s="456"/>
      <c r="GE202" s="455"/>
      <c r="GF202" s="45">
        <v>2</v>
      </c>
      <c r="GG202" s="419">
        <f t="shared" si="772"/>
        <v>4</v>
      </c>
      <c r="GH202" s="45">
        <v>3</v>
      </c>
      <c r="GI202" s="45"/>
      <c r="GJ202" s="45"/>
      <c r="GK202" s="455" t="s">
        <v>52</v>
      </c>
      <c r="GL202" s="455" t="s">
        <v>38</v>
      </c>
      <c r="GM202" s="455"/>
      <c r="GN202" s="456"/>
      <c r="GO202" s="455"/>
      <c r="GP202" s="45">
        <v>1</v>
      </c>
      <c r="GQ202" s="419">
        <f t="shared" si="773"/>
        <v>2</v>
      </c>
      <c r="GR202" s="45">
        <v>8</v>
      </c>
      <c r="GS202" s="455" t="s">
        <v>34</v>
      </c>
      <c r="GT202" s="455" t="s">
        <v>50</v>
      </c>
      <c r="GU202" s="455"/>
      <c r="GV202" s="455"/>
      <c r="GW202" s="455"/>
      <c r="GX202" s="456"/>
      <c r="GY202" s="455"/>
      <c r="GZ202" s="45">
        <v>2</v>
      </c>
      <c r="HA202" s="421">
        <f t="shared" si="775"/>
        <v>6</v>
      </c>
      <c r="HB202" s="45"/>
      <c r="HK202" s="295">
        <f t="shared" si="743"/>
        <v>8</v>
      </c>
      <c r="HL202" s="296">
        <f t="shared" si="729"/>
        <v>0</v>
      </c>
      <c r="HM202" s="295">
        <f t="shared" si="730"/>
        <v>0</v>
      </c>
      <c r="HN202" s="297">
        <f t="shared" si="731"/>
        <v>0</v>
      </c>
      <c r="HO202" s="295">
        <f t="shared" si="732"/>
        <v>0</v>
      </c>
      <c r="HP202" s="295">
        <f t="shared" si="733"/>
        <v>2</v>
      </c>
      <c r="HQ202" s="295">
        <f t="shared" si="734"/>
        <v>2</v>
      </c>
      <c r="HR202" s="269">
        <v>525</v>
      </c>
      <c r="HS202" s="269" t="s">
        <v>312</v>
      </c>
    </row>
    <row r="203" spans="7:227" ht="15" customHeight="1">
      <c r="G203" s="175">
        <f t="shared" si="744"/>
        <v>10</v>
      </c>
      <c r="H203" s="175">
        <f t="shared" si="756"/>
        <v>2</v>
      </c>
      <c r="I203" s="128">
        <v>12</v>
      </c>
      <c r="J203" s="90">
        <f t="shared" si="781"/>
        <v>43098</v>
      </c>
      <c r="K203" s="87">
        <v>43098</v>
      </c>
      <c r="L203" s="41"/>
      <c r="M203" s="76">
        <v>1</v>
      </c>
      <c r="N203" s="42">
        <v>0</v>
      </c>
      <c r="O203" s="207">
        <f t="shared" si="790"/>
        <v>1</v>
      </c>
      <c r="P203" s="176">
        <f t="shared" si="787"/>
        <v>86</v>
      </c>
      <c r="Q203" s="185">
        <f t="shared" si="783"/>
        <v>45</v>
      </c>
      <c r="R203" s="178">
        <f t="shared" si="784"/>
        <v>41</v>
      </c>
      <c r="S203" s="519">
        <f t="shared" si="757"/>
        <v>9</v>
      </c>
      <c r="T203" s="43">
        <v>1</v>
      </c>
      <c r="U203" s="43">
        <v>0</v>
      </c>
      <c r="V203" s="43">
        <v>3</v>
      </c>
      <c r="W203" s="43">
        <v>0</v>
      </c>
      <c r="X203" s="186">
        <f t="shared" si="791"/>
        <v>4</v>
      </c>
      <c r="Y203" s="43">
        <v>2</v>
      </c>
      <c r="Z203" s="189">
        <f t="shared" si="789"/>
        <v>6</v>
      </c>
      <c r="AA203" s="44">
        <v>0</v>
      </c>
      <c r="AB203" s="377"/>
      <c r="AC203" s="41">
        <v>5</v>
      </c>
      <c r="AD203" s="449" t="s">
        <v>26</v>
      </c>
      <c r="AE203" s="449" t="s">
        <v>39</v>
      </c>
      <c r="AF203" s="449"/>
      <c r="AG203" s="449"/>
      <c r="AH203" s="449"/>
      <c r="AI203" s="450"/>
      <c r="AJ203" s="449"/>
      <c r="AK203" s="41">
        <v>1</v>
      </c>
      <c r="AL203" s="419">
        <f t="shared" si="758"/>
        <v>4</v>
      </c>
      <c r="AM203" s="41">
        <v>4</v>
      </c>
      <c r="AN203" s="449" t="s">
        <v>26</v>
      </c>
      <c r="AO203" s="449" t="s">
        <v>28</v>
      </c>
      <c r="AP203" s="449"/>
      <c r="AQ203" s="449"/>
      <c r="AR203" s="449"/>
      <c r="AS203" s="450"/>
      <c r="AT203" s="449"/>
      <c r="AU203" s="41">
        <v>1</v>
      </c>
      <c r="AV203" s="419">
        <f t="shared" si="759"/>
        <v>3</v>
      </c>
      <c r="AW203" s="41">
        <v>4</v>
      </c>
      <c r="AX203" s="449" t="s">
        <v>26</v>
      </c>
      <c r="AY203" s="449" t="s">
        <v>28</v>
      </c>
      <c r="AZ203" s="449"/>
      <c r="BA203" s="449"/>
      <c r="BB203" s="449"/>
      <c r="BC203" s="450"/>
      <c r="BD203" s="449"/>
      <c r="BE203" s="41">
        <v>2</v>
      </c>
      <c r="BF203" s="419">
        <f t="shared" si="760"/>
        <v>2</v>
      </c>
      <c r="BG203" s="41">
        <v>5</v>
      </c>
      <c r="BH203" s="41"/>
      <c r="BI203" s="41" t="s">
        <v>106</v>
      </c>
      <c r="BJ203" s="449" t="s">
        <v>29</v>
      </c>
      <c r="BK203" s="449" t="s">
        <v>25</v>
      </c>
      <c r="BL203" s="449">
        <v>1</v>
      </c>
      <c r="BM203" s="450"/>
      <c r="BN203" s="449"/>
      <c r="BO203" s="41">
        <v>2</v>
      </c>
      <c r="BP203" s="419">
        <f t="shared" si="761"/>
        <v>3</v>
      </c>
      <c r="BQ203" s="41">
        <v>6</v>
      </c>
      <c r="BR203" s="449" t="s">
        <v>26</v>
      </c>
      <c r="BS203" s="449" t="s">
        <v>28</v>
      </c>
      <c r="BT203" s="449"/>
      <c r="BU203" s="449"/>
      <c r="BV203" s="449">
        <v>1</v>
      </c>
      <c r="BW203" s="450"/>
      <c r="BX203" s="449"/>
      <c r="BY203" s="41">
        <v>3</v>
      </c>
      <c r="BZ203" s="419">
        <f t="shared" si="762"/>
        <v>3</v>
      </c>
      <c r="CA203" s="41">
        <v>5</v>
      </c>
      <c r="CB203" s="449" t="s">
        <v>27</v>
      </c>
      <c r="CC203" s="449" t="s">
        <v>28</v>
      </c>
      <c r="CD203" s="449"/>
      <c r="CE203" s="449"/>
      <c r="CF203" s="449"/>
      <c r="CG203" s="450"/>
      <c r="CH203" s="449"/>
      <c r="CI203" s="41">
        <v>1</v>
      </c>
      <c r="CJ203" s="419">
        <f t="shared" si="763"/>
        <v>4</v>
      </c>
      <c r="CK203" s="41">
        <v>5</v>
      </c>
      <c r="CL203" s="41"/>
      <c r="CM203" s="41"/>
      <c r="CN203" s="449">
        <v>4</v>
      </c>
      <c r="CO203" s="449"/>
      <c r="CP203" s="449"/>
      <c r="CQ203" s="450"/>
      <c r="CR203" s="449"/>
      <c r="CS203" s="41">
        <v>3</v>
      </c>
      <c r="CT203" s="419">
        <f t="shared" si="764"/>
        <v>2</v>
      </c>
      <c r="CU203" s="41">
        <v>6</v>
      </c>
      <c r="CV203" s="449" t="s">
        <v>35</v>
      </c>
      <c r="CW203" s="449" t="s">
        <v>25</v>
      </c>
      <c r="CX203" s="449"/>
      <c r="CY203" s="449"/>
      <c r="CZ203" s="449">
        <v>1</v>
      </c>
      <c r="DA203" s="450"/>
      <c r="DB203" s="449"/>
      <c r="DC203" s="41">
        <v>3</v>
      </c>
      <c r="DD203" s="419">
        <f t="shared" si="774"/>
        <v>3</v>
      </c>
      <c r="DE203" s="41">
        <v>5</v>
      </c>
      <c r="DF203" s="449" t="s">
        <v>34</v>
      </c>
      <c r="DG203" s="449" t="s">
        <v>28</v>
      </c>
      <c r="DH203" s="449"/>
      <c r="DI203" s="449"/>
      <c r="DJ203" s="449"/>
      <c r="DK203" s="450"/>
      <c r="DL203" s="449"/>
      <c r="DM203" s="41">
        <v>3</v>
      </c>
      <c r="DN203" s="419">
        <f t="shared" si="765"/>
        <v>2</v>
      </c>
      <c r="DO203" s="453"/>
      <c r="DP203" s="41">
        <v>3</v>
      </c>
      <c r="DQ203" s="41"/>
      <c r="DR203" s="422"/>
      <c r="DS203" s="449" t="s">
        <v>44</v>
      </c>
      <c r="DT203" s="449" t="s">
        <v>46</v>
      </c>
      <c r="DU203" s="449"/>
      <c r="DV203" s="450"/>
      <c r="DW203" s="449"/>
      <c r="DX203" s="41">
        <v>2</v>
      </c>
      <c r="DY203" s="419">
        <f t="shared" si="766"/>
        <v>1</v>
      </c>
      <c r="DZ203" s="41">
        <v>5</v>
      </c>
      <c r="EA203" s="449" t="s">
        <v>34</v>
      </c>
      <c r="EB203" s="449" t="s">
        <v>28</v>
      </c>
      <c r="EC203" s="449"/>
      <c r="ED203" s="449"/>
      <c r="EE203" s="449"/>
      <c r="EF203" s="450"/>
      <c r="EG203" s="449"/>
      <c r="EH203" s="41">
        <v>2</v>
      </c>
      <c r="EI203" s="419">
        <f t="shared" si="767"/>
        <v>3</v>
      </c>
      <c r="EJ203" s="41">
        <v>4</v>
      </c>
      <c r="EK203" s="449" t="s">
        <v>34</v>
      </c>
      <c r="EL203" s="449" t="s">
        <v>28</v>
      </c>
      <c r="EM203" s="449"/>
      <c r="EN203" s="449"/>
      <c r="EO203" s="449"/>
      <c r="EP203" s="450"/>
      <c r="EQ203" s="449"/>
      <c r="ER203" s="41">
        <v>2</v>
      </c>
      <c r="ES203" s="419">
        <f t="shared" si="768"/>
        <v>2</v>
      </c>
      <c r="ET203" s="41">
        <v>5</v>
      </c>
      <c r="EU203" s="449" t="s">
        <v>56</v>
      </c>
      <c r="EV203" s="449" t="s">
        <v>25</v>
      </c>
      <c r="EW203" s="449"/>
      <c r="EX203" s="449"/>
      <c r="EY203" s="449"/>
      <c r="EZ203" s="450"/>
      <c r="FA203" s="449"/>
      <c r="FB203" s="41">
        <v>3</v>
      </c>
      <c r="FC203" s="419">
        <f t="shared" si="769"/>
        <v>2</v>
      </c>
      <c r="FD203" s="41">
        <v>5</v>
      </c>
      <c r="FE203" s="449" t="s">
        <v>34</v>
      </c>
      <c r="FF203" s="449" t="s">
        <v>28</v>
      </c>
      <c r="FG203" s="449"/>
      <c r="FH203" s="449"/>
      <c r="FI203" s="449"/>
      <c r="FJ203" s="450"/>
      <c r="FK203" s="449"/>
      <c r="FL203" s="41">
        <v>2</v>
      </c>
      <c r="FM203" s="419">
        <f t="shared" si="770"/>
        <v>3</v>
      </c>
      <c r="FN203" s="41">
        <v>6</v>
      </c>
      <c r="FO203" s="449" t="s">
        <v>34</v>
      </c>
      <c r="FP203" s="449" t="s">
        <v>48</v>
      </c>
      <c r="FQ203" s="449"/>
      <c r="FR203" s="449"/>
      <c r="FS203" s="449" t="s">
        <v>45</v>
      </c>
      <c r="FT203" s="450"/>
      <c r="FU203" s="449"/>
      <c r="FV203" s="41">
        <v>2</v>
      </c>
      <c r="FW203" s="419">
        <f t="shared" si="771"/>
        <v>4</v>
      </c>
      <c r="FX203" s="41">
        <v>4</v>
      </c>
      <c r="FY203" s="449" t="s">
        <v>34</v>
      </c>
      <c r="FZ203" s="449" t="s">
        <v>28</v>
      </c>
      <c r="GA203" s="449"/>
      <c r="GB203" s="449"/>
      <c r="GC203" s="449"/>
      <c r="GD203" s="450"/>
      <c r="GE203" s="449"/>
      <c r="GF203" s="41">
        <v>2</v>
      </c>
      <c r="GG203" s="419">
        <f t="shared" si="772"/>
        <v>2</v>
      </c>
      <c r="GH203" s="41">
        <v>4</v>
      </c>
      <c r="GI203" s="41"/>
      <c r="GJ203" s="41"/>
      <c r="GK203" s="449" t="s">
        <v>52</v>
      </c>
      <c r="GL203" s="449" t="s">
        <v>46</v>
      </c>
      <c r="GM203" s="449"/>
      <c r="GN203" s="450"/>
      <c r="GO203" s="449"/>
      <c r="GP203" s="41">
        <v>3</v>
      </c>
      <c r="GQ203" s="419">
        <f t="shared" si="773"/>
        <v>1</v>
      </c>
      <c r="GR203" s="41">
        <v>5</v>
      </c>
      <c r="GS203" s="449" t="s">
        <v>34</v>
      </c>
      <c r="GT203" s="449" t="s">
        <v>28</v>
      </c>
      <c r="GU203" s="449"/>
      <c r="GV203" s="449"/>
      <c r="GW203" s="449"/>
      <c r="GX203" s="450"/>
      <c r="GY203" s="449"/>
      <c r="GZ203" s="41">
        <v>2</v>
      </c>
      <c r="HA203" s="421">
        <f t="shared" si="775"/>
        <v>3</v>
      </c>
      <c r="HB203" s="41"/>
      <c r="HK203" s="295">
        <f t="shared" si="743"/>
        <v>8</v>
      </c>
      <c r="HL203" s="296">
        <f t="shared" si="729"/>
        <v>0</v>
      </c>
      <c r="HM203" s="295">
        <f t="shared" si="730"/>
        <v>0</v>
      </c>
      <c r="HN203" s="297">
        <f t="shared" si="731"/>
        <v>0</v>
      </c>
      <c r="HO203" s="295">
        <f t="shared" si="732"/>
        <v>0</v>
      </c>
      <c r="HP203" s="295">
        <f t="shared" si="733"/>
        <v>1</v>
      </c>
      <c r="HQ203" s="295">
        <f t="shared" si="734"/>
        <v>1</v>
      </c>
      <c r="HR203" s="269">
        <v>525</v>
      </c>
      <c r="HS203" s="269" t="s">
        <v>312</v>
      </c>
    </row>
    <row r="204" spans="7:227" ht="15" customHeight="1">
      <c r="G204" s="175">
        <f t="shared" si="744"/>
        <v>10</v>
      </c>
      <c r="H204" s="175">
        <f t="shared" si="756"/>
        <v>1</v>
      </c>
      <c r="I204" s="128">
        <v>11</v>
      </c>
      <c r="J204" s="88">
        <f t="shared" si="781"/>
        <v>43096</v>
      </c>
      <c r="K204" s="84">
        <v>43096</v>
      </c>
      <c r="L204" s="5"/>
      <c r="M204" s="74">
        <v>1</v>
      </c>
      <c r="N204" s="28">
        <v>1</v>
      </c>
      <c r="O204" s="206">
        <f t="shared" si="790"/>
        <v>2</v>
      </c>
      <c r="P204" s="179">
        <f t="shared" si="787"/>
        <v>89</v>
      </c>
      <c r="Q204" s="180">
        <f t="shared" si="783"/>
        <v>43</v>
      </c>
      <c r="R204" s="181">
        <f t="shared" si="784"/>
        <v>46</v>
      </c>
      <c r="S204" s="518">
        <f t="shared" si="757"/>
        <v>3</v>
      </c>
      <c r="T204" s="27">
        <v>2</v>
      </c>
      <c r="U204" s="27">
        <v>0</v>
      </c>
      <c r="V204" s="27">
        <v>4</v>
      </c>
      <c r="W204" s="27">
        <v>0</v>
      </c>
      <c r="X204" s="187">
        <f t="shared" si="791"/>
        <v>6</v>
      </c>
      <c r="Y204" s="27">
        <v>1</v>
      </c>
      <c r="Z204" s="190">
        <f t="shared" si="789"/>
        <v>7</v>
      </c>
      <c r="AA204" s="18">
        <v>0</v>
      </c>
      <c r="AB204" s="375"/>
      <c r="AC204" s="5">
        <v>4</v>
      </c>
      <c r="AD204" s="397" t="s">
        <v>26</v>
      </c>
      <c r="AE204" s="397" t="s">
        <v>28</v>
      </c>
      <c r="AF204" s="397"/>
      <c r="AG204" s="397"/>
      <c r="AH204" s="397"/>
      <c r="AI204" s="398"/>
      <c r="AJ204" s="397"/>
      <c r="AK204" s="5">
        <v>1</v>
      </c>
      <c r="AL204" s="419">
        <f t="shared" si="758"/>
        <v>3</v>
      </c>
      <c r="AM204" s="5">
        <v>6</v>
      </c>
      <c r="AN204" s="411" t="s">
        <v>26</v>
      </c>
      <c r="AO204" s="411" t="s">
        <v>48</v>
      </c>
      <c r="AP204" s="397"/>
      <c r="AQ204" s="397"/>
      <c r="AR204" s="397"/>
      <c r="AS204" s="398"/>
      <c r="AT204" s="397"/>
      <c r="AU204" s="5">
        <v>2</v>
      </c>
      <c r="AV204" s="419">
        <f t="shared" si="759"/>
        <v>4</v>
      </c>
      <c r="AW204" s="5">
        <v>7</v>
      </c>
      <c r="AX204" s="397" t="s">
        <v>26</v>
      </c>
      <c r="AY204" s="397" t="s">
        <v>25</v>
      </c>
      <c r="AZ204" s="397"/>
      <c r="BA204" s="397"/>
      <c r="BB204" s="397"/>
      <c r="BC204" s="398"/>
      <c r="BD204" s="397"/>
      <c r="BE204" s="5">
        <v>3</v>
      </c>
      <c r="BF204" s="419">
        <f t="shared" si="760"/>
        <v>4</v>
      </c>
      <c r="BG204" s="5">
        <v>4</v>
      </c>
      <c r="BH204" s="5"/>
      <c r="BI204" s="5" t="s">
        <v>106</v>
      </c>
      <c r="BJ204" s="397" t="s">
        <v>44</v>
      </c>
      <c r="BK204" s="397"/>
      <c r="BL204" s="397"/>
      <c r="BM204" s="398"/>
      <c r="BN204" s="397"/>
      <c r="BO204" s="5">
        <v>2</v>
      </c>
      <c r="BP204" s="419">
        <f t="shared" si="761"/>
        <v>2</v>
      </c>
      <c r="BQ204" s="5">
        <v>5</v>
      </c>
      <c r="BR204" s="397" t="s">
        <v>26</v>
      </c>
      <c r="BS204" s="397" t="s">
        <v>28</v>
      </c>
      <c r="BT204" s="397"/>
      <c r="BU204" s="397"/>
      <c r="BV204" s="397"/>
      <c r="BW204" s="398"/>
      <c r="BX204" s="397"/>
      <c r="BY204" s="5">
        <v>2</v>
      </c>
      <c r="BZ204" s="419">
        <f t="shared" si="762"/>
        <v>3</v>
      </c>
      <c r="CA204" s="5">
        <v>5</v>
      </c>
      <c r="CB204" s="397" t="s">
        <v>55</v>
      </c>
      <c r="CC204" s="397" t="s">
        <v>28</v>
      </c>
      <c r="CD204" s="397"/>
      <c r="CE204" s="397"/>
      <c r="CF204" s="397"/>
      <c r="CG204" s="398"/>
      <c r="CH204" s="397"/>
      <c r="CI204" s="5">
        <v>1</v>
      </c>
      <c r="CJ204" s="419">
        <f t="shared" si="763"/>
        <v>4</v>
      </c>
      <c r="CK204" s="5">
        <v>3</v>
      </c>
      <c r="CL204" s="5"/>
      <c r="CM204" s="5"/>
      <c r="CN204" s="397">
        <v>4</v>
      </c>
      <c r="CO204" s="397" t="s">
        <v>46</v>
      </c>
      <c r="CP204" s="397"/>
      <c r="CQ204" s="398"/>
      <c r="CR204" s="397"/>
      <c r="CS204" s="5">
        <v>2</v>
      </c>
      <c r="CT204" s="419">
        <f t="shared" si="764"/>
        <v>1</v>
      </c>
      <c r="CU204" s="5">
        <v>5</v>
      </c>
      <c r="CV204" s="397" t="s">
        <v>35</v>
      </c>
      <c r="CW204" s="397" t="s">
        <v>28</v>
      </c>
      <c r="CX204" s="397"/>
      <c r="CY204" s="397"/>
      <c r="CZ204" s="397"/>
      <c r="DA204" s="398"/>
      <c r="DB204" s="397"/>
      <c r="DC204" s="5">
        <v>1</v>
      </c>
      <c r="DD204" s="419">
        <f t="shared" si="774"/>
        <v>4</v>
      </c>
      <c r="DE204" s="5">
        <v>4</v>
      </c>
      <c r="DF204" s="397" t="s">
        <v>34</v>
      </c>
      <c r="DG204" s="397" t="s">
        <v>28</v>
      </c>
      <c r="DH204" s="397"/>
      <c r="DI204" s="397"/>
      <c r="DJ204" s="397"/>
      <c r="DK204" s="398"/>
      <c r="DL204" s="397"/>
      <c r="DM204" s="5">
        <v>1</v>
      </c>
      <c r="DN204" s="419">
        <f t="shared" si="765"/>
        <v>3</v>
      </c>
      <c r="DO204" s="401"/>
      <c r="DP204" s="5">
        <v>5</v>
      </c>
      <c r="DQ204" s="5"/>
      <c r="DR204" s="359"/>
      <c r="DS204" s="397" t="s">
        <v>29</v>
      </c>
      <c r="DT204" s="397"/>
      <c r="DU204" s="397"/>
      <c r="DV204" s="398"/>
      <c r="DW204" s="397"/>
      <c r="DX204" s="5">
        <v>2</v>
      </c>
      <c r="DY204" s="419">
        <f t="shared" si="766"/>
        <v>3</v>
      </c>
      <c r="DZ204" s="5">
        <v>5</v>
      </c>
      <c r="EA204" s="397" t="s">
        <v>34</v>
      </c>
      <c r="EB204" s="397" t="s">
        <v>25</v>
      </c>
      <c r="EC204" s="397"/>
      <c r="ED204" s="397"/>
      <c r="EE204" s="397"/>
      <c r="EF204" s="398"/>
      <c r="EG204" s="397"/>
      <c r="EH204" s="5">
        <v>2</v>
      </c>
      <c r="EI204" s="419">
        <f t="shared" si="767"/>
        <v>3</v>
      </c>
      <c r="EJ204" s="5">
        <v>7</v>
      </c>
      <c r="EK204" s="397" t="s">
        <v>34</v>
      </c>
      <c r="EL204" s="397" t="s">
        <v>25</v>
      </c>
      <c r="EM204" s="397"/>
      <c r="EN204" s="397"/>
      <c r="EO204" s="397" t="s">
        <v>65</v>
      </c>
      <c r="EP204" s="398"/>
      <c r="EQ204" s="397"/>
      <c r="ER204" s="5">
        <v>2</v>
      </c>
      <c r="ES204" s="419">
        <f t="shared" si="768"/>
        <v>5</v>
      </c>
      <c r="ET204" s="5">
        <v>4</v>
      </c>
      <c r="EU204" s="397" t="s">
        <v>55</v>
      </c>
      <c r="EV204" s="397" t="s">
        <v>28</v>
      </c>
      <c r="EW204" s="397"/>
      <c r="EX204" s="397"/>
      <c r="EY204" s="397"/>
      <c r="EZ204" s="398"/>
      <c r="FA204" s="397"/>
      <c r="FB204" s="5">
        <v>2</v>
      </c>
      <c r="FC204" s="419">
        <f t="shared" si="769"/>
        <v>2</v>
      </c>
      <c r="FD204" s="5">
        <v>7</v>
      </c>
      <c r="FE204" s="397" t="s">
        <v>53</v>
      </c>
      <c r="FF204" s="397" t="s">
        <v>28</v>
      </c>
      <c r="FG204" s="397"/>
      <c r="FH204" s="397"/>
      <c r="FI204" s="397"/>
      <c r="FJ204" s="398"/>
      <c r="FK204" s="397"/>
      <c r="FL204" s="5">
        <v>2</v>
      </c>
      <c r="FM204" s="419">
        <f t="shared" si="770"/>
        <v>5</v>
      </c>
      <c r="FN204" s="5">
        <v>6</v>
      </c>
      <c r="FO204" s="397" t="s">
        <v>34</v>
      </c>
      <c r="FP204" s="397" t="s">
        <v>28</v>
      </c>
      <c r="FQ204" s="397"/>
      <c r="FR204" s="397"/>
      <c r="FS204" s="397">
        <v>1</v>
      </c>
      <c r="FT204" s="398"/>
      <c r="FU204" s="397"/>
      <c r="FV204" s="5">
        <v>3</v>
      </c>
      <c r="FW204" s="419">
        <f t="shared" si="771"/>
        <v>3</v>
      </c>
      <c r="FX204" s="5">
        <v>4</v>
      </c>
      <c r="FY204" s="397" t="s">
        <v>34</v>
      </c>
      <c r="FZ204" s="397" t="s">
        <v>28</v>
      </c>
      <c r="GA204" s="397"/>
      <c r="GB204" s="397"/>
      <c r="GC204" s="397"/>
      <c r="GD204" s="398"/>
      <c r="GE204" s="397"/>
      <c r="GF204" s="5">
        <v>2</v>
      </c>
      <c r="GG204" s="419">
        <f t="shared" si="772"/>
        <v>2</v>
      </c>
      <c r="GH204" s="5">
        <v>3</v>
      </c>
      <c r="GI204" s="5"/>
      <c r="GJ204" s="5"/>
      <c r="GK204" s="397" t="s">
        <v>44</v>
      </c>
      <c r="GL204" s="397"/>
      <c r="GM204" s="397"/>
      <c r="GN204" s="398"/>
      <c r="GO204" s="397"/>
      <c r="GP204" s="5">
        <v>1</v>
      </c>
      <c r="GQ204" s="419">
        <f t="shared" si="773"/>
        <v>2</v>
      </c>
      <c r="GR204" s="5">
        <v>5</v>
      </c>
      <c r="GS204" s="397" t="s">
        <v>34</v>
      </c>
      <c r="GT204" s="397" t="s">
        <v>28</v>
      </c>
      <c r="GU204" s="397"/>
      <c r="GV204" s="397"/>
      <c r="GW204" s="397"/>
      <c r="GX204" s="398"/>
      <c r="GY204" s="397"/>
      <c r="GZ204" s="5">
        <v>2</v>
      </c>
      <c r="HA204" s="421">
        <f t="shared" si="775"/>
        <v>3</v>
      </c>
      <c r="HB204" s="5"/>
      <c r="HK204" s="295">
        <f t="shared" si="743"/>
        <v>7</v>
      </c>
      <c r="HL204" s="296">
        <f t="shared" si="729"/>
        <v>0</v>
      </c>
      <c r="HM204" s="295">
        <f t="shared" si="730"/>
        <v>0</v>
      </c>
      <c r="HN204" s="297">
        <f t="shared" si="731"/>
        <v>0</v>
      </c>
      <c r="HO204" s="295">
        <f t="shared" si="732"/>
        <v>0</v>
      </c>
      <c r="HP204" s="295">
        <f t="shared" si="733"/>
        <v>0</v>
      </c>
      <c r="HQ204" s="295">
        <f t="shared" si="734"/>
        <v>0</v>
      </c>
      <c r="HR204" s="269">
        <v>525</v>
      </c>
      <c r="HS204" s="269" t="s">
        <v>312</v>
      </c>
    </row>
    <row r="205" spans="7:227" ht="15" customHeight="1">
      <c r="G205" s="175">
        <f t="shared" si="744"/>
        <v>6</v>
      </c>
      <c r="H205" s="175">
        <f t="shared" si="756"/>
        <v>1</v>
      </c>
      <c r="I205" s="128">
        <v>10</v>
      </c>
      <c r="J205" s="88">
        <f t="shared" si="781"/>
        <v>43088</v>
      </c>
      <c r="K205" s="84">
        <v>43088</v>
      </c>
      <c r="L205" s="7" t="s">
        <v>21</v>
      </c>
      <c r="M205" s="74">
        <v>4</v>
      </c>
      <c r="N205" s="28">
        <v>0</v>
      </c>
      <c r="O205" s="206">
        <f t="shared" si="790"/>
        <v>4</v>
      </c>
      <c r="P205" s="179">
        <f t="shared" si="787"/>
        <v>92</v>
      </c>
      <c r="Q205" s="180">
        <f t="shared" si="783"/>
        <v>47</v>
      </c>
      <c r="R205" s="181">
        <f t="shared" si="784"/>
        <v>45</v>
      </c>
      <c r="S205" s="518">
        <f t="shared" si="757"/>
        <v>7</v>
      </c>
      <c r="T205" s="27">
        <v>2</v>
      </c>
      <c r="U205" s="27">
        <v>0</v>
      </c>
      <c r="V205" s="27">
        <v>2</v>
      </c>
      <c r="W205" s="27">
        <v>0</v>
      </c>
      <c r="X205" s="187">
        <f t="shared" si="791"/>
        <v>4</v>
      </c>
      <c r="Y205" s="27">
        <v>3</v>
      </c>
      <c r="Z205" s="190">
        <f t="shared" si="789"/>
        <v>7</v>
      </c>
      <c r="AA205" s="18">
        <v>0</v>
      </c>
      <c r="AB205" s="375"/>
      <c r="AC205" s="5">
        <v>4</v>
      </c>
      <c r="AD205" s="397" t="s">
        <v>26</v>
      </c>
      <c r="AE205" s="397" t="s">
        <v>28</v>
      </c>
      <c r="AF205" s="397"/>
      <c r="AG205" s="397" t="s">
        <v>46</v>
      </c>
      <c r="AH205" s="397"/>
      <c r="AI205" s="398"/>
      <c r="AJ205" s="397"/>
      <c r="AK205" s="5">
        <v>2</v>
      </c>
      <c r="AL205" s="419">
        <f t="shared" si="758"/>
        <v>2</v>
      </c>
      <c r="AM205" s="5">
        <v>4</v>
      </c>
      <c r="AN205" s="397" t="s">
        <v>26</v>
      </c>
      <c r="AO205" s="397" t="s">
        <v>28</v>
      </c>
      <c r="AP205" s="397"/>
      <c r="AQ205" s="397"/>
      <c r="AR205" s="397"/>
      <c r="AS205" s="398"/>
      <c r="AT205" s="397"/>
      <c r="AU205" s="5">
        <v>2</v>
      </c>
      <c r="AV205" s="419">
        <f t="shared" si="759"/>
        <v>2</v>
      </c>
      <c r="AW205" s="5">
        <v>5</v>
      </c>
      <c r="AX205" s="397" t="s">
        <v>26</v>
      </c>
      <c r="AY205" s="397" t="s">
        <v>28</v>
      </c>
      <c r="AZ205" s="397"/>
      <c r="BA205" s="397"/>
      <c r="BB205" s="397"/>
      <c r="BC205" s="398"/>
      <c r="BD205" s="397"/>
      <c r="BE205" s="5">
        <v>3</v>
      </c>
      <c r="BF205" s="419">
        <f t="shared" si="760"/>
        <v>2</v>
      </c>
      <c r="BG205" s="5">
        <v>6</v>
      </c>
      <c r="BH205" s="5"/>
      <c r="BI205" s="5" t="s">
        <v>253</v>
      </c>
      <c r="BJ205" s="397" t="s">
        <v>80</v>
      </c>
      <c r="BK205" s="397" t="s">
        <v>50</v>
      </c>
      <c r="BL205" s="397" t="s">
        <v>45</v>
      </c>
      <c r="BM205" s="398"/>
      <c r="BN205" s="397"/>
      <c r="BO205" s="5">
        <v>3</v>
      </c>
      <c r="BP205" s="419">
        <f t="shared" si="761"/>
        <v>3</v>
      </c>
      <c r="BQ205" s="5">
        <v>5</v>
      </c>
      <c r="BR205" s="397" t="s">
        <v>26</v>
      </c>
      <c r="BS205" s="397" t="s">
        <v>39</v>
      </c>
      <c r="BT205" s="397"/>
      <c r="BU205" s="397"/>
      <c r="BV205" s="397">
        <v>1</v>
      </c>
      <c r="BW205" s="398"/>
      <c r="BX205" s="397"/>
      <c r="BY205" s="5">
        <v>2</v>
      </c>
      <c r="BZ205" s="419">
        <f t="shared" si="762"/>
        <v>3</v>
      </c>
      <c r="CA205" s="5">
        <v>7</v>
      </c>
      <c r="CB205" s="397" t="s">
        <v>55</v>
      </c>
      <c r="CC205" s="397" t="s">
        <v>50</v>
      </c>
      <c r="CD205" s="397"/>
      <c r="CE205" s="397"/>
      <c r="CF205" s="397"/>
      <c r="CG205" s="398"/>
      <c r="CH205" s="397"/>
      <c r="CI205" s="5">
        <v>2</v>
      </c>
      <c r="CJ205" s="419">
        <f t="shared" si="763"/>
        <v>5</v>
      </c>
      <c r="CK205" s="5">
        <v>4</v>
      </c>
      <c r="CL205" s="5"/>
      <c r="CM205" s="5"/>
      <c r="CN205" s="397">
        <v>4</v>
      </c>
      <c r="CO205" s="397"/>
      <c r="CP205" s="397"/>
      <c r="CQ205" s="398"/>
      <c r="CR205" s="397"/>
      <c r="CS205" s="5">
        <v>2</v>
      </c>
      <c r="CT205" s="419">
        <f t="shared" si="764"/>
        <v>2</v>
      </c>
      <c r="CU205" s="5">
        <v>5</v>
      </c>
      <c r="CV205" s="397" t="s">
        <v>35</v>
      </c>
      <c r="CW205" s="397" t="s">
        <v>25</v>
      </c>
      <c r="CX205" s="397"/>
      <c r="CY205" s="397"/>
      <c r="CZ205" s="397">
        <v>1</v>
      </c>
      <c r="DA205" s="398"/>
      <c r="DB205" s="397"/>
      <c r="DC205" s="5">
        <v>2</v>
      </c>
      <c r="DD205" s="419">
        <f t="shared" si="774"/>
        <v>3</v>
      </c>
      <c r="DE205" s="5">
        <v>7</v>
      </c>
      <c r="DF205" s="386" t="s">
        <v>34</v>
      </c>
      <c r="DG205" s="386" t="s">
        <v>48</v>
      </c>
      <c r="DH205" s="397"/>
      <c r="DI205" s="397"/>
      <c r="DJ205" s="397">
        <v>1</v>
      </c>
      <c r="DK205" s="398"/>
      <c r="DL205" s="397"/>
      <c r="DM205" s="5">
        <v>2</v>
      </c>
      <c r="DN205" s="419">
        <f t="shared" si="765"/>
        <v>5</v>
      </c>
      <c r="DO205" s="401"/>
      <c r="DP205" s="5">
        <v>4</v>
      </c>
      <c r="DQ205" s="5"/>
      <c r="DR205" s="359"/>
      <c r="DS205" s="397" t="s">
        <v>29</v>
      </c>
      <c r="DT205" s="397"/>
      <c r="DU205" s="397"/>
      <c r="DV205" s="398"/>
      <c r="DW205" s="397"/>
      <c r="DX205" s="5">
        <v>2</v>
      </c>
      <c r="DY205" s="419">
        <f t="shared" si="766"/>
        <v>2</v>
      </c>
      <c r="DZ205" s="5">
        <v>4</v>
      </c>
      <c r="EA205" s="397" t="s">
        <v>34</v>
      </c>
      <c r="EB205" s="397" t="s">
        <v>25</v>
      </c>
      <c r="EC205" s="397"/>
      <c r="ED205" s="397"/>
      <c r="EE205" s="397"/>
      <c r="EF205" s="398"/>
      <c r="EG205" s="397"/>
      <c r="EH205" s="5">
        <v>1</v>
      </c>
      <c r="EI205" s="419">
        <f t="shared" si="767"/>
        <v>3</v>
      </c>
      <c r="EJ205" s="5">
        <v>5</v>
      </c>
      <c r="EK205" s="397" t="s">
        <v>34</v>
      </c>
      <c r="EL205" s="397" t="s">
        <v>28</v>
      </c>
      <c r="EM205" s="397"/>
      <c r="EN205" s="397"/>
      <c r="EO205" s="397"/>
      <c r="EP205" s="398"/>
      <c r="EQ205" s="397"/>
      <c r="ER205" s="5">
        <v>2</v>
      </c>
      <c r="ES205" s="419">
        <f t="shared" si="768"/>
        <v>3</v>
      </c>
      <c r="ET205" s="5">
        <v>4</v>
      </c>
      <c r="EU205" s="397" t="s">
        <v>55</v>
      </c>
      <c r="EV205" s="397" t="s">
        <v>25</v>
      </c>
      <c r="EW205" s="397"/>
      <c r="EX205" s="397"/>
      <c r="EY205" s="397"/>
      <c r="EZ205" s="398"/>
      <c r="FA205" s="397"/>
      <c r="FB205" s="5">
        <v>2</v>
      </c>
      <c r="FC205" s="419">
        <f t="shared" si="769"/>
        <v>2</v>
      </c>
      <c r="FD205" s="5">
        <v>10</v>
      </c>
      <c r="FE205" s="397" t="s">
        <v>34</v>
      </c>
      <c r="FF205" s="397" t="s">
        <v>48</v>
      </c>
      <c r="FG205" s="397"/>
      <c r="FH205" s="397"/>
      <c r="FI205" s="397"/>
      <c r="FJ205" s="398"/>
      <c r="FK205" s="397"/>
      <c r="FL205" s="5">
        <v>4</v>
      </c>
      <c r="FM205" s="419">
        <f t="shared" si="770"/>
        <v>6</v>
      </c>
      <c r="FN205" s="5">
        <v>4</v>
      </c>
      <c r="FO205" s="397" t="s">
        <v>34</v>
      </c>
      <c r="FP205" s="397" t="s">
        <v>28</v>
      </c>
      <c r="FQ205" s="397"/>
      <c r="FR205" s="397"/>
      <c r="FS205" s="397"/>
      <c r="FT205" s="398"/>
      <c r="FU205" s="397"/>
      <c r="FV205" s="5">
        <v>2</v>
      </c>
      <c r="FW205" s="419">
        <f t="shared" si="771"/>
        <v>2</v>
      </c>
      <c r="FX205" s="5">
        <v>5</v>
      </c>
      <c r="FY205" s="397" t="s">
        <v>34</v>
      </c>
      <c r="FZ205" s="397" t="s">
        <v>28</v>
      </c>
      <c r="GA205" s="397"/>
      <c r="GB205" s="397"/>
      <c r="GC205" s="397"/>
      <c r="GD205" s="398"/>
      <c r="GE205" s="397"/>
      <c r="GF205" s="5">
        <v>2</v>
      </c>
      <c r="GG205" s="419">
        <f t="shared" si="772"/>
        <v>3</v>
      </c>
      <c r="GH205" s="5">
        <v>4</v>
      </c>
      <c r="GI205" s="5"/>
      <c r="GJ205" s="5"/>
      <c r="GK205" s="397" t="s">
        <v>40</v>
      </c>
      <c r="GL205" s="397"/>
      <c r="GM205" s="397"/>
      <c r="GN205" s="398"/>
      <c r="GO205" s="397"/>
      <c r="GP205" s="5">
        <v>1</v>
      </c>
      <c r="GQ205" s="419">
        <f t="shared" si="773"/>
        <v>3</v>
      </c>
      <c r="GR205" s="5">
        <v>5</v>
      </c>
      <c r="GS205" s="397" t="s">
        <v>34</v>
      </c>
      <c r="GT205" s="397" t="s">
        <v>25</v>
      </c>
      <c r="GU205" s="397"/>
      <c r="GV205" s="397"/>
      <c r="GW205" s="397">
        <v>1</v>
      </c>
      <c r="GX205" s="398"/>
      <c r="GY205" s="397"/>
      <c r="GZ205" s="5">
        <v>1</v>
      </c>
      <c r="HA205" s="421">
        <f t="shared" si="775"/>
        <v>4</v>
      </c>
      <c r="HB205" s="5"/>
      <c r="HK205" s="295">
        <f t="shared" si="743"/>
        <v>8</v>
      </c>
      <c r="HL205" s="296">
        <f t="shared" si="729"/>
        <v>0</v>
      </c>
      <c r="HM205" s="295">
        <f t="shared" si="730"/>
        <v>1</v>
      </c>
      <c r="HN205" s="297">
        <f t="shared" si="731"/>
        <v>0</v>
      </c>
      <c r="HO205" s="295">
        <f t="shared" si="732"/>
        <v>1</v>
      </c>
      <c r="HP205" s="295">
        <f t="shared" si="733"/>
        <v>0</v>
      </c>
      <c r="HQ205" s="295">
        <f t="shared" si="734"/>
        <v>2</v>
      </c>
      <c r="HR205" s="269">
        <v>525</v>
      </c>
      <c r="HS205" s="269" t="s">
        <v>312</v>
      </c>
    </row>
    <row r="206" spans="7:227" ht="15" customHeight="1">
      <c r="G206" s="175">
        <f t="shared" si="744"/>
        <v>6</v>
      </c>
      <c r="H206" s="175">
        <f t="shared" si="756"/>
        <v>2</v>
      </c>
      <c r="I206" s="128">
        <v>9</v>
      </c>
      <c r="J206" s="88">
        <f t="shared" si="781"/>
        <v>43070</v>
      </c>
      <c r="K206" s="84">
        <v>43070</v>
      </c>
      <c r="L206" s="5"/>
      <c r="M206" s="74">
        <v>2</v>
      </c>
      <c r="N206" s="28">
        <v>0</v>
      </c>
      <c r="O206" s="206">
        <f t="shared" si="790"/>
        <v>2</v>
      </c>
      <c r="P206" s="179">
        <f t="shared" si="787"/>
        <v>88</v>
      </c>
      <c r="Q206" s="180">
        <f t="shared" si="783"/>
        <v>40</v>
      </c>
      <c r="R206" s="181">
        <f t="shared" si="784"/>
        <v>48</v>
      </c>
      <c r="S206" s="518">
        <f t="shared" si="757"/>
        <v>5</v>
      </c>
      <c r="T206" s="27">
        <v>2</v>
      </c>
      <c r="U206" s="27">
        <v>1</v>
      </c>
      <c r="V206" s="27">
        <v>2</v>
      </c>
      <c r="W206" s="27">
        <v>0</v>
      </c>
      <c r="X206" s="187">
        <f t="shared" si="791"/>
        <v>5</v>
      </c>
      <c r="Y206" s="27">
        <v>2</v>
      </c>
      <c r="Z206" s="190">
        <f t="shared" si="789"/>
        <v>7</v>
      </c>
      <c r="AA206" s="18">
        <v>1</v>
      </c>
      <c r="AB206" s="375"/>
      <c r="AC206" s="5">
        <v>5</v>
      </c>
      <c r="AD206" s="397" t="s">
        <v>26</v>
      </c>
      <c r="AE206" s="397" t="s">
        <v>28</v>
      </c>
      <c r="AF206" s="397"/>
      <c r="AG206" s="397"/>
      <c r="AH206" s="397"/>
      <c r="AI206" s="398"/>
      <c r="AJ206" s="397"/>
      <c r="AK206" s="5">
        <v>2</v>
      </c>
      <c r="AL206" s="419">
        <f t="shared" si="758"/>
        <v>3</v>
      </c>
      <c r="AM206" s="5">
        <v>6</v>
      </c>
      <c r="AN206" s="397" t="s">
        <v>26</v>
      </c>
      <c r="AO206" s="397" t="s">
        <v>28</v>
      </c>
      <c r="AP206" s="397"/>
      <c r="AQ206" s="397"/>
      <c r="AR206" s="397"/>
      <c r="AS206" s="398"/>
      <c r="AT206" s="397"/>
      <c r="AU206" s="5">
        <v>4</v>
      </c>
      <c r="AV206" s="419">
        <f t="shared" si="759"/>
        <v>2</v>
      </c>
      <c r="AW206" s="5">
        <v>5</v>
      </c>
      <c r="AX206" s="397" t="s">
        <v>26</v>
      </c>
      <c r="AY206" s="397" t="s">
        <v>25</v>
      </c>
      <c r="AZ206" s="397"/>
      <c r="BA206" s="397"/>
      <c r="BB206" s="397"/>
      <c r="BC206" s="398"/>
      <c r="BD206" s="397"/>
      <c r="BE206" s="5">
        <v>2</v>
      </c>
      <c r="BF206" s="419">
        <f t="shared" si="760"/>
        <v>3</v>
      </c>
      <c r="BG206" s="5">
        <v>5</v>
      </c>
      <c r="BH206" s="5"/>
      <c r="BI206" s="5" t="s">
        <v>106</v>
      </c>
      <c r="BJ206" s="397" t="s">
        <v>29</v>
      </c>
      <c r="BK206" s="397" t="s">
        <v>46</v>
      </c>
      <c r="BL206" s="397"/>
      <c r="BM206" s="398"/>
      <c r="BN206" s="397"/>
      <c r="BO206" s="5">
        <v>4</v>
      </c>
      <c r="BP206" s="419">
        <f t="shared" si="761"/>
        <v>1</v>
      </c>
      <c r="BQ206" s="5">
        <v>4</v>
      </c>
      <c r="BR206" s="397" t="s">
        <v>26</v>
      </c>
      <c r="BS206" s="397" t="s">
        <v>28</v>
      </c>
      <c r="BT206" s="397"/>
      <c r="BU206" s="397"/>
      <c r="BV206" s="397"/>
      <c r="BW206" s="398"/>
      <c r="BX206" s="397"/>
      <c r="BY206" s="5">
        <v>2</v>
      </c>
      <c r="BZ206" s="419">
        <f t="shared" si="762"/>
        <v>2</v>
      </c>
      <c r="CA206" s="5">
        <v>4</v>
      </c>
      <c r="CB206" s="397" t="s">
        <v>81</v>
      </c>
      <c r="CC206" s="397" t="s">
        <v>28</v>
      </c>
      <c r="CD206" s="397"/>
      <c r="CE206" s="397"/>
      <c r="CF206" s="397"/>
      <c r="CG206" s="398"/>
      <c r="CH206" s="397"/>
      <c r="CI206" s="5">
        <v>1</v>
      </c>
      <c r="CJ206" s="419">
        <f t="shared" si="763"/>
        <v>3</v>
      </c>
      <c r="CK206" s="320">
        <v>2</v>
      </c>
      <c r="CL206" s="5"/>
      <c r="CM206" s="5"/>
      <c r="CN206" s="397">
        <v>0</v>
      </c>
      <c r="CO206" s="397" t="s">
        <v>46</v>
      </c>
      <c r="CP206" s="397"/>
      <c r="CQ206" s="398"/>
      <c r="CR206" s="397"/>
      <c r="CS206" s="5">
        <v>1</v>
      </c>
      <c r="CT206" s="419">
        <f t="shared" si="764"/>
        <v>1</v>
      </c>
      <c r="CU206" s="5">
        <v>5</v>
      </c>
      <c r="CV206" s="397" t="s">
        <v>35</v>
      </c>
      <c r="CW206" s="397" t="s">
        <v>25</v>
      </c>
      <c r="CX206" s="397"/>
      <c r="CY206" s="397"/>
      <c r="CZ206" s="397"/>
      <c r="DA206" s="398"/>
      <c r="DB206" s="397"/>
      <c r="DC206" s="5">
        <v>2</v>
      </c>
      <c r="DD206" s="419">
        <f t="shared" si="774"/>
        <v>3</v>
      </c>
      <c r="DE206" s="5">
        <v>4</v>
      </c>
      <c r="DF206" s="397" t="s">
        <v>34</v>
      </c>
      <c r="DG206" s="397" t="s">
        <v>25</v>
      </c>
      <c r="DH206" s="397"/>
      <c r="DI206" s="397"/>
      <c r="DJ206" s="397"/>
      <c r="DK206" s="398"/>
      <c r="DL206" s="397"/>
      <c r="DM206" s="5">
        <v>2</v>
      </c>
      <c r="DN206" s="419">
        <f t="shared" si="765"/>
        <v>2</v>
      </c>
      <c r="DO206" s="401"/>
      <c r="DP206" s="5">
        <v>5</v>
      </c>
      <c r="DQ206" s="5"/>
      <c r="DR206" s="359"/>
      <c r="DS206" s="397" t="s">
        <v>29</v>
      </c>
      <c r="DT206" s="397"/>
      <c r="DU206" s="397"/>
      <c r="DV206" s="398"/>
      <c r="DW206" s="397"/>
      <c r="DX206" s="5">
        <v>1</v>
      </c>
      <c r="DY206" s="419">
        <f t="shared" si="766"/>
        <v>4</v>
      </c>
      <c r="DZ206" s="5">
        <v>4</v>
      </c>
      <c r="EA206" s="397" t="s">
        <v>34</v>
      </c>
      <c r="EB206" s="397" t="s">
        <v>25</v>
      </c>
      <c r="EC206" s="397"/>
      <c r="ED206" s="397"/>
      <c r="EE206" s="397"/>
      <c r="EF206" s="398"/>
      <c r="EG206" s="397"/>
      <c r="EH206" s="5">
        <v>2</v>
      </c>
      <c r="EI206" s="419">
        <f t="shared" si="767"/>
        <v>2</v>
      </c>
      <c r="EJ206" s="5">
        <v>5</v>
      </c>
      <c r="EK206" s="397" t="s">
        <v>34</v>
      </c>
      <c r="EL206" s="397" t="s">
        <v>25</v>
      </c>
      <c r="EM206" s="397"/>
      <c r="EN206" s="397"/>
      <c r="EO206" s="397">
        <v>1</v>
      </c>
      <c r="EP206" s="398"/>
      <c r="EQ206" s="397"/>
      <c r="ER206" s="5">
        <v>2</v>
      </c>
      <c r="ES206" s="419">
        <f t="shared" si="768"/>
        <v>3</v>
      </c>
      <c r="ET206" s="5">
        <v>7</v>
      </c>
      <c r="EU206" s="397" t="s">
        <v>81</v>
      </c>
      <c r="EV206" s="397" t="s">
        <v>50</v>
      </c>
      <c r="EW206" s="397"/>
      <c r="EX206" s="397"/>
      <c r="EY206" s="397" t="s">
        <v>45</v>
      </c>
      <c r="EZ206" s="398"/>
      <c r="FA206" s="397"/>
      <c r="FB206" s="5">
        <v>1</v>
      </c>
      <c r="FC206" s="419">
        <f t="shared" si="769"/>
        <v>6</v>
      </c>
      <c r="FD206" s="5">
        <v>9</v>
      </c>
      <c r="FE206" s="397" t="s">
        <v>34</v>
      </c>
      <c r="FF206" s="397" t="s">
        <v>48</v>
      </c>
      <c r="FG206" s="397"/>
      <c r="FH206" s="397"/>
      <c r="FI206" s="397"/>
      <c r="FJ206" s="398"/>
      <c r="FK206" s="397"/>
      <c r="FL206" s="5">
        <v>3</v>
      </c>
      <c r="FM206" s="419">
        <f t="shared" si="770"/>
        <v>6</v>
      </c>
      <c r="FN206" s="5">
        <v>5</v>
      </c>
      <c r="FO206" s="397" t="s">
        <v>34</v>
      </c>
      <c r="FP206" s="397" t="s">
        <v>25</v>
      </c>
      <c r="FQ206" s="397"/>
      <c r="FR206" s="397"/>
      <c r="FS206" s="397"/>
      <c r="FT206" s="398"/>
      <c r="FU206" s="397"/>
      <c r="FV206" s="5">
        <v>2</v>
      </c>
      <c r="FW206" s="419">
        <f t="shared" si="771"/>
        <v>3</v>
      </c>
      <c r="FX206" s="5">
        <v>4</v>
      </c>
      <c r="FY206" s="397" t="s">
        <v>34</v>
      </c>
      <c r="FZ206" s="397" t="s">
        <v>28</v>
      </c>
      <c r="GA206" s="397"/>
      <c r="GB206" s="397"/>
      <c r="GC206" s="397"/>
      <c r="GD206" s="398"/>
      <c r="GE206" s="397"/>
      <c r="GF206" s="5">
        <v>2</v>
      </c>
      <c r="GG206" s="419">
        <f t="shared" si="772"/>
        <v>2</v>
      </c>
      <c r="GH206" s="5">
        <v>4</v>
      </c>
      <c r="GI206" s="5"/>
      <c r="GJ206" s="5"/>
      <c r="GK206" s="397" t="s">
        <v>44</v>
      </c>
      <c r="GL206" s="397"/>
      <c r="GM206" s="397"/>
      <c r="GN206" s="398"/>
      <c r="GO206" s="397"/>
      <c r="GP206" s="5">
        <v>1</v>
      </c>
      <c r="GQ206" s="419">
        <f t="shared" si="773"/>
        <v>3</v>
      </c>
      <c r="GR206" s="5">
        <v>5</v>
      </c>
      <c r="GS206" s="397" t="s">
        <v>34</v>
      </c>
      <c r="GT206" s="397" t="s">
        <v>28</v>
      </c>
      <c r="GU206" s="397"/>
      <c r="GV206" s="397"/>
      <c r="GW206" s="397"/>
      <c r="GX206" s="398"/>
      <c r="GY206" s="397"/>
      <c r="GZ206" s="5">
        <v>1</v>
      </c>
      <c r="HA206" s="421">
        <f t="shared" si="775"/>
        <v>4</v>
      </c>
      <c r="HB206" s="5"/>
      <c r="HK206" s="295">
        <f t="shared" si="743"/>
        <v>8</v>
      </c>
      <c r="HL206" s="296">
        <f t="shared" si="729"/>
        <v>0</v>
      </c>
      <c r="HM206" s="295">
        <f t="shared" si="730"/>
        <v>0</v>
      </c>
      <c r="HN206" s="297">
        <f t="shared" si="731"/>
        <v>0</v>
      </c>
      <c r="HO206" s="295">
        <f t="shared" si="732"/>
        <v>1</v>
      </c>
      <c r="HP206" s="295">
        <f t="shared" si="733"/>
        <v>0</v>
      </c>
      <c r="HQ206" s="295">
        <f t="shared" si="734"/>
        <v>1</v>
      </c>
      <c r="HR206" s="269">
        <v>525</v>
      </c>
      <c r="HS206" s="269" t="s">
        <v>312</v>
      </c>
    </row>
    <row r="207" spans="7:227" ht="15" customHeight="1">
      <c r="G207" s="175">
        <f t="shared" si="744"/>
        <v>4</v>
      </c>
      <c r="H207" s="175">
        <f t="shared" si="756"/>
        <v>1</v>
      </c>
      <c r="I207" s="128">
        <v>8</v>
      </c>
      <c r="J207" s="88">
        <f t="shared" si="781"/>
        <v>43044</v>
      </c>
      <c r="K207" s="85">
        <v>43044</v>
      </c>
      <c r="L207" s="5"/>
      <c r="M207" s="74">
        <v>8</v>
      </c>
      <c r="N207" s="28">
        <v>0</v>
      </c>
      <c r="O207" s="206">
        <v>8</v>
      </c>
      <c r="P207" s="179">
        <f t="shared" si="787"/>
        <v>102</v>
      </c>
      <c r="Q207" s="180">
        <f t="shared" si="783"/>
        <v>48</v>
      </c>
      <c r="R207" s="181">
        <f t="shared" si="784"/>
        <v>54</v>
      </c>
      <c r="S207" s="518">
        <f t="shared" si="757"/>
        <v>4</v>
      </c>
      <c r="T207" s="27">
        <v>7</v>
      </c>
      <c r="U207" s="27">
        <v>0</v>
      </c>
      <c r="V207" s="27">
        <v>0</v>
      </c>
      <c r="W207" s="27">
        <v>0</v>
      </c>
      <c r="X207" s="187">
        <f t="shared" si="791"/>
        <v>7</v>
      </c>
      <c r="Y207" s="27">
        <v>0</v>
      </c>
      <c r="Z207" s="190">
        <f t="shared" si="789"/>
        <v>7</v>
      </c>
      <c r="AA207" s="18">
        <v>1</v>
      </c>
      <c r="AB207" s="375"/>
      <c r="AC207" s="5">
        <v>5</v>
      </c>
      <c r="AD207" s="397" t="s">
        <v>27</v>
      </c>
      <c r="AE207" s="397" t="s">
        <v>28</v>
      </c>
      <c r="AF207" s="397"/>
      <c r="AG207" s="397"/>
      <c r="AH207" s="397"/>
      <c r="AI207" s="398"/>
      <c r="AJ207" s="397"/>
      <c r="AK207" s="5">
        <v>2</v>
      </c>
      <c r="AL207" s="419">
        <f t="shared" si="758"/>
        <v>3</v>
      </c>
      <c r="AM207" s="5">
        <v>7</v>
      </c>
      <c r="AN207" s="386" t="s">
        <v>27</v>
      </c>
      <c r="AO207" s="386" t="s">
        <v>50</v>
      </c>
      <c r="AP207" s="397"/>
      <c r="AQ207" s="397"/>
      <c r="AR207" s="397" t="s">
        <v>45</v>
      </c>
      <c r="AS207" s="398"/>
      <c r="AT207" s="397"/>
      <c r="AU207" s="5">
        <v>1</v>
      </c>
      <c r="AV207" s="419">
        <f t="shared" si="759"/>
        <v>6</v>
      </c>
      <c r="AW207" s="5">
        <v>6</v>
      </c>
      <c r="AX207" s="411" t="s">
        <v>27</v>
      </c>
      <c r="AY207" s="411" t="s">
        <v>48</v>
      </c>
      <c r="AZ207" s="397"/>
      <c r="BA207" s="397"/>
      <c r="BB207" s="397"/>
      <c r="BC207" s="398"/>
      <c r="BD207" s="397"/>
      <c r="BE207" s="5">
        <v>2</v>
      </c>
      <c r="BF207" s="419">
        <f t="shared" si="760"/>
        <v>4</v>
      </c>
      <c r="BG207" s="5">
        <v>3</v>
      </c>
      <c r="BH207" s="5"/>
      <c r="BI207" s="5" t="s">
        <v>106</v>
      </c>
      <c r="BJ207" s="397" t="s">
        <v>30</v>
      </c>
      <c r="BK207" s="397" t="s">
        <v>46</v>
      </c>
      <c r="BL207" s="397"/>
      <c r="BM207" s="398"/>
      <c r="BN207" s="397"/>
      <c r="BO207" s="5">
        <v>2</v>
      </c>
      <c r="BP207" s="419">
        <f t="shared" si="761"/>
        <v>1</v>
      </c>
      <c r="BQ207" s="5">
        <v>5</v>
      </c>
      <c r="BR207" s="397" t="s">
        <v>80</v>
      </c>
      <c r="BS207" s="397" t="s">
        <v>28</v>
      </c>
      <c r="BT207" s="397"/>
      <c r="BU207" s="397"/>
      <c r="BV207" s="397"/>
      <c r="BW207" s="398"/>
      <c r="BX207" s="397"/>
      <c r="BY207" s="5">
        <v>2</v>
      </c>
      <c r="BZ207" s="419">
        <f t="shared" si="762"/>
        <v>3</v>
      </c>
      <c r="CA207" s="5">
        <v>7</v>
      </c>
      <c r="CB207" s="397" t="s">
        <v>81</v>
      </c>
      <c r="CC207" s="397" t="s">
        <v>48</v>
      </c>
      <c r="CD207" s="397"/>
      <c r="CE207" s="397"/>
      <c r="CF207" s="397"/>
      <c r="CG207" s="398"/>
      <c r="CH207" s="397"/>
      <c r="CI207" s="5">
        <v>2</v>
      </c>
      <c r="CJ207" s="419">
        <f t="shared" si="763"/>
        <v>5</v>
      </c>
      <c r="CK207" s="5">
        <v>4</v>
      </c>
      <c r="CL207" s="5"/>
      <c r="CM207" s="5"/>
      <c r="CN207" s="397">
        <v>0</v>
      </c>
      <c r="CO207" s="397"/>
      <c r="CP207" s="397"/>
      <c r="CQ207" s="398"/>
      <c r="CR207" s="397"/>
      <c r="CS207" s="5">
        <v>2</v>
      </c>
      <c r="CT207" s="419">
        <f t="shared" si="764"/>
        <v>2</v>
      </c>
      <c r="CU207" s="5">
        <v>6</v>
      </c>
      <c r="CV207" s="397" t="s">
        <v>35</v>
      </c>
      <c r="CW207" s="397" t="s">
        <v>25</v>
      </c>
      <c r="CX207" s="397"/>
      <c r="CY207" s="397"/>
      <c r="CZ207" s="397">
        <v>1</v>
      </c>
      <c r="DA207" s="398"/>
      <c r="DB207" s="397"/>
      <c r="DC207" s="5">
        <v>1</v>
      </c>
      <c r="DD207" s="419">
        <f t="shared" si="774"/>
        <v>5</v>
      </c>
      <c r="DE207" s="5">
        <v>5</v>
      </c>
      <c r="DF207" s="397" t="s">
        <v>35</v>
      </c>
      <c r="DG207" s="397" t="s">
        <v>25</v>
      </c>
      <c r="DH207" s="397"/>
      <c r="DI207" s="397"/>
      <c r="DJ207" s="397"/>
      <c r="DK207" s="398"/>
      <c r="DL207" s="397"/>
      <c r="DM207" s="5">
        <v>2</v>
      </c>
      <c r="DN207" s="419">
        <f t="shared" si="765"/>
        <v>3</v>
      </c>
      <c r="DO207" s="401"/>
      <c r="DP207" s="320">
        <v>2</v>
      </c>
      <c r="DQ207" s="5"/>
      <c r="DR207" s="359"/>
      <c r="DS207" s="397" t="s">
        <v>30</v>
      </c>
      <c r="DT207" s="397"/>
      <c r="DU207" s="397"/>
      <c r="DV207" s="398"/>
      <c r="DW207" s="397"/>
      <c r="DX207" s="5">
        <v>1</v>
      </c>
      <c r="DY207" s="419">
        <f t="shared" si="766"/>
        <v>1</v>
      </c>
      <c r="DZ207" s="5">
        <v>5</v>
      </c>
      <c r="EA207" s="397" t="s">
        <v>35</v>
      </c>
      <c r="EB207" s="397" t="s">
        <v>39</v>
      </c>
      <c r="EC207" s="397"/>
      <c r="ED207" s="397"/>
      <c r="EE207" s="397"/>
      <c r="EF207" s="398"/>
      <c r="EG207" s="397"/>
      <c r="EH207" s="5">
        <v>3</v>
      </c>
      <c r="EI207" s="419">
        <f t="shared" si="767"/>
        <v>2</v>
      </c>
      <c r="EJ207" s="5">
        <v>7</v>
      </c>
      <c r="EK207" s="397" t="s">
        <v>35</v>
      </c>
      <c r="EL207" s="397" t="s">
        <v>25</v>
      </c>
      <c r="EM207" s="397"/>
      <c r="EN207" s="397"/>
      <c r="EO207" s="397"/>
      <c r="EP207" s="398"/>
      <c r="EQ207" s="397"/>
      <c r="ER207" s="5">
        <v>3</v>
      </c>
      <c r="ES207" s="419">
        <f t="shared" si="768"/>
        <v>4</v>
      </c>
      <c r="ET207" s="5">
        <v>4</v>
      </c>
      <c r="EU207" s="397" t="s">
        <v>81</v>
      </c>
      <c r="EV207" s="397" t="s">
        <v>28</v>
      </c>
      <c r="EW207" s="397"/>
      <c r="EX207" s="397"/>
      <c r="EY207" s="397"/>
      <c r="EZ207" s="398"/>
      <c r="FA207" s="397"/>
      <c r="FB207" s="5">
        <v>2</v>
      </c>
      <c r="FC207" s="419">
        <f t="shared" si="769"/>
        <v>2</v>
      </c>
      <c r="FD207" s="5">
        <v>11</v>
      </c>
      <c r="FE207" s="397" t="s">
        <v>35</v>
      </c>
      <c r="FF207" s="397" t="s">
        <v>48</v>
      </c>
      <c r="FG207" s="397"/>
      <c r="FH207" s="397"/>
      <c r="FI207" s="397"/>
      <c r="FJ207" s="398"/>
      <c r="FK207" s="397"/>
      <c r="FL207" s="5">
        <v>2</v>
      </c>
      <c r="FM207" s="419">
        <f t="shared" si="770"/>
        <v>9</v>
      </c>
      <c r="FN207" s="5">
        <v>7</v>
      </c>
      <c r="FO207" s="397" t="s">
        <v>35</v>
      </c>
      <c r="FP207" s="397" t="s">
        <v>48</v>
      </c>
      <c r="FQ207" s="397"/>
      <c r="FR207" s="397"/>
      <c r="FS207" s="397" t="s">
        <v>45</v>
      </c>
      <c r="FT207" s="398"/>
      <c r="FU207" s="397"/>
      <c r="FV207" s="5">
        <v>2</v>
      </c>
      <c r="FW207" s="419">
        <f t="shared" si="771"/>
        <v>5</v>
      </c>
      <c r="FX207" s="5">
        <v>4</v>
      </c>
      <c r="FY207" s="397" t="s">
        <v>35</v>
      </c>
      <c r="FZ207" s="397" t="s">
        <v>28</v>
      </c>
      <c r="GA207" s="397"/>
      <c r="GB207" s="397"/>
      <c r="GC207" s="397"/>
      <c r="GD207" s="398"/>
      <c r="GE207" s="397"/>
      <c r="GF207" s="5">
        <v>2</v>
      </c>
      <c r="GG207" s="419">
        <f t="shared" si="772"/>
        <v>2</v>
      </c>
      <c r="GH207" s="5">
        <v>4</v>
      </c>
      <c r="GI207" s="5"/>
      <c r="GJ207" s="5"/>
      <c r="GK207" s="397" t="s">
        <v>44</v>
      </c>
      <c r="GL207" s="397"/>
      <c r="GM207" s="397"/>
      <c r="GN207" s="398"/>
      <c r="GO207" s="397"/>
      <c r="GP207" s="5">
        <v>1</v>
      </c>
      <c r="GQ207" s="419">
        <f t="shared" si="773"/>
        <v>3</v>
      </c>
      <c r="GR207" s="5">
        <v>10</v>
      </c>
      <c r="GS207" s="397" t="s">
        <v>35</v>
      </c>
      <c r="GT207" s="397" t="s">
        <v>50</v>
      </c>
      <c r="GU207" s="397"/>
      <c r="GV207" s="397"/>
      <c r="GW207" s="397"/>
      <c r="GX207" s="398"/>
      <c r="GY207" s="397"/>
      <c r="GZ207" s="5">
        <v>2</v>
      </c>
      <c r="HA207" s="421">
        <f t="shared" si="775"/>
        <v>8</v>
      </c>
      <c r="HB207" s="5"/>
      <c r="HK207" s="295">
        <f t="shared" si="743"/>
        <v>8</v>
      </c>
      <c r="HL207" s="296">
        <f t="shared" si="729"/>
        <v>0</v>
      </c>
      <c r="HM207" s="295">
        <f t="shared" si="730"/>
        <v>0</v>
      </c>
      <c r="HN207" s="297">
        <f t="shared" si="731"/>
        <v>0</v>
      </c>
      <c r="HO207" s="295">
        <f t="shared" si="732"/>
        <v>1</v>
      </c>
      <c r="HP207" s="295">
        <f t="shared" si="733"/>
        <v>2</v>
      </c>
      <c r="HQ207" s="295">
        <f t="shared" si="734"/>
        <v>3</v>
      </c>
      <c r="HR207" s="269">
        <v>525</v>
      </c>
      <c r="HS207" s="269" t="s">
        <v>312</v>
      </c>
    </row>
    <row r="208" spans="7:227" ht="15" customHeight="1">
      <c r="G208" s="175">
        <f t="shared" si="744"/>
        <v>5</v>
      </c>
      <c r="H208" s="175">
        <f t="shared" si="756"/>
        <v>1</v>
      </c>
      <c r="I208" s="128">
        <v>7</v>
      </c>
      <c r="J208" s="88">
        <f t="shared" si="781"/>
        <v>42988</v>
      </c>
      <c r="K208" s="85">
        <v>42988</v>
      </c>
      <c r="L208" s="5"/>
      <c r="M208" s="74">
        <v>1</v>
      </c>
      <c r="N208" s="28">
        <v>1</v>
      </c>
      <c r="O208" s="206">
        <f t="shared" si="790"/>
        <v>2</v>
      </c>
      <c r="P208" s="179">
        <f t="shared" si="787"/>
        <v>86</v>
      </c>
      <c r="Q208" s="180">
        <f t="shared" si="783"/>
        <v>47</v>
      </c>
      <c r="R208" s="181">
        <f t="shared" si="784"/>
        <v>39</v>
      </c>
      <c r="S208" s="518">
        <f t="shared" si="757"/>
        <v>4</v>
      </c>
      <c r="T208" s="27">
        <v>1</v>
      </c>
      <c r="U208" s="27">
        <v>0</v>
      </c>
      <c r="V208" s="27">
        <v>1</v>
      </c>
      <c r="W208" s="27">
        <v>0</v>
      </c>
      <c r="X208" s="187">
        <f t="shared" si="791"/>
        <v>2</v>
      </c>
      <c r="Y208" s="27">
        <v>3</v>
      </c>
      <c r="Z208" s="190">
        <f t="shared" si="789"/>
        <v>5</v>
      </c>
      <c r="AA208" s="18">
        <v>1</v>
      </c>
      <c r="AB208" s="375"/>
      <c r="AC208" s="5">
        <v>5</v>
      </c>
      <c r="AD208" s="397" t="s">
        <v>26</v>
      </c>
      <c r="AE208" s="397" t="s">
        <v>25</v>
      </c>
      <c r="AF208" s="397"/>
      <c r="AG208" s="397"/>
      <c r="AH208" s="397"/>
      <c r="AI208" s="398"/>
      <c r="AJ208" s="397"/>
      <c r="AK208" s="5">
        <v>2</v>
      </c>
      <c r="AL208" s="419">
        <f t="shared" si="758"/>
        <v>3</v>
      </c>
      <c r="AM208" s="5">
        <v>5</v>
      </c>
      <c r="AN208" s="397" t="s">
        <v>26</v>
      </c>
      <c r="AO208" s="397" t="s">
        <v>28</v>
      </c>
      <c r="AP208" s="397"/>
      <c r="AQ208" s="397"/>
      <c r="AR208" s="397"/>
      <c r="AS208" s="398"/>
      <c r="AT208" s="397"/>
      <c r="AU208" s="5">
        <v>3</v>
      </c>
      <c r="AV208" s="419">
        <f t="shared" si="759"/>
        <v>2</v>
      </c>
      <c r="AW208" s="5">
        <v>4</v>
      </c>
      <c r="AX208" s="397" t="s">
        <v>26</v>
      </c>
      <c r="AY208" s="397" t="s">
        <v>25</v>
      </c>
      <c r="AZ208" s="397"/>
      <c r="BA208" s="397"/>
      <c r="BB208" s="397"/>
      <c r="BC208" s="398"/>
      <c r="BD208" s="397"/>
      <c r="BE208" s="5">
        <v>2</v>
      </c>
      <c r="BF208" s="419">
        <f t="shared" si="760"/>
        <v>2</v>
      </c>
      <c r="BG208" s="5">
        <v>5</v>
      </c>
      <c r="BH208" s="5"/>
      <c r="BI208" s="5" t="s">
        <v>106</v>
      </c>
      <c r="BJ208" s="397" t="s">
        <v>44</v>
      </c>
      <c r="BK208" s="397"/>
      <c r="BL208" s="397" t="s">
        <v>65</v>
      </c>
      <c r="BM208" s="398"/>
      <c r="BN208" s="397"/>
      <c r="BO208" s="5">
        <v>2</v>
      </c>
      <c r="BP208" s="419">
        <f t="shared" si="761"/>
        <v>3</v>
      </c>
      <c r="BQ208" s="5">
        <v>8</v>
      </c>
      <c r="BR208" s="397" t="s">
        <v>80</v>
      </c>
      <c r="BS208" s="397" t="s">
        <v>48</v>
      </c>
      <c r="BT208" s="397"/>
      <c r="BU208" s="397"/>
      <c r="BV208" s="397" t="s">
        <v>82</v>
      </c>
      <c r="BW208" s="398"/>
      <c r="BX208" s="397"/>
      <c r="BY208" s="5">
        <v>1</v>
      </c>
      <c r="BZ208" s="419">
        <f t="shared" si="762"/>
        <v>7</v>
      </c>
      <c r="CA208" s="5">
        <v>6</v>
      </c>
      <c r="CB208" s="397" t="s">
        <v>81</v>
      </c>
      <c r="CC208" s="397" t="s">
        <v>25</v>
      </c>
      <c r="CD208" s="397"/>
      <c r="CE208" s="397"/>
      <c r="CF208" s="397"/>
      <c r="CG208" s="398"/>
      <c r="CH208" s="397"/>
      <c r="CI208" s="5">
        <v>2</v>
      </c>
      <c r="CJ208" s="419">
        <f t="shared" si="763"/>
        <v>4</v>
      </c>
      <c r="CK208" s="5">
        <v>4</v>
      </c>
      <c r="CL208" s="5"/>
      <c r="CM208" s="5"/>
      <c r="CN208" s="397">
        <v>0</v>
      </c>
      <c r="CO208" s="397"/>
      <c r="CP208" s="397"/>
      <c r="CQ208" s="398"/>
      <c r="CR208" s="397"/>
      <c r="CS208" s="5">
        <v>2</v>
      </c>
      <c r="CT208" s="419">
        <f t="shared" si="764"/>
        <v>2</v>
      </c>
      <c r="CU208" s="5">
        <v>6</v>
      </c>
      <c r="CV208" s="397" t="s">
        <v>35</v>
      </c>
      <c r="CW208" s="397" t="s">
        <v>39</v>
      </c>
      <c r="CX208" s="397"/>
      <c r="CY208" s="397"/>
      <c r="CZ208" s="397"/>
      <c r="DA208" s="398"/>
      <c r="DB208" s="397"/>
      <c r="DC208" s="5">
        <v>2</v>
      </c>
      <c r="DD208" s="419">
        <f t="shared" si="774"/>
        <v>4</v>
      </c>
      <c r="DE208" s="5">
        <v>4</v>
      </c>
      <c r="DF208" s="397" t="s">
        <v>34</v>
      </c>
      <c r="DG208" s="397" t="s">
        <v>25</v>
      </c>
      <c r="DH208" s="397"/>
      <c r="DI208" s="397"/>
      <c r="DJ208" s="397"/>
      <c r="DK208" s="398"/>
      <c r="DL208" s="397"/>
      <c r="DM208" s="5">
        <v>1</v>
      </c>
      <c r="DN208" s="419">
        <f t="shared" si="765"/>
        <v>3</v>
      </c>
      <c r="DO208" s="401"/>
      <c r="DP208" s="5">
        <v>4</v>
      </c>
      <c r="DQ208" s="5"/>
      <c r="DR208" s="359"/>
      <c r="DS208" s="397" t="s">
        <v>29</v>
      </c>
      <c r="DT208" s="397"/>
      <c r="DU208" s="397"/>
      <c r="DV208" s="398"/>
      <c r="DW208" s="397"/>
      <c r="DX208" s="5">
        <v>2</v>
      </c>
      <c r="DY208" s="419">
        <f t="shared" si="766"/>
        <v>2</v>
      </c>
      <c r="DZ208" s="5">
        <v>4</v>
      </c>
      <c r="EA208" s="397" t="s">
        <v>34</v>
      </c>
      <c r="EB208" s="397" t="s">
        <v>28</v>
      </c>
      <c r="EC208" s="397"/>
      <c r="ED208" s="397"/>
      <c r="EE208" s="397"/>
      <c r="EF208" s="398"/>
      <c r="EG208" s="397"/>
      <c r="EH208" s="5">
        <v>2</v>
      </c>
      <c r="EI208" s="419">
        <f t="shared" si="767"/>
        <v>2</v>
      </c>
      <c r="EJ208" s="5">
        <v>4</v>
      </c>
      <c r="EK208" s="397" t="s">
        <v>34</v>
      </c>
      <c r="EL208" s="397" t="s">
        <v>25</v>
      </c>
      <c r="EM208" s="397"/>
      <c r="EN208" s="397"/>
      <c r="EO208" s="397"/>
      <c r="EP208" s="398"/>
      <c r="EQ208" s="397"/>
      <c r="ER208" s="5">
        <v>1</v>
      </c>
      <c r="ES208" s="419">
        <f t="shared" si="768"/>
        <v>3</v>
      </c>
      <c r="ET208" s="5">
        <v>5</v>
      </c>
      <c r="EU208" s="397" t="s">
        <v>81</v>
      </c>
      <c r="EV208" s="397" t="s">
        <v>28</v>
      </c>
      <c r="EW208" s="397"/>
      <c r="EX208" s="397"/>
      <c r="EY208" s="397"/>
      <c r="EZ208" s="398"/>
      <c r="FA208" s="397"/>
      <c r="FB208" s="5">
        <v>2</v>
      </c>
      <c r="FC208" s="419">
        <f t="shared" si="769"/>
        <v>3</v>
      </c>
      <c r="FD208" s="410">
        <v>4</v>
      </c>
      <c r="FE208" s="397" t="s">
        <v>34</v>
      </c>
      <c r="FF208" s="397" t="s">
        <v>28</v>
      </c>
      <c r="FG208" s="397"/>
      <c r="FH208" s="397"/>
      <c r="FI208" s="397"/>
      <c r="FJ208" s="398"/>
      <c r="FK208" s="397"/>
      <c r="FL208" s="5">
        <v>1</v>
      </c>
      <c r="FM208" s="419">
        <f t="shared" si="770"/>
        <v>3</v>
      </c>
      <c r="FN208" s="5">
        <v>4</v>
      </c>
      <c r="FO208" s="397" t="s">
        <v>34</v>
      </c>
      <c r="FP208" s="397" t="s">
        <v>39</v>
      </c>
      <c r="FQ208" s="397"/>
      <c r="FR208" s="397"/>
      <c r="FS208" s="397"/>
      <c r="FT208" s="398"/>
      <c r="FU208" s="397"/>
      <c r="FV208" s="5">
        <v>2</v>
      </c>
      <c r="FW208" s="419">
        <f t="shared" si="771"/>
        <v>2</v>
      </c>
      <c r="FX208" s="5">
        <v>5</v>
      </c>
      <c r="FY208" s="397" t="s">
        <v>34</v>
      </c>
      <c r="FZ208" s="397" t="s">
        <v>28</v>
      </c>
      <c r="GA208" s="397"/>
      <c r="GB208" s="397"/>
      <c r="GC208" s="397"/>
      <c r="GD208" s="398"/>
      <c r="GE208" s="397"/>
      <c r="GF208" s="5">
        <v>2</v>
      </c>
      <c r="GG208" s="419">
        <f t="shared" si="772"/>
        <v>3</v>
      </c>
      <c r="GH208" s="5">
        <v>3</v>
      </c>
      <c r="GI208" s="5"/>
      <c r="GJ208" s="5"/>
      <c r="GK208" s="397" t="s">
        <v>52</v>
      </c>
      <c r="GL208" s="397" t="s">
        <v>46</v>
      </c>
      <c r="GM208" s="397"/>
      <c r="GN208" s="398"/>
      <c r="GO208" s="397"/>
      <c r="GP208" s="5">
        <v>2</v>
      </c>
      <c r="GQ208" s="419">
        <f t="shared" si="773"/>
        <v>1</v>
      </c>
      <c r="GR208" s="5">
        <v>6</v>
      </c>
      <c r="GS208" s="397" t="s">
        <v>34</v>
      </c>
      <c r="GT208" s="397" t="s">
        <v>39</v>
      </c>
      <c r="GU208" s="397"/>
      <c r="GV208" s="397"/>
      <c r="GW208" s="397"/>
      <c r="GX208" s="398"/>
      <c r="GY208" s="397"/>
      <c r="GZ208" s="5">
        <v>3</v>
      </c>
      <c r="HA208" s="421">
        <f t="shared" si="775"/>
        <v>3</v>
      </c>
      <c r="HB208" s="5"/>
      <c r="HK208" s="295">
        <f t="shared" si="743"/>
        <v>8</v>
      </c>
      <c r="HL208" s="296">
        <f>COUNTIFS(AD208,"1W",AE208,"*OB")+COUNTIFS(AN208,"1W",AO208,"*OB")+COUNTIFS(BR208,"1W",BS208,"*OB")</f>
        <v>0</v>
      </c>
      <c r="HM208" s="295">
        <f>COUNTIFS(CB208,"1W",CC208,"*OB")+COUNTIFS(CV208,"1W",CW208,"*OB")+COUNTIFS(DF208,"1W",DG208,"*OB")</f>
        <v>0</v>
      </c>
      <c r="HN208" s="297">
        <f>COUNTIFS(EA208,"1W",EB208,"*OB")+COUNTIFS(EK208,"1W",EL208,"*OB")+COUNTIFS(EU208,"1W",EV208,"*OB")</f>
        <v>0</v>
      </c>
      <c r="HO208" s="295">
        <f>COUNTIFS(FE208,"1W",FF208,"*OB")</f>
        <v>0</v>
      </c>
      <c r="HP208" s="295">
        <f>COUNTIFS(FO208,"1W",FP208,"*OB")+COUNTIFS(FY208,"1W",FZ208,"*OB")+COUNTIFS(GS208,"1W",GT208,"*OB")</f>
        <v>0</v>
      </c>
      <c r="HQ208" s="295">
        <f>SUM(HL208:HP208)</f>
        <v>0</v>
      </c>
      <c r="HR208" s="269">
        <v>525</v>
      </c>
      <c r="HS208" s="269" t="s">
        <v>312</v>
      </c>
    </row>
    <row r="209" spans="7:227" ht="15" customHeight="1">
      <c r="G209" s="175">
        <f t="shared" si="744"/>
        <v>5</v>
      </c>
      <c r="H209" s="175">
        <f t="shared" si="756"/>
        <v>2</v>
      </c>
      <c r="I209" s="128">
        <v>6</v>
      </c>
      <c r="J209" s="88">
        <f t="shared" si="781"/>
        <v>42973</v>
      </c>
      <c r="K209" s="85">
        <v>42973</v>
      </c>
      <c r="L209" s="5" t="s">
        <v>207</v>
      </c>
      <c r="M209" s="74">
        <v>3</v>
      </c>
      <c r="N209" s="28">
        <v>0</v>
      </c>
      <c r="O209" s="206">
        <f t="shared" si="790"/>
        <v>3</v>
      </c>
      <c r="P209" s="179">
        <f t="shared" si="787"/>
        <v>93</v>
      </c>
      <c r="Q209" s="180">
        <f t="shared" si="783"/>
        <v>47</v>
      </c>
      <c r="R209" s="181">
        <f t="shared" si="784"/>
        <v>46</v>
      </c>
      <c r="S209" s="518">
        <f t="shared" si="757"/>
        <v>10</v>
      </c>
      <c r="T209" s="27">
        <v>4</v>
      </c>
      <c r="U209" s="27">
        <v>1</v>
      </c>
      <c r="V209" s="27">
        <v>0</v>
      </c>
      <c r="W209" s="27">
        <v>0</v>
      </c>
      <c r="X209" s="187">
        <f t="shared" si="791"/>
        <v>5</v>
      </c>
      <c r="Y209" s="27">
        <v>3</v>
      </c>
      <c r="Z209" s="190">
        <f t="shared" si="789"/>
        <v>8</v>
      </c>
      <c r="AA209" s="18">
        <v>0</v>
      </c>
      <c r="AB209" s="375"/>
      <c r="AC209" s="5">
        <v>4</v>
      </c>
      <c r="AD209" s="397" t="s">
        <v>26</v>
      </c>
      <c r="AE209" s="397" t="s">
        <v>39</v>
      </c>
      <c r="AF209" s="397"/>
      <c r="AG209" s="397" t="s">
        <v>46</v>
      </c>
      <c r="AH209" s="397"/>
      <c r="AI209" s="398"/>
      <c r="AJ209" s="397"/>
      <c r="AK209" s="5">
        <v>2</v>
      </c>
      <c r="AL209" s="419">
        <f t="shared" si="758"/>
        <v>2</v>
      </c>
      <c r="AM209" s="5">
        <v>5</v>
      </c>
      <c r="AN209" s="397" t="s">
        <v>26</v>
      </c>
      <c r="AO209" s="397" t="s">
        <v>28</v>
      </c>
      <c r="AP209" s="397"/>
      <c r="AQ209" s="397"/>
      <c r="AR209" s="397"/>
      <c r="AS209" s="398"/>
      <c r="AT209" s="397"/>
      <c r="AU209" s="5">
        <v>2</v>
      </c>
      <c r="AV209" s="419">
        <f t="shared" si="759"/>
        <v>3</v>
      </c>
      <c r="AW209" s="5">
        <v>6</v>
      </c>
      <c r="AX209" s="397" t="s">
        <v>26</v>
      </c>
      <c r="AY209" s="397" t="s">
        <v>25</v>
      </c>
      <c r="AZ209" s="397"/>
      <c r="BA209" s="397"/>
      <c r="BB209" s="397"/>
      <c r="BC209" s="398"/>
      <c r="BD209" s="397"/>
      <c r="BE209" s="5">
        <v>3</v>
      </c>
      <c r="BF209" s="419">
        <f t="shared" si="760"/>
        <v>3</v>
      </c>
      <c r="BG209" s="5">
        <v>3</v>
      </c>
      <c r="BH209" s="5"/>
      <c r="BI209" s="5" t="s">
        <v>106</v>
      </c>
      <c r="BJ209" s="397" t="s">
        <v>29</v>
      </c>
      <c r="BK209" s="397"/>
      <c r="BL209" s="397"/>
      <c r="BM209" s="398"/>
      <c r="BN209" s="397"/>
      <c r="BO209" s="5">
        <v>1</v>
      </c>
      <c r="BP209" s="419">
        <f t="shared" si="761"/>
        <v>2</v>
      </c>
      <c r="BQ209" s="5">
        <v>8</v>
      </c>
      <c r="BR209" s="397" t="s">
        <v>80</v>
      </c>
      <c r="BS209" s="397" t="s">
        <v>39</v>
      </c>
      <c r="BT209" s="397"/>
      <c r="BU209" s="397"/>
      <c r="BV209" s="397" t="s">
        <v>45</v>
      </c>
      <c r="BW209" s="398"/>
      <c r="BX209" s="397"/>
      <c r="BY209" s="5">
        <v>4</v>
      </c>
      <c r="BZ209" s="419">
        <f t="shared" si="762"/>
        <v>4</v>
      </c>
      <c r="CA209" s="5">
        <v>8</v>
      </c>
      <c r="CB209" s="397" t="s">
        <v>81</v>
      </c>
      <c r="CC209" s="397" t="s">
        <v>25</v>
      </c>
      <c r="CD209" s="397"/>
      <c r="CE209" s="397"/>
      <c r="CF209" s="397">
        <v>1</v>
      </c>
      <c r="CG209" s="398"/>
      <c r="CH209" s="397"/>
      <c r="CI209" s="5">
        <v>2</v>
      </c>
      <c r="CJ209" s="419">
        <f t="shared" si="763"/>
        <v>6</v>
      </c>
      <c r="CK209" s="5">
        <v>3</v>
      </c>
      <c r="CL209" s="5"/>
      <c r="CM209" s="5"/>
      <c r="CN209" s="397">
        <v>0</v>
      </c>
      <c r="CO209" s="397"/>
      <c r="CP209" s="397"/>
      <c r="CQ209" s="398"/>
      <c r="CR209" s="397"/>
      <c r="CS209" s="5">
        <v>1</v>
      </c>
      <c r="CT209" s="419">
        <f t="shared" si="764"/>
        <v>2</v>
      </c>
      <c r="CU209" s="5">
        <v>5</v>
      </c>
      <c r="CV209" s="397" t="s">
        <v>35</v>
      </c>
      <c r="CW209" s="397" t="s">
        <v>25</v>
      </c>
      <c r="CX209" s="397"/>
      <c r="CY209" s="397"/>
      <c r="CZ209" s="397"/>
      <c r="DA209" s="398"/>
      <c r="DB209" s="397"/>
      <c r="DC209" s="5">
        <v>2</v>
      </c>
      <c r="DD209" s="419">
        <f t="shared" si="774"/>
        <v>3</v>
      </c>
      <c r="DE209" s="5">
        <v>5</v>
      </c>
      <c r="DF209" s="397" t="s">
        <v>34</v>
      </c>
      <c r="DG209" s="397" t="s">
        <v>25</v>
      </c>
      <c r="DH209" s="397"/>
      <c r="DI209" s="397"/>
      <c r="DJ209" s="397"/>
      <c r="DK209" s="398"/>
      <c r="DL209" s="397"/>
      <c r="DM209" s="5">
        <v>2</v>
      </c>
      <c r="DN209" s="419">
        <f t="shared" si="765"/>
        <v>3</v>
      </c>
      <c r="DO209" s="401"/>
      <c r="DP209" s="5">
        <v>4</v>
      </c>
      <c r="DQ209" s="5"/>
      <c r="DR209" s="359"/>
      <c r="DS209" s="397" t="s">
        <v>29</v>
      </c>
      <c r="DT209" s="397"/>
      <c r="DU209" s="397"/>
      <c r="DV209" s="398"/>
      <c r="DW209" s="397"/>
      <c r="DX209" s="5">
        <v>3</v>
      </c>
      <c r="DY209" s="419">
        <f t="shared" si="766"/>
        <v>1</v>
      </c>
      <c r="DZ209" s="5">
        <v>4</v>
      </c>
      <c r="EA209" s="397" t="s">
        <v>34</v>
      </c>
      <c r="EB209" s="397" t="s">
        <v>28</v>
      </c>
      <c r="EC209" s="397"/>
      <c r="ED209" s="397"/>
      <c r="EE209" s="397"/>
      <c r="EF209" s="398"/>
      <c r="EG209" s="397"/>
      <c r="EH209" s="5">
        <v>2</v>
      </c>
      <c r="EI209" s="419">
        <f t="shared" si="767"/>
        <v>2</v>
      </c>
      <c r="EJ209" s="5">
        <v>6</v>
      </c>
      <c r="EK209" s="397" t="s">
        <v>34</v>
      </c>
      <c r="EL209" s="397" t="s">
        <v>50</v>
      </c>
      <c r="EM209" s="397"/>
      <c r="EN209" s="397"/>
      <c r="EO209" s="397" t="s">
        <v>45</v>
      </c>
      <c r="EP209" s="398"/>
      <c r="EQ209" s="397"/>
      <c r="ER209" s="5">
        <v>1</v>
      </c>
      <c r="ES209" s="419">
        <f t="shared" si="768"/>
        <v>5</v>
      </c>
      <c r="ET209" s="5">
        <v>5</v>
      </c>
      <c r="EU209" s="397" t="s">
        <v>81</v>
      </c>
      <c r="EV209" s="397" t="s">
        <v>28</v>
      </c>
      <c r="EW209" s="397"/>
      <c r="EX209" s="397"/>
      <c r="EY209" s="397"/>
      <c r="EZ209" s="398"/>
      <c r="FA209" s="397"/>
      <c r="FB209" s="5">
        <v>3</v>
      </c>
      <c r="FC209" s="419">
        <f t="shared" si="769"/>
        <v>2</v>
      </c>
      <c r="FD209" s="5">
        <v>7</v>
      </c>
      <c r="FE209" s="397" t="s">
        <v>53</v>
      </c>
      <c r="FF209" s="397" t="s">
        <v>48</v>
      </c>
      <c r="FG209" s="397"/>
      <c r="FH209" s="397"/>
      <c r="FI209" s="397"/>
      <c r="FJ209" s="398"/>
      <c r="FK209" s="397"/>
      <c r="FL209" s="5">
        <v>2</v>
      </c>
      <c r="FM209" s="419">
        <f t="shared" si="770"/>
        <v>5</v>
      </c>
      <c r="FN209" s="5">
        <v>5</v>
      </c>
      <c r="FO209" s="397" t="s">
        <v>34</v>
      </c>
      <c r="FP209" s="397" t="s">
        <v>28</v>
      </c>
      <c r="FQ209" s="397"/>
      <c r="FR209" s="397"/>
      <c r="FS209" s="397"/>
      <c r="FT209" s="398"/>
      <c r="FU209" s="397"/>
      <c r="FV209" s="5">
        <v>2</v>
      </c>
      <c r="FW209" s="419">
        <f t="shared" si="771"/>
        <v>3</v>
      </c>
      <c r="FX209" s="5">
        <v>5</v>
      </c>
      <c r="FY209" s="397" t="s">
        <v>34</v>
      </c>
      <c r="FZ209" s="397" t="s">
        <v>25</v>
      </c>
      <c r="GA209" s="397"/>
      <c r="GB209" s="397"/>
      <c r="GC209" s="397">
        <v>1</v>
      </c>
      <c r="GD209" s="398"/>
      <c r="GE209" s="397"/>
      <c r="GF209" s="5">
        <v>2</v>
      </c>
      <c r="GG209" s="419">
        <f t="shared" si="772"/>
        <v>3</v>
      </c>
      <c r="GH209" s="5">
        <v>4</v>
      </c>
      <c r="GI209" s="5"/>
      <c r="GJ209" s="5"/>
      <c r="GK209" s="397">
        <v>0</v>
      </c>
      <c r="GL209" s="397" t="s">
        <v>46</v>
      </c>
      <c r="GM209" s="397"/>
      <c r="GN209" s="398"/>
      <c r="GO209" s="397"/>
      <c r="GP209" s="5">
        <v>3</v>
      </c>
      <c r="GQ209" s="419">
        <f t="shared" si="773"/>
        <v>1</v>
      </c>
      <c r="GR209" s="5">
        <v>6</v>
      </c>
      <c r="GS209" s="397" t="s">
        <v>34</v>
      </c>
      <c r="GT209" s="397" t="s">
        <v>28</v>
      </c>
      <c r="GU209" s="397"/>
      <c r="GV209" s="397"/>
      <c r="GW209" s="397"/>
      <c r="GX209" s="398"/>
      <c r="GY209" s="397"/>
      <c r="GZ209" s="5">
        <v>3</v>
      </c>
      <c r="HA209" s="421">
        <f t="shared" si="775"/>
        <v>3</v>
      </c>
      <c r="HB209" s="5"/>
      <c r="HK209" s="295">
        <f t="shared" si="743"/>
        <v>7</v>
      </c>
      <c r="HL209" s="296">
        <f>COUNTIFS(AD209,"1W",AE209,"*OB")+COUNTIFS(AN209,"1W",AO209,"*OB")+COUNTIFS(BR209,"1W",BS209,"*OB")</f>
        <v>0</v>
      </c>
      <c r="HM209" s="295">
        <f>COUNTIFS(CB209,"1W",CC209,"*OB")+COUNTIFS(CV209,"1W",CW209,"*OB")+COUNTIFS(DF209,"1W",DG209,"*OB")</f>
        <v>0</v>
      </c>
      <c r="HN209" s="297">
        <f>COUNTIFS(EA209,"1W",EB209,"*OB")+COUNTIFS(EK209,"1W",EL209,"*OB")+COUNTIFS(EU209,"1W",EV209,"*OB")</f>
        <v>1</v>
      </c>
      <c r="HO209" s="295">
        <f>COUNTIFS(FE209,"1W",FF209,"*OB")</f>
        <v>0</v>
      </c>
      <c r="HP209" s="295">
        <f>COUNTIFS(FO209,"1W",FP209,"*OB")+COUNTIFS(FY209,"1W",FZ209,"*OB")+COUNTIFS(GS209,"1W",GT209,"*OB")</f>
        <v>0</v>
      </c>
      <c r="HQ209" s="295">
        <f>SUM(HL209:HP209)</f>
        <v>1</v>
      </c>
      <c r="HR209" s="269">
        <v>525</v>
      </c>
      <c r="HS209" s="269" t="s">
        <v>312</v>
      </c>
    </row>
    <row r="210" spans="7:227" ht="15" customHeight="1">
      <c r="G210" s="175">
        <f t="shared" si="744"/>
        <v>8</v>
      </c>
      <c r="H210" s="175">
        <f t="shared" si="756"/>
        <v>3</v>
      </c>
      <c r="I210" s="128">
        <v>5</v>
      </c>
      <c r="J210" s="88">
        <f t="shared" si="781"/>
        <v>42953</v>
      </c>
      <c r="K210" s="85">
        <v>42953</v>
      </c>
      <c r="L210" s="361" t="s">
        <v>159</v>
      </c>
      <c r="M210" s="74">
        <v>1</v>
      </c>
      <c r="N210" s="28">
        <v>0</v>
      </c>
      <c r="O210" s="206">
        <f>IF(ISNUMBER(M210),M210+N210,"")</f>
        <v>1</v>
      </c>
      <c r="P210" s="179">
        <f>IF(ISNUMBER(Q210),Q210+R210,"")</f>
        <v>82</v>
      </c>
      <c r="Q210" s="180">
        <f>ROUND(SUM(AC210,AM210,AW210,BG210,BQ210,CA210,CK210,CU210,DE210),0)</f>
        <v>42</v>
      </c>
      <c r="R210" s="181">
        <f>ROUND(SUM(DP210,DZ210,EJ210,ET210,FD210,FN210,FX210,GH210,GR210),0)</f>
        <v>40</v>
      </c>
      <c r="S210" s="518">
        <f t="shared" si="757"/>
        <v>7</v>
      </c>
      <c r="T210" s="27">
        <v>1</v>
      </c>
      <c r="U210" s="27">
        <v>0</v>
      </c>
      <c r="V210" s="27">
        <v>0</v>
      </c>
      <c r="W210" s="27">
        <v>0</v>
      </c>
      <c r="X210" s="187">
        <f>IF(ISNUMBER(T210),SUM(T210:W210),"")</f>
        <v>1</v>
      </c>
      <c r="Y210" s="27">
        <v>1</v>
      </c>
      <c r="Z210" s="190">
        <f>IF(ISNUMBER(T210),SUM(X210:Y210),"")</f>
        <v>2</v>
      </c>
      <c r="AA210" s="18">
        <v>0</v>
      </c>
      <c r="AB210" s="375"/>
      <c r="AC210" s="5">
        <v>4</v>
      </c>
      <c r="AD210" s="397" t="s">
        <v>55</v>
      </c>
      <c r="AE210" s="397" t="s">
        <v>28</v>
      </c>
      <c r="AF210" s="397"/>
      <c r="AG210" s="397" t="s">
        <v>46</v>
      </c>
      <c r="AH210" s="397"/>
      <c r="AI210" s="398"/>
      <c r="AJ210" s="397"/>
      <c r="AK210" s="5">
        <v>2</v>
      </c>
      <c r="AL210" s="419">
        <f t="shared" si="758"/>
        <v>2</v>
      </c>
      <c r="AM210" s="5">
        <v>7</v>
      </c>
      <c r="AN210" s="386" t="s">
        <v>55</v>
      </c>
      <c r="AO210" s="386" t="s">
        <v>48</v>
      </c>
      <c r="AP210" s="397"/>
      <c r="AQ210" s="397"/>
      <c r="AR210" s="397" t="s">
        <v>45</v>
      </c>
      <c r="AS210" s="398"/>
      <c r="AT210" s="397"/>
      <c r="AU210" s="5">
        <v>3</v>
      </c>
      <c r="AV210" s="419">
        <f t="shared" si="759"/>
        <v>4</v>
      </c>
      <c r="AW210" s="5">
        <v>4</v>
      </c>
      <c r="AX210" s="397" t="s">
        <v>26</v>
      </c>
      <c r="AY210" s="397" t="s">
        <v>39</v>
      </c>
      <c r="AZ210" s="397"/>
      <c r="BA210" s="397"/>
      <c r="BB210" s="397"/>
      <c r="BC210" s="398"/>
      <c r="BD210" s="397"/>
      <c r="BE210" s="5">
        <v>1</v>
      </c>
      <c r="BF210" s="419">
        <f t="shared" si="760"/>
        <v>3</v>
      </c>
      <c r="BG210" s="5">
        <v>3</v>
      </c>
      <c r="BH210" s="5"/>
      <c r="BI210" s="5" t="s">
        <v>253</v>
      </c>
      <c r="BJ210" s="397" t="s">
        <v>29</v>
      </c>
      <c r="BK210" s="397"/>
      <c r="BL210" s="397"/>
      <c r="BM210" s="398"/>
      <c r="BN210" s="397"/>
      <c r="BO210" s="5">
        <v>2</v>
      </c>
      <c r="BP210" s="419">
        <f t="shared" si="761"/>
        <v>1</v>
      </c>
      <c r="BQ210" s="5">
        <v>5</v>
      </c>
      <c r="BR210" s="397" t="s">
        <v>80</v>
      </c>
      <c r="BS210" s="397" t="s">
        <v>46</v>
      </c>
      <c r="BT210" s="397"/>
      <c r="BU210" s="397"/>
      <c r="BV210" s="397"/>
      <c r="BW210" s="398"/>
      <c r="BX210" s="397"/>
      <c r="BY210" s="5">
        <v>3</v>
      </c>
      <c r="BZ210" s="419">
        <f t="shared" si="762"/>
        <v>2</v>
      </c>
      <c r="CA210" s="5">
        <v>5</v>
      </c>
      <c r="CB210" s="397" t="s">
        <v>81</v>
      </c>
      <c r="CC210" s="397" t="s">
        <v>25</v>
      </c>
      <c r="CD210" s="397"/>
      <c r="CE210" s="397"/>
      <c r="CF210" s="397"/>
      <c r="CG210" s="398"/>
      <c r="CH210" s="397"/>
      <c r="CI210" s="5">
        <v>2</v>
      </c>
      <c r="CJ210" s="419">
        <f t="shared" si="763"/>
        <v>3</v>
      </c>
      <c r="CK210" s="5">
        <v>3</v>
      </c>
      <c r="CL210" s="5"/>
      <c r="CM210" s="5"/>
      <c r="CN210" s="397">
        <v>0</v>
      </c>
      <c r="CO210" s="397"/>
      <c r="CP210" s="397"/>
      <c r="CQ210" s="398"/>
      <c r="CR210" s="397"/>
      <c r="CS210" s="5">
        <v>2</v>
      </c>
      <c r="CT210" s="419">
        <f t="shared" si="764"/>
        <v>1</v>
      </c>
      <c r="CU210" s="5">
        <v>6</v>
      </c>
      <c r="CV210" s="397" t="s">
        <v>35</v>
      </c>
      <c r="CW210" s="397" t="s">
        <v>28</v>
      </c>
      <c r="CX210" s="397"/>
      <c r="CY210" s="397"/>
      <c r="CZ210" s="397"/>
      <c r="DA210" s="398"/>
      <c r="DB210" s="397"/>
      <c r="DC210" s="5">
        <v>3</v>
      </c>
      <c r="DD210" s="419">
        <f t="shared" si="774"/>
        <v>3</v>
      </c>
      <c r="DE210" s="5">
        <v>5</v>
      </c>
      <c r="DF210" s="397" t="s">
        <v>34</v>
      </c>
      <c r="DG210" s="397" t="s">
        <v>25</v>
      </c>
      <c r="DH210" s="397"/>
      <c r="DI210" s="397"/>
      <c r="DJ210" s="397">
        <v>1</v>
      </c>
      <c r="DK210" s="398"/>
      <c r="DL210" s="397"/>
      <c r="DM210" s="5">
        <v>2</v>
      </c>
      <c r="DN210" s="419">
        <f t="shared" si="765"/>
        <v>3</v>
      </c>
      <c r="DO210" s="401"/>
      <c r="DP210" s="5">
        <v>3</v>
      </c>
      <c r="DQ210" s="5"/>
      <c r="DR210" s="359"/>
      <c r="DS210" s="397" t="s">
        <v>29</v>
      </c>
      <c r="DT210" s="397"/>
      <c r="DU210" s="397">
        <v>1</v>
      </c>
      <c r="DV210" s="398"/>
      <c r="DW210" s="397"/>
      <c r="DX210" s="5">
        <v>1</v>
      </c>
      <c r="DY210" s="419">
        <f t="shared" si="766"/>
        <v>2</v>
      </c>
      <c r="DZ210" s="5">
        <v>4</v>
      </c>
      <c r="EA210" s="397" t="s">
        <v>34</v>
      </c>
      <c r="EB210" s="397" t="s">
        <v>28</v>
      </c>
      <c r="EC210" s="397"/>
      <c r="ED210" s="397"/>
      <c r="EE210" s="397"/>
      <c r="EF210" s="398"/>
      <c r="EG210" s="397"/>
      <c r="EH210" s="5">
        <v>2</v>
      </c>
      <c r="EI210" s="419">
        <f t="shared" si="767"/>
        <v>2</v>
      </c>
      <c r="EJ210" s="5">
        <v>4</v>
      </c>
      <c r="EK210" s="397" t="s">
        <v>34</v>
      </c>
      <c r="EL210" s="397" t="s">
        <v>28</v>
      </c>
      <c r="EM210" s="397"/>
      <c r="EN210" s="397"/>
      <c r="EO210" s="397"/>
      <c r="EP210" s="398"/>
      <c r="EQ210" s="397"/>
      <c r="ER210" s="5">
        <v>2</v>
      </c>
      <c r="ES210" s="419">
        <f t="shared" si="768"/>
        <v>2</v>
      </c>
      <c r="ET210" s="5">
        <v>5</v>
      </c>
      <c r="EU210" s="397" t="s">
        <v>81</v>
      </c>
      <c r="EV210" s="397" t="s">
        <v>28</v>
      </c>
      <c r="EW210" s="397"/>
      <c r="EX210" s="397"/>
      <c r="EY210" s="397"/>
      <c r="EZ210" s="398"/>
      <c r="FA210" s="397"/>
      <c r="FB210" s="5">
        <v>2</v>
      </c>
      <c r="FC210" s="419">
        <f t="shared" si="769"/>
        <v>3</v>
      </c>
      <c r="FD210" s="5">
        <v>6</v>
      </c>
      <c r="FE210" s="397" t="s">
        <v>81</v>
      </c>
      <c r="FF210" s="397" t="s">
        <v>28</v>
      </c>
      <c r="FG210" s="397"/>
      <c r="FH210" s="397"/>
      <c r="FI210" s="397"/>
      <c r="FJ210" s="398"/>
      <c r="FK210" s="397"/>
      <c r="FL210" s="5">
        <v>2</v>
      </c>
      <c r="FM210" s="419">
        <f t="shared" si="770"/>
        <v>4</v>
      </c>
      <c r="FN210" s="5">
        <v>5</v>
      </c>
      <c r="FO210" s="397" t="s">
        <v>34</v>
      </c>
      <c r="FP210" s="397" t="s">
        <v>28</v>
      </c>
      <c r="FQ210" s="397"/>
      <c r="FR210" s="397"/>
      <c r="FS210" s="397">
        <v>1</v>
      </c>
      <c r="FT210" s="398"/>
      <c r="FU210" s="397"/>
      <c r="FV210" s="5">
        <v>2</v>
      </c>
      <c r="FW210" s="419">
        <f t="shared" si="771"/>
        <v>3</v>
      </c>
      <c r="FX210" s="5">
        <v>5</v>
      </c>
      <c r="FY210" s="397" t="s">
        <v>34</v>
      </c>
      <c r="FZ210" s="397" t="s">
        <v>25</v>
      </c>
      <c r="GA210" s="397"/>
      <c r="GB210" s="397"/>
      <c r="GC210" s="397"/>
      <c r="GD210" s="398"/>
      <c r="GE210" s="397"/>
      <c r="GF210" s="5">
        <v>2</v>
      </c>
      <c r="GG210" s="419">
        <f t="shared" si="772"/>
        <v>3</v>
      </c>
      <c r="GH210" s="5">
        <v>3</v>
      </c>
      <c r="GI210" s="5"/>
      <c r="GJ210" s="5"/>
      <c r="GK210" s="397" t="s">
        <v>44</v>
      </c>
      <c r="GL210" s="397" t="s">
        <v>46</v>
      </c>
      <c r="GM210" s="397"/>
      <c r="GN210" s="398"/>
      <c r="GO210" s="397"/>
      <c r="GP210" s="5">
        <v>2</v>
      </c>
      <c r="GQ210" s="419">
        <f t="shared" si="773"/>
        <v>1</v>
      </c>
      <c r="GR210" s="5">
        <v>5</v>
      </c>
      <c r="GS210" s="397" t="s">
        <v>34</v>
      </c>
      <c r="GT210" s="397" t="s">
        <v>28</v>
      </c>
      <c r="GU210" s="397"/>
      <c r="GV210" s="397"/>
      <c r="GW210" s="397"/>
      <c r="GX210" s="398"/>
      <c r="GY210" s="397"/>
      <c r="GZ210" s="5">
        <v>2</v>
      </c>
      <c r="HA210" s="421">
        <f t="shared" si="775"/>
        <v>3</v>
      </c>
      <c r="HB210" s="5"/>
      <c r="HK210" s="295">
        <f t="shared" si="743"/>
        <v>7</v>
      </c>
      <c r="HL210" s="296">
        <f>COUNTIFS(AD210,"1W",AE210,"*OB")+COUNTIFS(AN210,"1W",AO210,"*OB")+COUNTIFS(BR210,"1W",BS210,"*OB")</f>
        <v>0</v>
      </c>
      <c r="HM210" s="295">
        <f>COUNTIFS(CB210,"1W",CC210,"*OB")+COUNTIFS(CV210,"1W",CW210,"*OB")+COUNTIFS(DF210,"1W",DG210,"*OB")</f>
        <v>0</v>
      </c>
      <c r="HN210" s="297">
        <f>COUNTIFS(EA210,"1W",EB210,"*OB")+COUNTIFS(EK210,"1W",EL210,"*OB")+COUNTIFS(EU210,"1W",EV210,"*OB")</f>
        <v>0</v>
      </c>
      <c r="HO210" s="295">
        <f>COUNTIFS(FE210,"1W",FF210,"*OB")</f>
        <v>0</v>
      </c>
      <c r="HP210" s="295">
        <f>COUNTIFS(FO210,"1W",FP210,"*OB")+COUNTIFS(FY210,"1W",FZ210,"*OB")+COUNTIFS(GS210,"1W",GT210,"*OB")</f>
        <v>0</v>
      </c>
      <c r="HQ210" s="295">
        <f>SUM(HL210:HP210)</f>
        <v>0</v>
      </c>
      <c r="HR210" s="269">
        <v>525</v>
      </c>
      <c r="HS210" s="269" t="s">
        <v>312</v>
      </c>
    </row>
    <row r="211" spans="7:227" ht="15" customHeight="1">
      <c r="G211" s="175">
        <f t="shared" si="744"/>
        <v>3</v>
      </c>
      <c r="H211" s="175">
        <f t="shared" si="756"/>
        <v>1</v>
      </c>
      <c r="I211" s="128">
        <v>4</v>
      </c>
      <c r="J211" s="88">
        <f t="shared" si="781"/>
        <v>42945</v>
      </c>
      <c r="K211" s="85">
        <v>42945</v>
      </c>
      <c r="L211" s="5"/>
      <c r="M211" s="74">
        <v>1</v>
      </c>
      <c r="N211" s="28">
        <v>0</v>
      </c>
      <c r="O211" s="206">
        <f>IF(ISNUMBER(M211),M211+N211,"")</f>
        <v>1</v>
      </c>
      <c r="P211" s="179">
        <f t="shared" si="787"/>
        <v>86</v>
      </c>
      <c r="Q211" s="180">
        <f t="shared" si="783"/>
        <v>41</v>
      </c>
      <c r="R211" s="181">
        <f t="shared" si="784"/>
        <v>45</v>
      </c>
      <c r="S211" s="518">
        <f t="shared" si="757"/>
        <v>3</v>
      </c>
      <c r="T211" s="27">
        <v>1</v>
      </c>
      <c r="U211" s="27">
        <v>0</v>
      </c>
      <c r="V211" s="27">
        <v>2</v>
      </c>
      <c r="W211" s="27">
        <v>0</v>
      </c>
      <c r="X211" s="187">
        <f t="shared" si="791"/>
        <v>3</v>
      </c>
      <c r="Y211" s="27">
        <v>1</v>
      </c>
      <c r="Z211" s="190">
        <f>IF(ISNUMBER(T211),SUM(X211:Y211),"")</f>
        <v>4</v>
      </c>
      <c r="AA211" s="18">
        <v>0</v>
      </c>
      <c r="AB211" s="375"/>
      <c r="AC211" s="5">
        <v>4</v>
      </c>
      <c r="AD211" s="397" t="s">
        <v>55</v>
      </c>
      <c r="AE211" s="397" t="s">
        <v>25</v>
      </c>
      <c r="AF211" s="397"/>
      <c r="AG211" s="397" t="s">
        <v>46</v>
      </c>
      <c r="AH211" s="397"/>
      <c r="AI211" s="398"/>
      <c r="AJ211" s="397"/>
      <c r="AK211" s="5">
        <v>2</v>
      </c>
      <c r="AL211" s="419">
        <f t="shared" si="758"/>
        <v>2</v>
      </c>
      <c r="AM211" s="5">
        <v>5</v>
      </c>
      <c r="AN211" s="397" t="s">
        <v>55</v>
      </c>
      <c r="AO211" s="397" t="s">
        <v>25</v>
      </c>
      <c r="AP211" s="397"/>
      <c r="AQ211" s="397"/>
      <c r="AR211" s="397"/>
      <c r="AS211" s="398"/>
      <c r="AT211" s="397"/>
      <c r="AU211" s="5">
        <v>2</v>
      </c>
      <c r="AV211" s="419">
        <f t="shared" si="759"/>
        <v>3</v>
      </c>
      <c r="AW211" s="5">
        <v>5</v>
      </c>
      <c r="AX211" s="397" t="s">
        <v>26</v>
      </c>
      <c r="AY211" s="397" t="s">
        <v>48</v>
      </c>
      <c r="AZ211" s="397"/>
      <c r="BA211" s="397"/>
      <c r="BB211" s="397" t="s">
        <v>45</v>
      </c>
      <c r="BC211" s="398"/>
      <c r="BD211" s="397"/>
      <c r="BE211" s="5">
        <v>1</v>
      </c>
      <c r="BF211" s="419">
        <f t="shared" si="760"/>
        <v>4</v>
      </c>
      <c r="BG211" s="5">
        <v>3</v>
      </c>
      <c r="BH211" s="5"/>
      <c r="BI211" s="5" t="s">
        <v>106</v>
      </c>
      <c r="BJ211" s="397" t="s">
        <v>80</v>
      </c>
      <c r="BK211" s="397"/>
      <c r="BL211" s="397"/>
      <c r="BM211" s="398"/>
      <c r="BN211" s="397"/>
      <c r="BO211" s="5">
        <v>2</v>
      </c>
      <c r="BP211" s="419">
        <f t="shared" si="761"/>
        <v>1</v>
      </c>
      <c r="BQ211" s="5">
        <v>4</v>
      </c>
      <c r="BR211" s="397" t="s">
        <v>81</v>
      </c>
      <c r="BS211" s="397" t="s">
        <v>25</v>
      </c>
      <c r="BT211" s="397"/>
      <c r="BU211" s="397"/>
      <c r="BV211" s="397"/>
      <c r="BW211" s="398"/>
      <c r="BX211" s="397"/>
      <c r="BY211" s="5">
        <v>1</v>
      </c>
      <c r="BZ211" s="419">
        <f t="shared" si="762"/>
        <v>3</v>
      </c>
      <c r="CA211" s="5">
        <v>6</v>
      </c>
      <c r="CB211" s="397" t="s">
        <v>81</v>
      </c>
      <c r="CC211" s="397" t="s">
        <v>25</v>
      </c>
      <c r="CD211" s="397"/>
      <c r="CE211" s="397"/>
      <c r="CF211" s="397"/>
      <c r="CG211" s="398"/>
      <c r="CH211" s="397"/>
      <c r="CI211" s="5">
        <v>3</v>
      </c>
      <c r="CJ211" s="419">
        <f t="shared" si="763"/>
        <v>3</v>
      </c>
      <c r="CK211" s="5">
        <v>4</v>
      </c>
      <c r="CL211" s="5"/>
      <c r="CM211" s="5"/>
      <c r="CN211" s="397">
        <v>0</v>
      </c>
      <c r="CO211" s="397"/>
      <c r="CP211" s="397"/>
      <c r="CQ211" s="398"/>
      <c r="CR211" s="397"/>
      <c r="CS211" s="5">
        <v>3</v>
      </c>
      <c r="CT211" s="419">
        <f t="shared" si="764"/>
        <v>1</v>
      </c>
      <c r="CU211" s="5">
        <v>6</v>
      </c>
      <c r="CV211" s="397" t="s">
        <v>35</v>
      </c>
      <c r="CW211" s="397" t="s">
        <v>25</v>
      </c>
      <c r="CX211" s="397"/>
      <c r="CY211" s="397"/>
      <c r="CZ211" s="397">
        <v>1</v>
      </c>
      <c r="DA211" s="398"/>
      <c r="DB211" s="397"/>
      <c r="DC211" s="5">
        <v>2</v>
      </c>
      <c r="DD211" s="419">
        <f t="shared" si="774"/>
        <v>4</v>
      </c>
      <c r="DE211" s="5">
        <v>4</v>
      </c>
      <c r="DF211" s="397" t="s">
        <v>34</v>
      </c>
      <c r="DG211" s="397" t="s">
        <v>25</v>
      </c>
      <c r="DH211" s="397"/>
      <c r="DI211" s="397"/>
      <c r="DJ211" s="397"/>
      <c r="DK211" s="398"/>
      <c r="DL211" s="397"/>
      <c r="DM211" s="5">
        <v>1</v>
      </c>
      <c r="DN211" s="419">
        <f t="shared" si="765"/>
        <v>3</v>
      </c>
      <c r="DO211" s="401"/>
      <c r="DP211" s="5">
        <v>6</v>
      </c>
      <c r="DQ211" s="5"/>
      <c r="DR211" s="359"/>
      <c r="DS211" s="397" t="s">
        <v>29</v>
      </c>
      <c r="DT211" s="397" t="s">
        <v>50</v>
      </c>
      <c r="DU211" s="397">
        <v>1</v>
      </c>
      <c r="DV211" s="398"/>
      <c r="DW211" s="397"/>
      <c r="DX211" s="5">
        <v>2</v>
      </c>
      <c r="DY211" s="419">
        <f t="shared" si="766"/>
        <v>4</v>
      </c>
      <c r="DZ211" s="5">
        <v>6</v>
      </c>
      <c r="EA211" s="397" t="s">
        <v>34</v>
      </c>
      <c r="EB211" s="397" t="s">
        <v>25</v>
      </c>
      <c r="EC211" s="397"/>
      <c r="ED211" s="397"/>
      <c r="EE211" s="397" t="s">
        <v>65</v>
      </c>
      <c r="EF211" s="398"/>
      <c r="EG211" s="397"/>
      <c r="EH211" s="5">
        <v>3</v>
      </c>
      <c r="EI211" s="419">
        <f t="shared" si="767"/>
        <v>3</v>
      </c>
      <c r="EJ211" s="5">
        <v>6</v>
      </c>
      <c r="EK211" s="397" t="s">
        <v>34</v>
      </c>
      <c r="EL211" s="397" t="s">
        <v>28</v>
      </c>
      <c r="EM211" s="397"/>
      <c r="EN211" s="397"/>
      <c r="EO211" s="397">
        <v>1</v>
      </c>
      <c r="EP211" s="398"/>
      <c r="EQ211" s="397"/>
      <c r="ER211" s="5">
        <v>1</v>
      </c>
      <c r="ES211" s="419">
        <f t="shared" si="768"/>
        <v>5</v>
      </c>
      <c r="ET211" s="5">
        <v>4</v>
      </c>
      <c r="EU211" s="397" t="s">
        <v>81</v>
      </c>
      <c r="EV211" s="397" t="s">
        <v>25</v>
      </c>
      <c r="EW211" s="397"/>
      <c r="EX211" s="397"/>
      <c r="EY211" s="397">
        <v>1</v>
      </c>
      <c r="EZ211" s="398"/>
      <c r="FA211" s="397"/>
      <c r="FB211" s="5">
        <v>1</v>
      </c>
      <c r="FC211" s="419">
        <f t="shared" si="769"/>
        <v>3</v>
      </c>
      <c r="FD211" s="5">
        <v>5</v>
      </c>
      <c r="FE211" s="397" t="s">
        <v>35</v>
      </c>
      <c r="FF211" s="397" t="s">
        <v>28</v>
      </c>
      <c r="FG211" s="397"/>
      <c r="FH211" s="397"/>
      <c r="FI211" s="397"/>
      <c r="FJ211" s="398"/>
      <c r="FK211" s="397"/>
      <c r="FL211" s="5">
        <v>1</v>
      </c>
      <c r="FM211" s="419">
        <f t="shared" si="770"/>
        <v>4</v>
      </c>
      <c r="FN211" s="5">
        <v>4</v>
      </c>
      <c r="FO211" s="397" t="s">
        <v>34</v>
      </c>
      <c r="FP211" s="397" t="s">
        <v>28</v>
      </c>
      <c r="FQ211" s="397"/>
      <c r="FR211" s="397"/>
      <c r="FS211" s="397"/>
      <c r="FT211" s="398"/>
      <c r="FU211" s="397"/>
      <c r="FV211" s="5">
        <v>2</v>
      </c>
      <c r="FW211" s="419">
        <f t="shared" si="771"/>
        <v>2</v>
      </c>
      <c r="FX211" s="5">
        <v>4</v>
      </c>
      <c r="FY211" s="397" t="s">
        <v>34</v>
      </c>
      <c r="FZ211" s="397" t="s">
        <v>25</v>
      </c>
      <c r="GA211" s="397"/>
      <c r="GB211" s="397"/>
      <c r="GC211" s="397">
        <v>1</v>
      </c>
      <c r="GD211" s="398"/>
      <c r="GE211" s="397"/>
      <c r="GF211" s="5">
        <v>1</v>
      </c>
      <c r="GG211" s="419">
        <f t="shared" si="772"/>
        <v>3</v>
      </c>
      <c r="GH211" s="5">
        <v>4</v>
      </c>
      <c r="GI211" s="5"/>
      <c r="GJ211" s="5"/>
      <c r="GK211" s="397" t="s">
        <v>44</v>
      </c>
      <c r="GL211" s="397"/>
      <c r="GM211" s="397"/>
      <c r="GN211" s="398"/>
      <c r="GO211" s="397"/>
      <c r="GP211" s="5">
        <v>2</v>
      </c>
      <c r="GQ211" s="419">
        <f t="shared" si="773"/>
        <v>2</v>
      </c>
      <c r="GR211" s="5">
        <v>6</v>
      </c>
      <c r="GS211" s="397" t="s">
        <v>34</v>
      </c>
      <c r="GT211" s="397" t="s">
        <v>25</v>
      </c>
      <c r="GU211" s="397"/>
      <c r="GV211" s="397"/>
      <c r="GW211" s="397"/>
      <c r="GX211" s="398"/>
      <c r="GY211" s="397"/>
      <c r="GZ211" s="5">
        <v>3</v>
      </c>
      <c r="HA211" s="421">
        <f t="shared" si="775"/>
        <v>3</v>
      </c>
      <c r="HB211" s="5"/>
      <c r="HK211" s="295">
        <f t="shared" si="743"/>
        <v>8</v>
      </c>
      <c r="HL211" s="296">
        <f>COUNTIFS(AD211,"1W",AE211,"*OB")+COUNTIFS(AN211,"1W",AO211,"*OB")+COUNTIFS(BR211,"1W",BS211,"*OB")</f>
        <v>0</v>
      </c>
      <c r="HM211" s="295">
        <f>COUNTIFS(CB211,"1W",CC211,"*OB")+COUNTIFS(CV211,"1W",CW211,"*OB")+COUNTIFS(DF211,"1W",DG211,"*OB")</f>
        <v>0</v>
      </c>
      <c r="HN211" s="297">
        <f>COUNTIFS(EA211,"1W",EB211,"*OB")+COUNTIFS(EK211,"1W",EL211,"*OB")+COUNTIFS(EU211,"1W",EV211,"*OB")</f>
        <v>0</v>
      </c>
      <c r="HO211" s="295">
        <f>COUNTIFS(FE211,"1W",FF211,"*OB")</f>
        <v>0</v>
      </c>
      <c r="HP211" s="295">
        <f>COUNTIFS(FO211,"1W",FP211,"*OB")+COUNTIFS(FY211,"1W",FZ211,"*OB")+COUNTIFS(GS211,"1W",GT211,"*OB")</f>
        <v>0</v>
      </c>
      <c r="HQ211" s="295">
        <f>SUM(HL211:HP211)</f>
        <v>0</v>
      </c>
      <c r="HR211" s="269">
        <v>525</v>
      </c>
      <c r="HS211" s="269" t="s">
        <v>312</v>
      </c>
    </row>
    <row r="212" spans="7:227">
      <c r="J212" s="1"/>
      <c r="K212" s="1"/>
      <c r="L212" s="1"/>
      <c r="M212" s="1"/>
      <c r="N212" s="1"/>
      <c r="O212" s="1"/>
      <c r="P212" s="1"/>
      <c r="Q212" s="1"/>
      <c r="R212" s="1"/>
      <c r="S212" s="528"/>
      <c r="T212" s="1"/>
      <c r="U212" s="1"/>
      <c r="V212" s="1"/>
      <c r="W212" s="1"/>
      <c r="X212" s="1"/>
      <c r="Y212" s="1"/>
      <c r="Z212" s="1"/>
      <c r="AA212" s="1"/>
      <c r="AB212" s="58"/>
      <c r="AC212" s="8"/>
      <c r="AD212" s="30"/>
      <c r="AE212" s="30"/>
      <c r="AF212" s="30"/>
      <c r="AG212" s="30"/>
      <c r="AH212" s="30"/>
      <c r="AI212" s="37"/>
      <c r="AJ212" s="30"/>
      <c r="AK212" s="8"/>
      <c r="AL212" s="32"/>
      <c r="AM212" s="8"/>
      <c r="AN212" s="30"/>
      <c r="AO212" s="30"/>
      <c r="AP212" s="30"/>
      <c r="AQ212" s="30"/>
      <c r="AR212" s="30"/>
      <c r="AS212" s="37"/>
      <c r="AT212" s="30"/>
      <c r="AU212" s="8"/>
      <c r="AV212" s="32"/>
      <c r="AW212" s="8"/>
      <c r="AX212" s="30"/>
      <c r="AY212" s="30"/>
      <c r="AZ212" s="30"/>
      <c r="BA212" s="30"/>
      <c r="BB212" s="30"/>
      <c r="BC212" s="37"/>
      <c r="BD212" s="30"/>
      <c r="BE212" s="8"/>
      <c r="BF212" s="32"/>
      <c r="BG212" s="8"/>
      <c r="BH212" s="8"/>
      <c r="BI212" s="8"/>
      <c r="BJ212" s="30"/>
      <c r="BK212" s="30"/>
      <c r="BL212" s="30"/>
      <c r="BM212" s="37"/>
      <c r="BN212" s="30"/>
      <c r="BO212" s="8"/>
      <c r="BP212" s="32"/>
      <c r="BQ212" s="8"/>
      <c r="BR212" s="30"/>
      <c r="BS212" s="30"/>
      <c r="BT212" s="30"/>
      <c r="BU212" s="30"/>
      <c r="BV212" s="30"/>
      <c r="BW212" s="37"/>
      <c r="BX212" s="30"/>
      <c r="BY212" s="8"/>
      <c r="BZ212" s="32"/>
      <c r="CA212" s="8"/>
      <c r="CB212" s="30"/>
      <c r="CC212" s="30"/>
      <c r="CD212" s="30"/>
      <c r="CE212" s="30"/>
      <c r="CF212" s="30"/>
      <c r="CG212" s="37"/>
      <c r="CH212" s="30"/>
      <c r="CI212" s="8"/>
      <c r="CJ212" s="32"/>
      <c r="CK212" s="8"/>
      <c r="CL212" s="8"/>
      <c r="CM212" s="8"/>
      <c r="CN212" s="30"/>
      <c r="CO212" s="30"/>
      <c r="CP212" s="30"/>
      <c r="CQ212" s="37"/>
      <c r="CR212" s="30"/>
      <c r="CS212" s="8"/>
      <c r="CT212" s="32"/>
      <c r="CU212" s="8"/>
      <c r="CV212" s="30"/>
      <c r="CW212" s="30"/>
      <c r="CX212" s="30"/>
      <c r="CY212" s="30"/>
      <c r="CZ212" s="30"/>
      <c r="DA212" s="37"/>
      <c r="DB212" s="30"/>
      <c r="DC212" s="8"/>
      <c r="DD212" s="32"/>
      <c r="DE212" s="8"/>
      <c r="DF212" s="30"/>
      <c r="DG212" s="30"/>
      <c r="DH212" s="30"/>
      <c r="DI212" s="30"/>
      <c r="DJ212" s="30"/>
      <c r="DK212" s="37"/>
      <c r="DL212" s="30"/>
      <c r="DM212" s="8"/>
      <c r="DN212" s="32"/>
      <c r="DO212" s="24"/>
      <c r="DP212" s="8"/>
      <c r="DQ212" s="8"/>
      <c r="DR212" s="8"/>
      <c r="DS212" s="30"/>
      <c r="DT212" s="30"/>
      <c r="DU212" s="30"/>
      <c r="DV212" s="37"/>
      <c r="DW212" s="30"/>
      <c r="DX212" s="8"/>
      <c r="DY212" s="32"/>
      <c r="DZ212" s="8"/>
      <c r="EA212" s="30"/>
      <c r="EB212" s="30"/>
      <c r="EC212" s="30"/>
      <c r="ED212" s="30"/>
      <c r="EE212" s="30"/>
      <c r="EF212" s="37"/>
      <c r="EG212" s="30"/>
      <c r="EH212" s="8"/>
      <c r="EI212" s="32"/>
      <c r="EJ212" s="8"/>
      <c r="EK212" s="30"/>
      <c r="EL212" s="30"/>
      <c r="EM212" s="30"/>
      <c r="EN212" s="30"/>
      <c r="EO212" s="30"/>
      <c r="EP212" s="37"/>
      <c r="EQ212" s="30"/>
      <c r="ER212" s="8"/>
      <c r="ES212" s="32"/>
      <c r="ET212" s="8"/>
      <c r="EU212" s="30"/>
      <c r="EV212" s="30"/>
      <c r="EW212" s="30"/>
      <c r="EX212" s="30"/>
      <c r="EY212" s="30"/>
      <c r="EZ212" s="37"/>
      <c r="FA212" s="30"/>
      <c r="FB212" s="8"/>
      <c r="FC212" s="32"/>
      <c r="FD212" s="8"/>
      <c r="FE212" s="30"/>
      <c r="FF212" s="30"/>
      <c r="FG212" s="30"/>
      <c r="FH212" s="30"/>
      <c r="FI212" s="30"/>
      <c r="FJ212" s="37"/>
      <c r="FK212" s="30"/>
      <c r="FL212" s="8"/>
      <c r="FM212" s="32"/>
      <c r="FN212" s="8"/>
      <c r="FO212" s="30"/>
      <c r="FP212" s="30"/>
      <c r="FQ212" s="30"/>
      <c r="FR212" s="30"/>
      <c r="FS212" s="30"/>
      <c r="FT212" s="37"/>
      <c r="FU212" s="30"/>
      <c r="FV212" s="8"/>
      <c r="FW212" s="32"/>
      <c r="FX212" s="8"/>
      <c r="FY212" s="30"/>
      <c r="FZ212" s="30"/>
      <c r="GA212" s="30"/>
      <c r="GB212" s="30"/>
      <c r="GC212" s="30"/>
      <c r="GD212" s="37"/>
      <c r="GE212" s="30"/>
      <c r="GF212" s="8"/>
      <c r="GG212" s="32"/>
      <c r="GH212" s="8"/>
      <c r="GI212" s="8"/>
      <c r="GJ212" s="8"/>
      <c r="GK212" s="30"/>
      <c r="GL212" s="30"/>
      <c r="GM212" s="30"/>
      <c r="GN212" s="37"/>
      <c r="GO212" s="30"/>
      <c r="GP212" s="8"/>
      <c r="GQ212" s="32"/>
      <c r="GR212" s="8"/>
      <c r="GS212" s="30"/>
      <c r="GT212" s="30"/>
      <c r="GU212" s="30"/>
      <c r="GV212" s="30"/>
      <c r="GW212" s="30"/>
      <c r="GX212" s="37"/>
      <c r="GY212" s="30"/>
      <c r="GZ212" s="8"/>
      <c r="HA212" s="32"/>
      <c r="HB212" s="8"/>
      <c r="HK212" s="269"/>
    </row>
    <row r="213" spans="7:227">
      <c r="J213" s="1"/>
      <c r="K213" s="1"/>
      <c r="L213" s="1"/>
      <c r="M213" s="1"/>
      <c r="N213" s="1"/>
      <c r="O213" s="1"/>
      <c r="P213" s="1"/>
      <c r="Q213" s="1"/>
      <c r="R213" s="1"/>
      <c r="S213" s="528"/>
      <c r="T213" s="1"/>
      <c r="U213" s="1"/>
      <c r="V213" s="1"/>
      <c r="W213" s="1"/>
      <c r="X213" s="1"/>
      <c r="Y213" s="1"/>
      <c r="Z213" s="1"/>
      <c r="AA213" s="1"/>
      <c r="AB213" s="58"/>
      <c r="AC213" s="1"/>
      <c r="AD213" s="29"/>
      <c r="AE213" s="29"/>
      <c r="AF213" s="29"/>
      <c r="AG213" s="29"/>
      <c r="AH213" s="29"/>
      <c r="AI213" s="36"/>
      <c r="AJ213" s="29"/>
      <c r="AK213" s="1"/>
      <c r="AL213" s="33"/>
      <c r="AM213" s="1"/>
      <c r="AN213" s="29"/>
      <c r="AO213" s="29"/>
      <c r="AP213" s="29"/>
      <c r="AQ213" s="29"/>
      <c r="AR213" s="29"/>
      <c r="AS213" s="36"/>
      <c r="AT213" s="29"/>
      <c r="AU213" s="1"/>
      <c r="AV213" s="33"/>
      <c r="AW213" s="1"/>
      <c r="AX213" s="29"/>
      <c r="AY213" s="29"/>
      <c r="AZ213" s="29"/>
      <c r="BA213" s="29"/>
      <c r="BB213" s="29"/>
      <c r="BC213" s="36"/>
      <c r="BD213" s="29"/>
      <c r="BE213" s="1"/>
      <c r="BF213" s="33"/>
      <c r="BG213" s="1"/>
      <c r="BH213" s="1"/>
      <c r="BI213" s="1"/>
      <c r="BJ213" s="29"/>
      <c r="BK213" s="29"/>
      <c r="BL213" s="29"/>
      <c r="BM213" s="36"/>
      <c r="BN213" s="29"/>
      <c r="BO213" s="1"/>
      <c r="BP213" s="33"/>
      <c r="BQ213" s="1"/>
      <c r="BR213" s="29"/>
      <c r="BS213" s="29"/>
      <c r="BT213" s="29"/>
      <c r="BU213" s="29"/>
      <c r="BV213" s="29"/>
      <c r="BW213" s="36"/>
      <c r="BX213" s="29"/>
      <c r="BY213" s="1"/>
      <c r="BZ213" s="33"/>
      <c r="CA213" s="1"/>
      <c r="CB213" s="29"/>
      <c r="CC213" s="29"/>
      <c r="CD213" s="29"/>
      <c r="CE213" s="29"/>
      <c r="CF213" s="29"/>
      <c r="CG213" s="36"/>
      <c r="CH213" s="29"/>
      <c r="CI213" s="1"/>
      <c r="CJ213" s="33"/>
      <c r="CK213" s="1"/>
      <c r="CL213" s="1"/>
      <c r="CM213" s="1"/>
      <c r="CN213" s="29"/>
      <c r="CO213" s="29"/>
      <c r="CP213" s="29"/>
      <c r="CQ213" s="36"/>
      <c r="CR213" s="29"/>
      <c r="CS213" s="1"/>
      <c r="CT213" s="33"/>
      <c r="CU213" s="1"/>
      <c r="CV213" s="29"/>
      <c r="CW213" s="29"/>
      <c r="CX213" s="29"/>
      <c r="CY213" s="29"/>
      <c r="CZ213" s="29"/>
      <c r="DA213" s="36"/>
      <c r="DB213" s="29"/>
      <c r="DC213" s="1"/>
      <c r="DD213" s="33"/>
      <c r="DE213" s="1"/>
      <c r="DF213" s="29"/>
      <c r="DG213" s="29"/>
      <c r="DH213" s="29"/>
      <c r="DI213" s="29"/>
      <c r="DJ213" s="29"/>
      <c r="DK213" s="36"/>
      <c r="DL213" s="29"/>
      <c r="DM213" s="1"/>
      <c r="DN213" s="33"/>
      <c r="DO213" s="23"/>
      <c r="DP213" s="1"/>
      <c r="DQ213" s="1"/>
      <c r="DR213" s="1"/>
      <c r="DS213" s="29"/>
      <c r="DT213" s="29"/>
      <c r="DU213" s="29"/>
      <c r="DV213" s="36"/>
      <c r="DW213" s="29"/>
      <c r="DX213" s="1"/>
      <c r="DY213" s="33"/>
      <c r="DZ213" s="1"/>
      <c r="EA213" s="29"/>
      <c r="EB213" s="29"/>
      <c r="EC213" s="29"/>
      <c r="ED213" s="29"/>
      <c r="EE213" s="29"/>
      <c r="EF213" s="36"/>
      <c r="EG213" s="29"/>
      <c r="EH213" s="1"/>
      <c r="EI213" s="33"/>
      <c r="EJ213" s="1"/>
      <c r="EK213" s="29"/>
      <c r="EL213" s="29"/>
      <c r="EM213" s="29"/>
      <c r="EN213" s="29"/>
      <c r="EO213" s="29"/>
      <c r="EP213" s="36"/>
      <c r="EQ213" s="29"/>
      <c r="ER213" s="1"/>
      <c r="ES213" s="33"/>
      <c r="ET213" s="1"/>
      <c r="EU213" s="29"/>
      <c r="EV213" s="29"/>
      <c r="EW213" s="29"/>
      <c r="EX213" s="29"/>
      <c r="EY213" s="29"/>
      <c r="EZ213" s="36"/>
      <c r="FA213" s="29"/>
      <c r="FB213" s="1"/>
      <c r="FC213" s="33"/>
      <c r="FD213" s="1"/>
      <c r="FE213" s="29"/>
      <c r="FF213" s="29"/>
      <c r="FG213" s="29"/>
      <c r="FH213" s="29"/>
      <c r="FI213" s="29"/>
      <c r="FJ213" s="36"/>
      <c r="FK213" s="29"/>
      <c r="FL213" s="1"/>
      <c r="FM213" s="33"/>
      <c r="FN213" s="1"/>
      <c r="FO213" s="29"/>
      <c r="FP213" s="29"/>
      <c r="FQ213" s="29"/>
      <c r="FR213" s="29"/>
      <c r="FS213" s="29"/>
      <c r="FT213" s="36"/>
      <c r="FU213" s="29"/>
      <c r="FV213" s="1"/>
      <c r="FW213" s="33"/>
      <c r="FX213" s="1"/>
      <c r="FY213" s="29"/>
      <c r="FZ213" s="29"/>
      <c r="GA213" s="29"/>
      <c r="GB213" s="29"/>
      <c r="GC213" s="29"/>
      <c r="GD213" s="36"/>
      <c r="GE213" s="29"/>
      <c r="GF213" s="1"/>
      <c r="GG213" s="33"/>
      <c r="GH213" s="1"/>
      <c r="GI213" s="1"/>
      <c r="GJ213" s="1"/>
      <c r="GK213" s="29"/>
      <c r="GL213" s="29"/>
      <c r="GM213" s="29"/>
      <c r="GN213" s="36"/>
      <c r="GO213" s="29"/>
      <c r="GP213" s="1"/>
      <c r="GQ213" s="33"/>
      <c r="GR213" s="1"/>
      <c r="GS213" s="29"/>
      <c r="GT213" s="29"/>
      <c r="GU213" s="29"/>
      <c r="GV213" s="29"/>
      <c r="GW213" s="29"/>
      <c r="GX213" s="36"/>
      <c r="GY213" s="29"/>
      <c r="GZ213" s="1"/>
      <c r="HA213" s="33"/>
      <c r="HB213" s="1"/>
      <c r="HK213" s="269"/>
    </row>
    <row r="214" spans="7:227">
      <c r="J214" s="1"/>
      <c r="K214" s="1"/>
      <c r="L214" s="1"/>
      <c r="M214" s="1"/>
      <c r="N214" s="1"/>
      <c r="O214" s="1"/>
      <c r="P214" s="1"/>
      <c r="Q214" s="1"/>
      <c r="R214" s="1"/>
      <c r="S214" s="528"/>
      <c r="T214" s="1"/>
      <c r="U214" s="1"/>
      <c r="V214" s="1"/>
      <c r="W214" s="1"/>
      <c r="X214" s="1"/>
      <c r="Y214" s="1"/>
      <c r="Z214" s="1"/>
      <c r="AA214" s="1"/>
      <c r="AB214" s="58"/>
      <c r="AC214" s="1"/>
      <c r="AD214" s="29"/>
      <c r="AE214" s="29"/>
      <c r="AF214" s="29"/>
      <c r="AG214" s="29"/>
      <c r="AH214" s="29"/>
      <c r="AI214" s="36"/>
      <c r="AJ214" s="29"/>
      <c r="AK214" s="1"/>
      <c r="AL214" s="33"/>
      <c r="AM214" s="1"/>
      <c r="AN214" s="29"/>
      <c r="AO214" s="29"/>
      <c r="AP214" s="29"/>
      <c r="AQ214" s="29"/>
      <c r="AR214" s="29"/>
      <c r="AS214" s="36"/>
      <c r="AT214" s="29"/>
      <c r="AU214" s="1"/>
      <c r="AV214" s="33"/>
      <c r="AW214" s="1"/>
      <c r="AX214" s="29"/>
      <c r="AY214" s="29"/>
      <c r="AZ214" s="29"/>
      <c r="BA214" s="29"/>
      <c r="BB214" s="29"/>
      <c r="BC214" s="36"/>
      <c r="BD214" s="29"/>
      <c r="BE214" s="1"/>
      <c r="BF214" s="33"/>
      <c r="BG214" s="1"/>
      <c r="BH214" s="1"/>
      <c r="BI214" s="1"/>
      <c r="BJ214" s="29"/>
      <c r="BK214" s="29"/>
      <c r="BL214" s="29"/>
      <c r="BM214" s="36"/>
      <c r="BN214" s="29"/>
      <c r="BO214" s="1"/>
      <c r="BP214" s="33"/>
      <c r="BQ214" s="1"/>
      <c r="BR214" s="29"/>
      <c r="BS214" s="29"/>
      <c r="BT214" s="29"/>
      <c r="BU214" s="29"/>
      <c r="BV214" s="29"/>
      <c r="BW214" s="36"/>
      <c r="BX214" s="29"/>
      <c r="BY214" s="1"/>
      <c r="BZ214" s="33"/>
      <c r="CA214" s="1"/>
      <c r="CB214" s="29"/>
      <c r="CC214" s="29"/>
      <c r="CD214" s="29"/>
      <c r="CE214" s="29"/>
      <c r="CF214" s="29"/>
      <c r="CG214" s="36"/>
      <c r="CH214" s="29"/>
      <c r="CI214" s="1"/>
      <c r="CJ214" s="33"/>
      <c r="CK214" s="1"/>
      <c r="CL214" s="1"/>
      <c r="CM214" s="1"/>
      <c r="CN214" s="29"/>
      <c r="CO214" s="29"/>
      <c r="CP214" s="29"/>
      <c r="CQ214" s="36"/>
      <c r="CR214" s="29"/>
      <c r="CS214" s="1"/>
      <c r="CT214" s="33"/>
      <c r="CU214" s="1"/>
      <c r="CV214" s="29"/>
      <c r="CW214" s="29"/>
      <c r="CX214" s="29"/>
      <c r="CY214" s="29"/>
      <c r="CZ214" s="29"/>
      <c r="DA214" s="36"/>
      <c r="DB214" s="29"/>
      <c r="DC214" s="1"/>
      <c r="DD214" s="33"/>
      <c r="DE214" s="1"/>
      <c r="DF214" s="29"/>
      <c r="DG214" s="29"/>
      <c r="DH214" s="29"/>
      <c r="DI214" s="29"/>
      <c r="DJ214" s="29"/>
      <c r="DK214" s="36"/>
      <c r="DL214" s="29"/>
      <c r="DM214" s="1"/>
      <c r="DN214" s="33"/>
      <c r="DO214" s="23"/>
      <c r="DP214" s="1"/>
      <c r="DQ214" s="1"/>
      <c r="DR214" s="1"/>
      <c r="DS214" s="29"/>
      <c r="DT214" s="29"/>
      <c r="DU214" s="29"/>
      <c r="DV214" s="36"/>
      <c r="DW214" s="29"/>
      <c r="DX214" s="1"/>
      <c r="DY214" s="33"/>
      <c r="DZ214" s="1"/>
      <c r="EA214" s="29"/>
      <c r="EB214" s="29"/>
      <c r="EC214" s="29"/>
      <c r="ED214" s="29"/>
      <c r="EE214" s="29"/>
      <c r="EF214" s="36"/>
      <c r="EG214" s="29"/>
      <c r="EH214" s="1"/>
      <c r="EI214" s="33"/>
      <c r="EJ214" s="1"/>
      <c r="EK214" s="29"/>
      <c r="EL214" s="29"/>
      <c r="EM214" s="29"/>
      <c r="EN214" s="29"/>
      <c r="EO214" s="29"/>
      <c r="EP214" s="36"/>
      <c r="EQ214" s="29"/>
      <c r="ER214" s="1"/>
      <c r="ES214" s="33"/>
      <c r="ET214" s="1"/>
      <c r="EU214" s="29"/>
      <c r="EV214" s="29"/>
      <c r="EW214" s="29"/>
      <c r="EX214" s="29"/>
      <c r="EY214" s="29"/>
      <c r="EZ214" s="36"/>
      <c r="FA214" s="29"/>
      <c r="FB214" s="1"/>
      <c r="FC214" s="33"/>
      <c r="FD214" s="1"/>
      <c r="FE214" s="29"/>
      <c r="FF214" s="29"/>
      <c r="FG214" s="29"/>
      <c r="FH214" s="29"/>
      <c r="FI214" s="29"/>
      <c r="FJ214" s="36"/>
      <c r="FK214" s="29"/>
      <c r="FL214" s="1"/>
      <c r="FM214" s="33"/>
      <c r="FN214" s="1"/>
      <c r="FO214" s="29"/>
      <c r="FP214" s="29"/>
      <c r="FQ214" s="29"/>
      <c r="FR214" s="29"/>
      <c r="FS214" s="29"/>
      <c r="FT214" s="36"/>
      <c r="FU214" s="29"/>
      <c r="FV214" s="1"/>
      <c r="FW214" s="33"/>
      <c r="FX214" s="1"/>
      <c r="FY214" s="29"/>
      <c r="FZ214" s="29"/>
      <c r="GA214" s="29"/>
      <c r="GB214" s="29"/>
      <c r="GC214" s="29"/>
      <c r="GD214" s="36"/>
      <c r="GE214" s="29"/>
      <c r="GF214" s="1"/>
      <c r="GG214" s="33"/>
      <c r="GH214" s="1"/>
      <c r="GI214" s="1"/>
      <c r="GJ214" s="1"/>
      <c r="GK214" s="29"/>
      <c r="GL214" s="29"/>
      <c r="GM214" s="29"/>
      <c r="GN214" s="36"/>
      <c r="GO214" s="29"/>
      <c r="GP214" s="1"/>
      <c r="GQ214" s="33"/>
      <c r="GR214" s="1"/>
      <c r="GS214" s="29"/>
      <c r="GT214" s="29"/>
      <c r="GU214" s="29"/>
      <c r="GV214" s="29"/>
      <c r="GW214" s="29"/>
      <c r="GX214" s="36"/>
      <c r="GY214" s="29"/>
      <c r="GZ214" s="1"/>
      <c r="HA214" s="33"/>
      <c r="HB214" s="1"/>
      <c r="HK214" s="269"/>
    </row>
    <row r="215" spans="7:227">
      <c r="J215" s="1"/>
      <c r="K215" s="1"/>
      <c r="L215" s="1"/>
      <c r="M215" s="1"/>
      <c r="N215" s="1"/>
      <c r="O215" s="1"/>
      <c r="P215" s="1"/>
      <c r="Q215" s="1"/>
      <c r="R215" s="1"/>
      <c r="S215" s="528"/>
      <c r="T215" s="1"/>
      <c r="U215" s="1"/>
      <c r="V215" s="1"/>
      <c r="W215" s="1"/>
      <c r="X215" s="1"/>
      <c r="Y215" s="1"/>
      <c r="Z215" s="1"/>
      <c r="AA215" s="1"/>
      <c r="AB215" s="58"/>
      <c r="AC215" s="1"/>
      <c r="AD215" s="29"/>
      <c r="AE215" s="29"/>
      <c r="AF215" s="29"/>
      <c r="AG215" s="29"/>
      <c r="AH215" s="29"/>
      <c r="AI215" s="36"/>
      <c r="AJ215" s="29"/>
      <c r="AK215" s="1"/>
      <c r="AL215" s="33"/>
      <c r="AM215" s="1"/>
      <c r="AN215" s="29"/>
      <c r="AO215" s="29"/>
      <c r="AP215" s="29"/>
      <c r="AQ215" s="29"/>
      <c r="AR215" s="29"/>
      <c r="AS215" s="36"/>
      <c r="AT215" s="29"/>
      <c r="AU215" s="1"/>
      <c r="AV215" s="33"/>
      <c r="AW215" s="1"/>
      <c r="AX215" s="29"/>
      <c r="AY215" s="29"/>
      <c r="AZ215" s="29"/>
      <c r="BA215" s="29"/>
      <c r="BB215" s="29"/>
      <c r="BC215" s="36"/>
      <c r="BD215" s="29"/>
      <c r="BE215" s="1"/>
      <c r="BF215" s="33"/>
      <c r="BG215" s="1"/>
      <c r="BH215" s="1"/>
      <c r="BI215" s="1"/>
      <c r="BJ215" s="29"/>
      <c r="BK215" s="29"/>
      <c r="BL215" s="29"/>
      <c r="BM215" s="36"/>
      <c r="BN215" s="29"/>
      <c r="BO215" s="1"/>
      <c r="BP215" s="33"/>
      <c r="BQ215" s="1"/>
      <c r="BR215" s="29"/>
      <c r="BS215" s="29"/>
      <c r="BT215" s="29"/>
      <c r="BU215" s="29"/>
      <c r="BV215" s="29"/>
      <c r="BW215" s="36"/>
      <c r="BX215" s="29"/>
      <c r="BY215" s="1"/>
      <c r="BZ215" s="33"/>
      <c r="CA215" s="1"/>
      <c r="CB215" s="29"/>
      <c r="CC215" s="29"/>
      <c r="CD215" s="29"/>
      <c r="CE215" s="29"/>
      <c r="CF215" s="29"/>
      <c r="CG215" s="36"/>
      <c r="CH215" s="29"/>
      <c r="CI215" s="1"/>
      <c r="CJ215" s="33"/>
      <c r="CK215" s="1"/>
      <c r="CL215" s="1"/>
      <c r="CM215" s="1"/>
      <c r="CN215" s="29"/>
      <c r="CO215" s="29"/>
      <c r="CP215" s="29"/>
      <c r="CQ215" s="36"/>
      <c r="CR215" s="29"/>
      <c r="CS215" s="1"/>
      <c r="CT215" s="33"/>
      <c r="CU215" s="1"/>
      <c r="CV215" s="29"/>
      <c r="CW215" s="29"/>
      <c r="CX215" s="29"/>
      <c r="CY215" s="29"/>
      <c r="CZ215" s="29"/>
      <c r="DA215" s="36"/>
      <c r="DB215" s="29"/>
      <c r="DC215" s="1"/>
      <c r="DD215" s="33"/>
      <c r="DE215" s="1"/>
      <c r="DF215" s="29"/>
      <c r="DG215" s="29"/>
      <c r="DH215" s="29"/>
      <c r="DI215" s="29"/>
      <c r="DJ215" s="29"/>
      <c r="DK215" s="36"/>
      <c r="DL215" s="29"/>
      <c r="DM215" s="1"/>
      <c r="DN215" s="33"/>
      <c r="DO215" s="23"/>
      <c r="DP215" s="1"/>
      <c r="DQ215" s="1"/>
      <c r="DR215" s="1"/>
      <c r="DS215" s="29"/>
      <c r="DT215" s="29"/>
      <c r="DU215" s="29"/>
      <c r="DV215" s="36"/>
      <c r="DW215" s="29"/>
      <c r="DX215" s="1"/>
      <c r="DY215" s="33"/>
      <c r="DZ215" s="1"/>
      <c r="EA215" s="29"/>
      <c r="EB215" s="29"/>
      <c r="EC215" s="29"/>
      <c r="ED215" s="29"/>
      <c r="EE215" s="29"/>
      <c r="EF215" s="36"/>
      <c r="EG215" s="29"/>
      <c r="EH215" s="1"/>
      <c r="EI215" s="33"/>
      <c r="EJ215" s="1"/>
      <c r="EK215" s="29"/>
      <c r="EL215" s="29"/>
      <c r="EM215" s="29"/>
      <c r="EN215" s="29"/>
      <c r="EO215" s="29"/>
      <c r="EP215" s="36"/>
      <c r="EQ215" s="29"/>
      <c r="ER215" s="1"/>
      <c r="ES215" s="33"/>
      <c r="ET215" s="1"/>
      <c r="EU215" s="29"/>
      <c r="EV215" s="29"/>
      <c r="EW215" s="29"/>
      <c r="EX215" s="29"/>
      <c r="EY215" s="29"/>
      <c r="EZ215" s="36"/>
      <c r="FA215" s="29"/>
      <c r="FB215" s="1"/>
      <c r="FC215" s="33"/>
      <c r="FD215" s="1"/>
      <c r="FE215" s="29"/>
      <c r="FF215" s="29"/>
      <c r="FG215" s="29"/>
      <c r="FH215" s="29"/>
      <c r="FI215" s="29"/>
      <c r="FJ215" s="36"/>
      <c r="FK215" s="29"/>
      <c r="FL215" s="1"/>
      <c r="FM215" s="33"/>
      <c r="FN215" s="1"/>
      <c r="FO215" s="29"/>
      <c r="FP215" s="29"/>
      <c r="FQ215" s="29"/>
      <c r="FR215" s="29"/>
      <c r="FS215" s="29"/>
      <c r="FT215" s="36"/>
      <c r="FU215" s="29"/>
      <c r="FV215" s="1"/>
      <c r="FW215" s="33"/>
      <c r="FX215" s="1"/>
      <c r="FY215" s="29"/>
      <c r="FZ215" s="29"/>
      <c r="GA215" s="29"/>
      <c r="GB215" s="29"/>
      <c r="GC215" s="29"/>
      <c r="GD215" s="36"/>
      <c r="GE215" s="29"/>
      <c r="GF215" s="1"/>
      <c r="GG215" s="33"/>
      <c r="GH215" s="1"/>
      <c r="GI215" s="1"/>
      <c r="GJ215" s="1"/>
      <c r="GK215" s="29"/>
      <c r="GL215" s="29"/>
      <c r="GM215" s="29"/>
      <c r="GN215" s="36"/>
      <c r="GO215" s="29"/>
      <c r="GP215" s="1"/>
      <c r="GQ215" s="33"/>
      <c r="GR215" s="1"/>
      <c r="GS215" s="29"/>
      <c r="GT215" s="29"/>
      <c r="GU215" s="29"/>
      <c r="GV215" s="29"/>
      <c r="GW215" s="29"/>
      <c r="GX215" s="36"/>
      <c r="GY215" s="29"/>
      <c r="GZ215" s="1"/>
      <c r="HA215" s="33"/>
      <c r="HB215" s="1"/>
      <c r="HK215" s="269"/>
    </row>
    <row r="216" spans="7:227">
      <c r="J216" s="1"/>
      <c r="K216" s="1"/>
      <c r="L216" s="1"/>
      <c r="M216" s="1"/>
      <c r="N216" s="1"/>
      <c r="O216" s="1"/>
      <c r="P216" s="1"/>
      <c r="Q216" s="1"/>
      <c r="R216" s="1"/>
      <c r="S216" s="528"/>
      <c r="T216" s="1"/>
      <c r="U216" s="1"/>
      <c r="V216" s="1"/>
      <c r="W216" s="1"/>
      <c r="X216" s="1"/>
      <c r="Y216" s="1"/>
      <c r="Z216" s="1"/>
      <c r="AA216" s="1"/>
      <c r="AB216" s="58"/>
      <c r="AC216" s="1"/>
      <c r="AD216" s="29"/>
      <c r="AE216" s="29"/>
      <c r="AF216" s="29"/>
      <c r="AG216" s="29"/>
      <c r="AH216" s="29"/>
      <c r="AI216" s="36"/>
      <c r="AJ216" s="29"/>
      <c r="AK216" s="1"/>
      <c r="AL216" s="33"/>
      <c r="AM216" s="1"/>
      <c r="AN216" s="29"/>
      <c r="AO216" s="29"/>
      <c r="AP216" s="29"/>
      <c r="AQ216" s="29"/>
      <c r="AR216" s="29"/>
      <c r="AS216" s="36"/>
      <c r="AT216" s="29"/>
      <c r="AU216" s="1"/>
      <c r="AV216" s="33"/>
      <c r="AW216" s="1"/>
      <c r="AX216" s="29"/>
      <c r="AY216" s="29"/>
      <c r="AZ216" s="29"/>
      <c r="BA216" s="29"/>
      <c r="BB216" s="29"/>
      <c r="BC216" s="36"/>
      <c r="BD216" s="29"/>
      <c r="BE216" s="1"/>
      <c r="BF216" s="33"/>
      <c r="BG216" s="1"/>
      <c r="BH216" s="1"/>
      <c r="BI216" s="1"/>
      <c r="BJ216" s="29"/>
      <c r="BK216" s="29"/>
      <c r="BL216" s="29"/>
      <c r="BM216" s="36"/>
      <c r="BN216" s="29"/>
      <c r="BO216" s="1"/>
      <c r="BP216" s="33"/>
      <c r="BQ216" s="1"/>
      <c r="BR216" s="29"/>
      <c r="BS216" s="29"/>
      <c r="BT216" s="29"/>
      <c r="BU216" s="29"/>
      <c r="BV216" s="29"/>
      <c r="BW216" s="36"/>
      <c r="BX216" s="29"/>
      <c r="BY216" s="1"/>
      <c r="BZ216" s="33"/>
      <c r="CA216" s="1"/>
      <c r="CB216" s="29"/>
      <c r="CC216" s="29"/>
      <c r="CD216" s="29"/>
      <c r="CE216" s="29"/>
      <c r="CF216" s="29"/>
      <c r="CG216" s="36"/>
      <c r="CH216" s="29"/>
      <c r="CI216" s="1"/>
      <c r="CJ216" s="33"/>
      <c r="CK216" s="1"/>
      <c r="CL216" s="1"/>
      <c r="CM216" s="1"/>
      <c r="CN216" s="29"/>
      <c r="CO216" s="29"/>
      <c r="CP216" s="29"/>
      <c r="CQ216" s="36"/>
      <c r="CR216" s="29"/>
      <c r="CS216" s="1"/>
      <c r="CT216" s="33"/>
      <c r="CU216" s="1"/>
      <c r="CV216" s="29"/>
      <c r="CW216" s="29"/>
      <c r="CX216" s="29"/>
      <c r="CY216" s="29"/>
      <c r="CZ216" s="29"/>
      <c r="DA216" s="36"/>
      <c r="DB216" s="29"/>
      <c r="DC216" s="1"/>
      <c r="DD216" s="33"/>
      <c r="DE216" s="1"/>
      <c r="DF216" s="29"/>
      <c r="DG216" s="29"/>
      <c r="DH216" s="29"/>
      <c r="DI216" s="29"/>
      <c r="DJ216" s="29"/>
      <c r="DK216" s="36"/>
      <c r="DL216" s="29"/>
      <c r="DM216" s="1"/>
      <c r="DN216" s="33"/>
      <c r="DO216" s="23"/>
      <c r="DP216" s="1"/>
      <c r="DQ216" s="1"/>
      <c r="DR216" s="1"/>
      <c r="DS216" s="29"/>
      <c r="DT216" s="29"/>
      <c r="DU216" s="29"/>
      <c r="DV216" s="36"/>
      <c r="DW216" s="29"/>
      <c r="DX216" s="1"/>
      <c r="DY216" s="33"/>
      <c r="DZ216" s="1"/>
      <c r="EA216" s="29"/>
      <c r="EB216" s="29"/>
      <c r="EC216" s="29"/>
      <c r="ED216" s="29"/>
      <c r="EE216" s="29"/>
      <c r="EF216" s="36"/>
      <c r="EG216" s="29"/>
      <c r="EH216" s="1"/>
      <c r="EI216" s="33"/>
      <c r="EJ216" s="1"/>
      <c r="EK216" s="29"/>
      <c r="EL216" s="29"/>
      <c r="EM216" s="29"/>
      <c r="EN216" s="29"/>
      <c r="EO216" s="29"/>
      <c r="EP216" s="36"/>
      <c r="EQ216" s="29"/>
      <c r="ER216" s="1"/>
      <c r="ES216" s="33"/>
      <c r="ET216" s="1"/>
      <c r="EU216" s="29"/>
      <c r="EV216" s="29"/>
      <c r="EW216" s="29"/>
      <c r="EX216" s="29"/>
      <c r="EY216" s="29"/>
      <c r="EZ216" s="36"/>
      <c r="FA216" s="29"/>
      <c r="FB216" s="1"/>
      <c r="FC216" s="33"/>
      <c r="FD216" s="1"/>
      <c r="FE216" s="29"/>
      <c r="FF216" s="29"/>
      <c r="FG216" s="29"/>
      <c r="FH216" s="29"/>
      <c r="FI216" s="29"/>
      <c r="FJ216" s="36"/>
      <c r="FK216" s="29"/>
      <c r="FL216" s="1"/>
      <c r="FM216" s="33"/>
      <c r="FN216" s="1"/>
      <c r="FO216" s="29"/>
      <c r="FP216" s="29"/>
      <c r="FQ216" s="29"/>
      <c r="FR216" s="29"/>
      <c r="FS216" s="29"/>
      <c r="FT216" s="36"/>
      <c r="FU216" s="29"/>
      <c r="FV216" s="1"/>
      <c r="FW216" s="33"/>
      <c r="FX216" s="1"/>
      <c r="FY216" s="29"/>
      <c r="FZ216" s="29"/>
      <c r="GA216" s="29"/>
      <c r="GB216" s="29"/>
      <c r="GC216" s="29"/>
      <c r="GD216" s="36"/>
      <c r="GE216" s="29"/>
      <c r="GF216" s="1"/>
      <c r="GG216" s="33"/>
      <c r="GH216" s="1"/>
      <c r="GI216" s="1"/>
      <c r="GJ216" s="1"/>
      <c r="GK216" s="29"/>
      <c r="GL216" s="29"/>
      <c r="GM216" s="29"/>
      <c r="GN216" s="36"/>
      <c r="GO216" s="29"/>
      <c r="GP216" s="1"/>
      <c r="GQ216" s="33"/>
      <c r="GR216" s="1"/>
      <c r="GS216" s="29"/>
      <c r="GT216" s="29"/>
      <c r="GU216" s="29"/>
      <c r="GV216" s="29"/>
      <c r="GW216" s="29"/>
      <c r="GX216" s="36"/>
      <c r="GY216" s="29"/>
      <c r="GZ216" s="1"/>
      <c r="HA216" s="33"/>
      <c r="HB216" s="1"/>
      <c r="HK216" s="269"/>
    </row>
    <row r="217" spans="7:227">
      <c r="J217" s="1"/>
      <c r="K217" s="1"/>
      <c r="L217" s="1"/>
      <c r="M217" s="1"/>
      <c r="N217" s="1"/>
      <c r="O217" s="1"/>
      <c r="P217" s="1"/>
      <c r="Q217" s="1"/>
      <c r="R217" s="1"/>
      <c r="S217" s="528"/>
      <c r="T217" s="1"/>
      <c r="U217" s="1"/>
      <c r="V217" s="1"/>
      <c r="W217" s="1"/>
      <c r="X217" s="1"/>
      <c r="Y217" s="1"/>
      <c r="Z217" s="1"/>
      <c r="AA217" s="1"/>
      <c r="AB217" s="58"/>
      <c r="AC217" s="1"/>
      <c r="AD217" s="29"/>
      <c r="AE217" s="29"/>
      <c r="AF217" s="29"/>
      <c r="AG217" s="29"/>
      <c r="AH217" s="29"/>
      <c r="AI217" s="36"/>
      <c r="AJ217" s="29"/>
      <c r="AK217" s="1"/>
      <c r="AL217" s="33"/>
      <c r="AM217" s="1"/>
      <c r="AN217" s="29"/>
      <c r="AO217" s="29"/>
      <c r="AP217" s="29"/>
      <c r="AQ217" s="29"/>
      <c r="AR217" s="29"/>
      <c r="AS217" s="36"/>
      <c r="AT217" s="29"/>
      <c r="AU217" s="1"/>
      <c r="AV217" s="33"/>
      <c r="AW217" s="1"/>
      <c r="AX217" s="29"/>
      <c r="AY217" s="29"/>
      <c r="AZ217" s="29"/>
      <c r="BA217" s="29"/>
      <c r="BB217" s="29"/>
      <c r="BC217" s="36"/>
      <c r="BD217" s="29"/>
      <c r="BE217" s="1"/>
      <c r="BF217" s="33"/>
      <c r="BG217" s="1"/>
      <c r="BH217" s="1"/>
      <c r="BI217" s="1"/>
      <c r="BJ217" s="29"/>
      <c r="BK217" s="29"/>
      <c r="BL217" s="29"/>
      <c r="BM217" s="36"/>
      <c r="BN217" s="29"/>
      <c r="BO217" s="1"/>
      <c r="BP217" s="33"/>
      <c r="BQ217" s="1"/>
      <c r="BR217" s="29"/>
      <c r="BS217" s="29"/>
      <c r="BT217" s="29"/>
      <c r="BU217" s="29"/>
      <c r="BV217" s="29"/>
      <c r="BW217" s="36"/>
      <c r="BX217" s="29"/>
      <c r="BY217" s="1"/>
      <c r="BZ217" s="33"/>
      <c r="CA217" s="1"/>
      <c r="CB217" s="29"/>
      <c r="CC217" s="29"/>
      <c r="CD217" s="29"/>
      <c r="CE217" s="29"/>
      <c r="CF217" s="29"/>
      <c r="CG217" s="36"/>
      <c r="CH217" s="29"/>
      <c r="CI217" s="1"/>
      <c r="CJ217" s="33"/>
      <c r="CK217" s="1"/>
      <c r="CL217" s="1"/>
      <c r="CM217" s="1"/>
      <c r="CN217" s="29"/>
      <c r="CO217" s="29"/>
      <c r="CP217" s="29"/>
      <c r="CQ217" s="36"/>
      <c r="CR217" s="29"/>
      <c r="CS217" s="1"/>
      <c r="CT217" s="33"/>
      <c r="CU217" s="1"/>
      <c r="CV217" s="29"/>
      <c r="CW217" s="29"/>
      <c r="CX217" s="29"/>
      <c r="CY217" s="29"/>
      <c r="CZ217" s="29"/>
      <c r="DA217" s="36"/>
      <c r="DB217" s="29"/>
      <c r="DC217" s="1"/>
      <c r="DD217" s="33"/>
      <c r="DE217" s="1"/>
      <c r="DF217" s="29"/>
      <c r="DG217" s="29"/>
      <c r="DH217" s="29"/>
      <c r="DI217" s="29"/>
      <c r="DJ217" s="29"/>
      <c r="DK217" s="36"/>
      <c r="DL217" s="29"/>
      <c r="DM217" s="1"/>
      <c r="DN217" s="33"/>
      <c r="DO217" s="23"/>
      <c r="DP217" s="1"/>
      <c r="DQ217" s="1"/>
      <c r="DR217" s="1"/>
      <c r="DS217" s="29"/>
      <c r="DT217" s="29"/>
      <c r="DU217" s="29"/>
      <c r="DV217" s="36"/>
      <c r="DW217" s="29"/>
      <c r="DX217" s="1"/>
      <c r="DY217" s="33"/>
      <c r="DZ217" s="1"/>
      <c r="EA217" s="29"/>
      <c r="EB217" s="29"/>
      <c r="EC217" s="29"/>
      <c r="ED217" s="29"/>
      <c r="EE217" s="29"/>
      <c r="EF217" s="36"/>
      <c r="EG217" s="29"/>
      <c r="EH217" s="1"/>
      <c r="EI217" s="33"/>
      <c r="EJ217" s="1"/>
      <c r="EK217" s="29"/>
      <c r="EL217" s="29"/>
      <c r="EM217" s="29"/>
      <c r="EN217" s="29"/>
      <c r="EO217" s="29"/>
      <c r="EP217" s="36"/>
      <c r="EQ217" s="29"/>
      <c r="ER217" s="1"/>
      <c r="ES217" s="33"/>
      <c r="ET217" s="1"/>
      <c r="EU217" s="29"/>
      <c r="EV217" s="29"/>
      <c r="EW217" s="29"/>
      <c r="EX217" s="29"/>
      <c r="EY217" s="29"/>
      <c r="EZ217" s="36"/>
      <c r="FA217" s="29"/>
      <c r="FB217" s="1"/>
      <c r="FC217" s="33"/>
      <c r="FD217" s="1"/>
      <c r="FE217" s="29"/>
      <c r="FF217" s="29"/>
      <c r="FG217" s="29"/>
      <c r="FH217" s="29"/>
      <c r="FI217" s="29"/>
      <c r="FJ217" s="36"/>
      <c r="FK217" s="29"/>
      <c r="FL217" s="1"/>
      <c r="FM217" s="33"/>
      <c r="FN217" s="1"/>
      <c r="FO217" s="29"/>
      <c r="FP217" s="29"/>
      <c r="FQ217" s="29"/>
      <c r="FR217" s="29"/>
      <c r="FS217" s="29"/>
      <c r="FT217" s="36"/>
      <c r="FU217" s="29"/>
      <c r="FV217" s="1"/>
      <c r="FW217" s="33"/>
      <c r="FX217" s="1"/>
      <c r="FY217" s="29"/>
      <c r="FZ217" s="29"/>
      <c r="GA217" s="29"/>
      <c r="GB217" s="29"/>
      <c r="GC217" s="29"/>
      <c r="GD217" s="36"/>
      <c r="GE217" s="29"/>
      <c r="GF217" s="1"/>
      <c r="GG217" s="33"/>
      <c r="GH217" s="1"/>
      <c r="GI217" s="1"/>
      <c r="GJ217" s="1"/>
      <c r="GK217" s="29"/>
      <c r="GL217" s="29"/>
      <c r="GM217" s="29"/>
      <c r="GN217" s="36"/>
      <c r="GO217" s="29"/>
      <c r="GP217" s="1"/>
      <c r="GQ217" s="33"/>
      <c r="GR217" s="1"/>
      <c r="GS217" s="29"/>
      <c r="GT217" s="29"/>
      <c r="GU217" s="29"/>
      <c r="GV217" s="29"/>
      <c r="GW217" s="29"/>
      <c r="GX217" s="36"/>
      <c r="GY217" s="29"/>
      <c r="GZ217" s="1"/>
      <c r="HA217" s="33"/>
      <c r="HB217" s="1"/>
      <c r="HK217" s="269"/>
    </row>
    <row r="218" spans="7:227">
      <c r="J218" s="1"/>
      <c r="K218" s="1"/>
      <c r="L218" s="1"/>
      <c r="M218" s="1"/>
      <c r="N218" s="1"/>
      <c r="O218" s="1"/>
      <c r="P218" s="1"/>
      <c r="Q218" s="1"/>
      <c r="R218" s="1"/>
      <c r="S218" s="528"/>
      <c r="T218" s="1"/>
      <c r="U218" s="1"/>
      <c r="V218" s="1"/>
      <c r="W218" s="1"/>
      <c r="X218" s="1"/>
      <c r="Y218" s="1"/>
      <c r="Z218" s="1"/>
      <c r="AA218" s="1"/>
      <c r="AB218" s="58"/>
      <c r="AC218" s="1"/>
      <c r="AD218" s="29"/>
      <c r="AE218" s="29"/>
      <c r="AF218" s="29"/>
      <c r="AG218" s="29"/>
      <c r="AH218" s="29"/>
      <c r="AI218" s="36"/>
      <c r="AJ218" s="29"/>
      <c r="AK218" s="1"/>
      <c r="AL218" s="33"/>
      <c r="AM218" s="1"/>
      <c r="AN218" s="29"/>
      <c r="AO218" s="29"/>
      <c r="AP218" s="29"/>
      <c r="AQ218" s="29"/>
      <c r="AR218" s="29"/>
      <c r="AS218" s="36"/>
      <c r="AT218" s="29"/>
      <c r="AU218" s="1"/>
      <c r="AV218" s="33"/>
      <c r="AW218" s="1"/>
      <c r="AX218" s="29"/>
      <c r="AY218" s="29"/>
      <c r="AZ218" s="29"/>
      <c r="BA218" s="29"/>
      <c r="BB218" s="29"/>
      <c r="BC218" s="36"/>
      <c r="BD218" s="29"/>
      <c r="BE218" s="1"/>
      <c r="BF218" s="33"/>
      <c r="BG218" s="1"/>
      <c r="BH218" s="1"/>
      <c r="BI218" s="1"/>
      <c r="BJ218" s="29"/>
      <c r="BK218" s="29"/>
      <c r="BL218" s="29"/>
      <c r="BM218" s="36"/>
      <c r="BN218" s="29"/>
      <c r="BO218" s="1"/>
      <c r="BP218" s="33"/>
      <c r="BQ218" s="1"/>
      <c r="BR218" s="29"/>
      <c r="BS218" s="29"/>
      <c r="BT218" s="29"/>
      <c r="BU218" s="29"/>
      <c r="BV218" s="29"/>
      <c r="BW218" s="36"/>
      <c r="BX218" s="29"/>
      <c r="BY218" s="1"/>
      <c r="BZ218" s="33"/>
      <c r="CA218" s="1"/>
      <c r="CB218" s="29"/>
      <c r="CC218" s="29"/>
      <c r="CD218" s="29"/>
      <c r="CE218" s="29"/>
      <c r="CF218" s="29"/>
      <c r="CG218" s="36"/>
      <c r="CH218" s="29"/>
      <c r="CI218" s="1"/>
      <c r="CJ218" s="33"/>
      <c r="CK218" s="1"/>
      <c r="CL218" s="1"/>
      <c r="CM218" s="1"/>
      <c r="CN218" s="29"/>
      <c r="CO218" s="29"/>
      <c r="CP218" s="29"/>
      <c r="CQ218" s="36"/>
      <c r="CR218" s="29"/>
      <c r="CS218" s="1"/>
      <c r="CT218" s="33"/>
      <c r="CU218" s="1"/>
      <c r="CV218" s="29"/>
      <c r="CW218" s="29"/>
      <c r="CX218" s="29"/>
      <c r="CY218" s="29"/>
      <c r="CZ218" s="29"/>
      <c r="DA218" s="36"/>
      <c r="DB218" s="29"/>
      <c r="DC218" s="1"/>
      <c r="DD218" s="33"/>
      <c r="DE218" s="1"/>
      <c r="DF218" s="29"/>
      <c r="DG218" s="29"/>
      <c r="DH218" s="29"/>
      <c r="DI218" s="29"/>
      <c r="DJ218" s="29"/>
      <c r="DK218" s="36"/>
      <c r="DL218" s="29"/>
      <c r="DM218" s="1"/>
      <c r="DN218" s="33"/>
      <c r="DO218" s="23"/>
      <c r="DP218" s="1"/>
      <c r="DQ218" s="1"/>
      <c r="DR218" s="1"/>
      <c r="DS218" s="29"/>
      <c r="DT218" s="29"/>
      <c r="DU218" s="29"/>
      <c r="DV218" s="36"/>
      <c r="DW218" s="29"/>
      <c r="DX218" s="1"/>
      <c r="DY218" s="33"/>
      <c r="DZ218" s="1"/>
      <c r="EA218" s="29"/>
      <c r="EB218" s="29"/>
      <c r="EC218" s="29"/>
      <c r="ED218" s="29"/>
      <c r="EE218" s="29"/>
      <c r="EF218" s="36"/>
      <c r="EG218" s="29"/>
      <c r="EH218" s="1"/>
      <c r="EI218" s="33"/>
      <c r="EJ218" s="1"/>
      <c r="EK218" s="29"/>
      <c r="EL218" s="29"/>
      <c r="EM218" s="29"/>
      <c r="EN218" s="29"/>
      <c r="EO218" s="29"/>
      <c r="EP218" s="36"/>
      <c r="EQ218" s="29"/>
      <c r="ER218" s="1"/>
      <c r="ES218" s="33"/>
      <c r="ET218" s="1"/>
      <c r="EU218" s="29"/>
      <c r="EV218" s="29"/>
      <c r="EW218" s="29"/>
      <c r="EX218" s="29"/>
      <c r="EY218" s="29"/>
      <c r="EZ218" s="36"/>
      <c r="FA218" s="29"/>
      <c r="FB218" s="1"/>
      <c r="FC218" s="33"/>
      <c r="FD218" s="1"/>
      <c r="FE218" s="29"/>
      <c r="FF218" s="29"/>
      <c r="FG218" s="29"/>
      <c r="FH218" s="29"/>
      <c r="FI218" s="29"/>
      <c r="FJ218" s="36"/>
      <c r="FK218" s="29"/>
      <c r="FL218" s="1"/>
      <c r="FM218" s="33"/>
      <c r="FN218" s="1"/>
      <c r="FO218" s="29"/>
      <c r="FP218" s="29"/>
      <c r="FQ218" s="29"/>
      <c r="FR218" s="29"/>
      <c r="FS218" s="29"/>
      <c r="FT218" s="36"/>
      <c r="FU218" s="29"/>
      <c r="FV218" s="1"/>
      <c r="FW218" s="33"/>
      <c r="FX218" s="1"/>
      <c r="FY218" s="29"/>
      <c r="FZ218" s="29"/>
      <c r="GA218" s="29"/>
      <c r="GB218" s="29"/>
      <c r="GC218" s="29"/>
      <c r="GD218" s="36"/>
      <c r="GE218" s="29"/>
      <c r="GF218" s="1"/>
      <c r="GG218" s="33"/>
      <c r="GH218" s="1"/>
      <c r="GI218" s="1"/>
      <c r="GJ218" s="1"/>
      <c r="GK218" s="29"/>
      <c r="GL218" s="29"/>
      <c r="GM218" s="29"/>
      <c r="GN218" s="36"/>
      <c r="GO218" s="29"/>
      <c r="GP218" s="1"/>
      <c r="GQ218" s="33"/>
      <c r="GR218" s="1"/>
      <c r="GS218" s="29"/>
      <c r="GT218" s="29"/>
      <c r="GU218" s="29"/>
      <c r="GV218" s="29"/>
      <c r="GW218" s="29"/>
      <c r="GX218" s="36"/>
      <c r="GY218" s="29"/>
      <c r="GZ218" s="1"/>
      <c r="HA218" s="33"/>
      <c r="HB218" s="1"/>
      <c r="HK218" s="269"/>
    </row>
    <row r="219" spans="7:227">
      <c r="J219" s="1"/>
      <c r="K219" s="1"/>
      <c r="L219" s="1"/>
      <c r="M219" s="1"/>
      <c r="N219" s="1"/>
      <c r="O219" s="1"/>
      <c r="P219" s="1"/>
      <c r="Q219" s="1"/>
      <c r="R219" s="1"/>
      <c r="S219" s="528"/>
      <c r="T219" s="1"/>
      <c r="U219" s="1"/>
      <c r="V219" s="1"/>
      <c r="W219" s="1"/>
      <c r="X219" s="1"/>
      <c r="Y219" s="1"/>
      <c r="Z219" s="1"/>
      <c r="AA219" s="1"/>
      <c r="AB219" s="58"/>
      <c r="AC219" s="1"/>
      <c r="AD219" s="29"/>
      <c r="AE219" s="29"/>
      <c r="AF219" s="29"/>
      <c r="AG219" s="29"/>
      <c r="AH219" s="29"/>
      <c r="AI219" s="36"/>
      <c r="AJ219" s="29"/>
      <c r="AK219" s="1"/>
      <c r="AL219" s="33"/>
      <c r="AM219" s="1"/>
      <c r="AN219" s="29"/>
      <c r="AO219" s="29"/>
      <c r="AP219" s="29"/>
      <c r="AQ219" s="29"/>
      <c r="AR219" s="29"/>
      <c r="AS219" s="36"/>
      <c r="AT219" s="29"/>
      <c r="AU219" s="1"/>
      <c r="AV219" s="33"/>
      <c r="AW219" s="1"/>
      <c r="AX219" s="29"/>
      <c r="AY219" s="29"/>
      <c r="AZ219" s="29"/>
      <c r="BA219" s="29"/>
      <c r="BB219" s="29"/>
      <c r="BC219" s="36"/>
      <c r="BD219" s="29"/>
      <c r="BE219" s="1"/>
      <c r="BF219" s="33"/>
      <c r="BG219" s="1"/>
      <c r="BH219" s="1"/>
      <c r="BI219" s="1"/>
      <c r="BJ219" s="29"/>
      <c r="BK219" s="29"/>
      <c r="BL219" s="29"/>
      <c r="BM219" s="36"/>
      <c r="BN219" s="29"/>
      <c r="BO219" s="1"/>
      <c r="BP219" s="33"/>
      <c r="BQ219" s="1"/>
      <c r="BR219" s="29"/>
      <c r="BS219" s="29"/>
      <c r="BT219" s="29"/>
      <c r="BU219" s="29"/>
      <c r="BV219" s="29"/>
      <c r="BW219" s="36"/>
      <c r="BX219" s="29"/>
      <c r="BY219" s="1"/>
      <c r="BZ219" s="33"/>
      <c r="CA219" s="1"/>
      <c r="CB219" s="29"/>
      <c r="CC219" s="29"/>
      <c r="CD219" s="29"/>
      <c r="CE219" s="29"/>
      <c r="CF219" s="29"/>
      <c r="CG219" s="36"/>
      <c r="CH219" s="29"/>
      <c r="CI219" s="1"/>
      <c r="CJ219" s="33"/>
      <c r="CK219" s="1"/>
      <c r="CL219" s="1"/>
      <c r="CM219" s="1"/>
      <c r="CN219" s="29"/>
      <c r="CO219" s="29"/>
      <c r="CP219" s="29"/>
      <c r="CQ219" s="36"/>
      <c r="CR219" s="29"/>
      <c r="CS219" s="1"/>
      <c r="CT219" s="33"/>
      <c r="CU219" s="1"/>
      <c r="CV219" s="29"/>
      <c r="CW219" s="29"/>
      <c r="CX219" s="29"/>
      <c r="CY219" s="29"/>
      <c r="CZ219" s="29"/>
      <c r="DA219" s="36"/>
      <c r="DB219" s="29"/>
      <c r="DC219" s="1"/>
      <c r="DD219" s="33"/>
      <c r="DE219" s="1"/>
      <c r="DF219" s="29"/>
      <c r="DG219" s="29"/>
      <c r="DH219" s="29"/>
      <c r="DI219" s="29"/>
      <c r="DJ219" s="29"/>
      <c r="DK219" s="36"/>
      <c r="DL219" s="29"/>
      <c r="DM219" s="1"/>
      <c r="DN219" s="33"/>
      <c r="DO219" s="23"/>
      <c r="DP219" s="1"/>
      <c r="DQ219" s="1"/>
      <c r="DR219" s="1"/>
      <c r="DS219" s="29"/>
      <c r="DT219" s="29"/>
      <c r="DU219" s="29"/>
      <c r="DV219" s="36"/>
      <c r="DW219" s="29"/>
      <c r="DX219" s="1"/>
      <c r="DY219" s="33"/>
      <c r="DZ219" s="1"/>
      <c r="EA219" s="29"/>
      <c r="EB219" s="29"/>
      <c r="EC219" s="29"/>
      <c r="ED219" s="29"/>
      <c r="EE219" s="29"/>
      <c r="EF219" s="36"/>
      <c r="EG219" s="29"/>
      <c r="EH219" s="1"/>
      <c r="EI219" s="33"/>
      <c r="EJ219" s="1"/>
      <c r="EK219" s="29"/>
      <c r="EL219" s="29"/>
      <c r="EM219" s="29"/>
      <c r="EN219" s="29"/>
      <c r="EO219" s="29"/>
      <c r="EP219" s="36"/>
      <c r="EQ219" s="29"/>
      <c r="ER219" s="1"/>
      <c r="ES219" s="33"/>
      <c r="ET219" s="1"/>
      <c r="EU219" s="29"/>
      <c r="EV219" s="29"/>
      <c r="EW219" s="29"/>
      <c r="EX219" s="29"/>
      <c r="EY219" s="29"/>
      <c r="EZ219" s="36"/>
      <c r="FA219" s="29"/>
      <c r="FB219" s="1"/>
      <c r="FC219" s="33"/>
      <c r="FD219" s="1"/>
      <c r="FE219" s="29"/>
      <c r="FF219" s="29"/>
      <c r="FG219" s="29"/>
      <c r="FH219" s="29"/>
      <c r="FI219" s="29"/>
      <c r="FJ219" s="36"/>
      <c r="FK219" s="29"/>
      <c r="FL219" s="1"/>
      <c r="FM219" s="33"/>
      <c r="FN219" s="1"/>
      <c r="FO219" s="29"/>
      <c r="FP219" s="29"/>
      <c r="FQ219" s="29"/>
      <c r="FR219" s="29"/>
      <c r="FS219" s="29"/>
      <c r="FT219" s="36"/>
      <c r="FU219" s="29"/>
      <c r="FV219" s="1"/>
      <c r="FW219" s="33"/>
      <c r="FX219" s="1"/>
      <c r="FY219" s="29"/>
      <c r="FZ219" s="29"/>
      <c r="GA219" s="29"/>
      <c r="GB219" s="29"/>
      <c r="GC219" s="29"/>
      <c r="GD219" s="36"/>
      <c r="GE219" s="29"/>
      <c r="GF219" s="1"/>
      <c r="GG219" s="33"/>
      <c r="GH219" s="1"/>
      <c r="GI219" s="1"/>
      <c r="GJ219" s="1"/>
      <c r="GK219" s="29"/>
      <c r="GL219" s="29"/>
      <c r="GM219" s="29"/>
      <c r="GN219" s="36"/>
      <c r="GO219" s="29"/>
      <c r="GP219" s="1"/>
      <c r="GQ219" s="33"/>
      <c r="GR219" s="1"/>
      <c r="GS219" s="29"/>
      <c r="GT219" s="29"/>
      <c r="GU219" s="29"/>
      <c r="GV219" s="29"/>
      <c r="GW219" s="29"/>
      <c r="GX219" s="36"/>
      <c r="GY219" s="29"/>
      <c r="GZ219" s="1"/>
      <c r="HA219" s="33"/>
      <c r="HB219" s="1"/>
      <c r="HK219" s="269"/>
    </row>
    <row r="220" spans="7:227">
      <c r="J220" s="1"/>
      <c r="K220" s="1"/>
      <c r="L220" s="1"/>
      <c r="M220" s="1"/>
      <c r="N220" s="1"/>
      <c r="O220" s="1"/>
      <c r="P220" s="1"/>
      <c r="Q220" s="1"/>
      <c r="R220" s="1"/>
      <c r="S220" s="528"/>
      <c r="T220" s="1"/>
      <c r="U220" s="1"/>
      <c r="V220" s="1"/>
      <c r="W220" s="1"/>
      <c r="X220" s="1"/>
      <c r="Y220" s="1"/>
      <c r="Z220" s="1"/>
      <c r="AA220" s="1"/>
      <c r="AB220" s="58"/>
      <c r="AC220" s="1"/>
      <c r="AD220" s="29"/>
      <c r="AE220" s="29"/>
      <c r="AF220" s="29"/>
      <c r="AG220" s="29"/>
      <c r="AH220" s="29"/>
      <c r="AI220" s="36"/>
      <c r="AJ220" s="29"/>
      <c r="AK220" s="1"/>
      <c r="AL220" s="33"/>
      <c r="AM220" s="1"/>
      <c r="AN220" s="29"/>
      <c r="AO220" s="29"/>
      <c r="AP220" s="29"/>
      <c r="AQ220" s="29"/>
      <c r="AR220" s="29"/>
      <c r="AS220" s="36"/>
      <c r="AT220" s="29"/>
      <c r="AU220" s="1"/>
      <c r="AV220" s="33"/>
      <c r="AW220" s="1"/>
      <c r="AX220" s="29"/>
      <c r="AY220" s="29"/>
      <c r="AZ220" s="29"/>
      <c r="BA220" s="29"/>
      <c r="BB220" s="29"/>
      <c r="BC220" s="36"/>
      <c r="BD220" s="29"/>
      <c r="BE220" s="1"/>
      <c r="BF220" s="33"/>
      <c r="BG220" s="1"/>
      <c r="BH220" s="1"/>
      <c r="BI220" s="1"/>
      <c r="BJ220" s="29"/>
      <c r="BK220" s="29"/>
      <c r="BL220" s="29"/>
      <c r="BM220" s="36"/>
      <c r="BN220" s="29"/>
      <c r="BO220" s="1"/>
      <c r="BP220" s="33"/>
      <c r="BQ220" s="1"/>
      <c r="BR220" s="29"/>
      <c r="BS220" s="29"/>
      <c r="BT220" s="29"/>
      <c r="BU220" s="29"/>
      <c r="BV220" s="29"/>
      <c r="BW220" s="36"/>
      <c r="BX220" s="29"/>
      <c r="BY220" s="1"/>
      <c r="BZ220" s="33"/>
      <c r="CA220" s="1"/>
      <c r="CB220" s="29"/>
      <c r="CC220" s="29"/>
      <c r="CD220" s="29"/>
      <c r="CE220" s="29"/>
      <c r="CF220" s="29"/>
      <c r="CG220" s="36"/>
      <c r="CH220" s="29"/>
      <c r="CI220" s="1"/>
      <c r="CJ220" s="33"/>
      <c r="CK220" s="1"/>
      <c r="CL220" s="1"/>
      <c r="CM220" s="1"/>
      <c r="CN220" s="29"/>
      <c r="CO220" s="29"/>
      <c r="CP220" s="29"/>
      <c r="CQ220" s="36"/>
      <c r="CR220" s="29"/>
      <c r="CS220" s="1"/>
      <c r="CT220" s="33"/>
      <c r="CU220" s="1"/>
      <c r="CV220" s="29"/>
      <c r="CW220" s="29"/>
      <c r="CX220" s="29"/>
      <c r="CY220" s="29"/>
      <c r="CZ220" s="29"/>
      <c r="DA220" s="36"/>
      <c r="DB220" s="29"/>
      <c r="DC220" s="1"/>
      <c r="DD220" s="33"/>
      <c r="DE220" s="1"/>
      <c r="DF220" s="29"/>
      <c r="DG220" s="29"/>
      <c r="DH220" s="29"/>
      <c r="DI220" s="29"/>
      <c r="DJ220" s="29"/>
      <c r="DK220" s="36"/>
      <c r="DL220" s="29"/>
      <c r="DM220" s="1"/>
      <c r="DN220" s="33"/>
      <c r="DO220" s="23"/>
      <c r="DP220" s="1"/>
      <c r="DQ220" s="1"/>
      <c r="DR220" s="1"/>
      <c r="DS220" s="29"/>
      <c r="DT220" s="29"/>
      <c r="DU220" s="29"/>
      <c r="DV220" s="36"/>
      <c r="DW220" s="29"/>
      <c r="DX220" s="1"/>
      <c r="DY220" s="33"/>
      <c r="DZ220" s="1"/>
      <c r="EA220" s="29"/>
      <c r="EB220" s="29"/>
      <c r="EC220" s="29"/>
      <c r="ED220" s="29"/>
      <c r="EE220" s="29"/>
      <c r="EF220" s="36"/>
      <c r="EG220" s="29"/>
      <c r="EH220" s="1"/>
      <c r="EI220" s="33"/>
      <c r="EJ220" s="1"/>
      <c r="EK220" s="29"/>
      <c r="EL220" s="29"/>
      <c r="EM220" s="29"/>
      <c r="EN220" s="29"/>
      <c r="EO220" s="29"/>
      <c r="EP220" s="36"/>
      <c r="EQ220" s="29"/>
      <c r="ER220" s="1"/>
      <c r="ES220" s="33"/>
      <c r="ET220" s="1"/>
      <c r="EU220" s="29"/>
      <c r="EV220" s="29"/>
      <c r="EW220" s="29"/>
      <c r="EX220" s="29"/>
      <c r="EY220" s="29"/>
      <c r="EZ220" s="36"/>
      <c r="FA220" s="29"/>
      <c r="FB220" s="1"/>
      <c r="FC220" s="33"/>
      <c r="FD220" s="1"/>
      <c r="FE220" s="29"/>
      <c r="FF220" s="29"/>
      <c r="FG220" s="29"/>
      <c r="FH220" s="29"/>
      <c r="FI220" s="29"/>
      <c r="FJ220" s="36"/>
      <c r="FK220" s="29"/>
      <c r="FL220" s="1"/>
      <c r="FM220" s="33"/>
      <c r="FN220" s="1"/>
      <c r="FO220" s="29"/>
      <c r="FP220" s="29"/>
      <c r="FQ220" s="29"/>
      <c r="FR220" s="29"/>
      <c r="FS220" s="29"/>
      <c r="FT220" s="36"/>
      <c r="FU220" s="29"/>
      <c r="FV220" s="1"/>
      <c r="FW220" s="33"/>
      <c r="FX220" s="1"/>
      <c r="FY220" s="29"/>
      <c r="FZ220" s="29"/>
      <c r="GA220" s="29"/>
      <c r="GB220" s="29"/>
      <c r="GC220" s="29"/>
      <c r="GD220" s="36"/>
      <c r="GE220" s="29"/>
      <c r="GF220" s="1"/>
      <c r="GG220" s="33"/>
      <c r="GH220" s="1"/>
      <c r="GI220" s="1"/>
      <c r="GJ220" s="1"/>
      <c r="GK220" s="29"/>
      <c r="GL220" s="29"/>
      <c r="GM220" s="29"/>
      <c r="GN220" s="36"/>
      <c r="GO220" s="29"/>
      <c r="GP220" s="1"/>
      <c r="GQ220" s="33"/>
      <c r="GR220" s="1"/>
      <c r="GS220" s="29"/>
      <c r="GT220" s="29"/>
      <c r="GU220" s="29"/>
      <c r="GV220" s="29"/>
      <c r="GW220" s="29"/>
      <c r="GX220" s="36"/>
      <c r="GY220" s="29"/>
      <c r="GZ220" s="1"/>
      <c r="HA220" s="33"/>
      <c r="HB220" s="1"/>
      <c r="HK220" s="269"/>
    </row>
    <row r="221" spans="7:227">
      <c r="J221" s="1"/>
      <c r="K221" s="1"/>
      <c r="L221" s="1"/>
      <c r="M221" s="1"/>
      <c r="N221" s="1"/>
      <c r="O221" s="1"/>
      <c r="P221" s="1"/>
      <c r="Q221" s="1"/>
      <c r="R221" s="1"/>
      <c r="S221" s="528"/>
      <c r="T221" s="1"/>
      <c r="U221" s="1"/>
      <c r="V221" s="1"/>
      <c r="W221" s="1"/>
      <c r="X221" s="1"/>
      <c r="Y221" s="1"/>
      <c r="Z221" s="1"/>
      <c r="AA221" s="1"/>
      <c r="AB221" s="58"/>
      <c r="AC221" s="1"/>
      <c r="AD221" s="29"/>
      <c r="AE221" s="29"/>
      <c r="AF221" s="29"/>
      <c r="AG221" s="29"/>
      <c r="AH221" s="29"/>
      <c r="AI221" s="36"/>
      <c r="AJ221" s="29"/>
      <c r="AK221" s="1"/>
      <c r="AL221" s="33"/>
      <c r="AM221" s="1"/>
      <c r="AN221" s="29"/>
      <c r="AO221" s="29"/>
      <c r="AP221" s="29"/>
      <c r="AQ221" s="29"/>
      <c r="AR221" s="29"/>
      <c r="AS221" s="36"/>
      <c r="AT221" s="29"/>
      <c r="AU221" s="1"/>
      <c r="AV221" s="33"/>
      <c r="AW221" s="1"/>
      <c r="AX221" s="29"/>
      <c r="AY221" s="29"/>
      <c r="AZ221" s="29"/>
      <c r="BA221" s="29"/>
      <c r="BB221" s="29"/>
      <c r="BC221" s="36"/>
      <c r="BD221" s="29"/>
      <c r="BE221" s="1"/>
      <c r="BF221" s="33"/>
      <c r="BG221" s="1"/>
      <c r="BH221" s="1"/>
      <c r="BI221" s="1"/>
      <c r="BJ221" s="29"/>
      <c r="BK221" s="29"/>
      <c r="BL221" s="29"/>
      <c r="BM221" s="36"/>
      <c r="BN221" s="29"/>
      <c r="BO221" s="1"/>
      <c r="BP221" s="33"/>
      <c r="BQ221" s="1"/>
      <c r="BR221" s="29"/>
      <c r="BS221" s="29"/>
      <c r="BT221" s="29"/>
      <c r="BU221" s="29"/>
      <c r="BV221" s="29"/>
      <c r="BW221" s="36"/>
      <c r="BX221" s="29"/>
      <c r="BY221" s="1"/>
      <c r="BZ221" s="33"/>
      <c r="CA221" s="1"/>
      <c r="CB221" s="29"/>
      <c r="CC221" s="29"/>
      <c r="CD221" s="29"/>
      <c r="CE221" s="29"/>
      <c r="CF221" s="29"/>
      <c r="CG221" s="36"/>
      <c r="CH221" s="29"/>
      <c r="CI221" s="1"/>
      <c r="CJ221" s="33"/>
      <c r="CK221" s="1"/>
      <c r="CL221" s="1"/>
      <c r="CM221" s="1"/>
      <c r="CN221" s="29"/>
      <c r="CO221" s="29"/>
      <c r="CP221" s="29"/>
      <c r="CQ221" s="36"/>
      <c r="CR221" s="29"/>
      <c r="CS221" s="1"/>
      <c r="CT221" s="33"/>
      <c r="CU221" s="1"/>
      <c r="CV221" s="29"/>
      <c r="CW221" s="29"/>
      <c r="CX221" s="29"/>
      <c r="CY221" s="29"/>
      <c r="CZ221" s="29"/>
      <c r="DA221" s="36"/>
      <c r="DB221" s="29"/>
      <c r="DC221" s="1"/>
      <c r="DD221" s="33"/>
      <c r="DE221" s="1"/>
      <c r="DF221" s="29"/>
      <c r="DG221" s="29"/>
      <c r="DH221" s="29"/>
      <c r="DI221" s="29"/>
      <c r="DJ221" s="29"/>
      <c r="DK221" s="36"/>
      <c r="DL221" s="29"/>
      <c r="DM221" s="1"/>
      <c r="DN221" s="33"/>
      <c r="DO221" s="23"/>
      <c r="DP221" s="1"/>
      <c r="DQ221" s="1"/>
      <c r="DR221" s="1"/>
      <c r="DS221" s="29"/>
      <c r="DT221" s="29"/>
      <c r="DU221" s="29"/>
      <c r="DV221" s="36"/>
      <c r="DW221" s="29"/>
      <c r="DX221" s="1"/>
      <c r="DY221" s="33"/>
      <c r="DZ221" s="1"/>
      <c r="EA221" s="29"/>
      <c r="EB221" s="29"/>
      <c r="EC221" s="29"/>
      <c r="ED221" s="29"/>
      <c r="EE221" s="29"/>
      <c r="EF221" s="36"/>
      <c r="EG221" s="29"/>
      <c r="EH221" s="1"/>
      <c r="EI221" s="33"/>
      <c r="EJ221" s="1"/>
      <c r="EK221" s="29"/>
      <c r="EL221" s="29"/>
      <c r="EM221" s="29"/>
      <c r="EN221" s="29"/>
      <c r="EO221" s="29"/>
      <c r="EP221" s="36"/>
      <c r="EQ221" s="29"/>
      <c r="ER221" s="1"/>
      <c r="ES221" s="33"/>
      <c r="ET221" s="1"/>
      <c r="EU221" s="29"/>
      <c r="EV221" s="29"/>
      <c r="EW221" s="29"/>
      <c r="EX221" s="29"/>
      <c r="EY221" s="29"/>
      <c r="EZ221" s="36"/>
      <c r="FA221" s="29"/>
      <c r="FB221" s="1"/>
      <c r="FC221" s="33"/>
      <c r="FD221" s="1"/>
      <c r="FE221" s="29"/>
      <c r="FF221" s="29"/>
      <c r="FG221" s="29"/>
      <c r="FH221" s="29"/>
      <c r="FI221" s="29"/>
      <c r="FJ221" s="36"/>
      <c r="FK221" s="29"/>
      <c r="FL221" s="1"/>
      <c r="FM221" s="33"/>
      <c r="FN221" s="1"/>
      <c r="FO221" s="29"/>
      <c r="FP221" s="29"/>
      <c r="FQ221" s="29"/>
      <c r="FR221" s="29"/>
      <c r="FS221" s="29"/>
      <c r="FT221" s="36"/>
      <c r="FU221" s="29"/>
      <c r="FV221" s="1"/>
      <c r="FW221" s="33"/>
      <c r="FX221" s="1"/>
      <c r="FY221" s="29"/>
      <c r="FZ221" s="29"/>
      <c r="GA221" s="29"/>
      <c r="GB221" s="29"/>
      <c r="GC221" s="29"/>
      <c r="GD221" s="36"/>
      <c r="GE221" s="29"/>
      <c r="GF221" s="1"/>
      <c r="GG221" s="33"/>
      <c r="GH221" s="1"/>
      <c r="GI221" s="1"/>
      <c r="GJ221" s="1"/>
      <c r="GK221" s="29"/>
      <c r="GL221" s="29"/>
      <c r="GM221" s="29"/>
      <c r="GN221" s="36"/>
      <c r="GO221" s="29"/>
      <c r="GP221" s="1"/>
      <c r="GQ221" s="33"/>
      <c r="GR221" s="1"/>
      <c r="GS221" s="29"/>
      <c r="GT221" s="29"/>
      <c r="GU221" s="29"/>
      <c r="GV221" s="29"/>
      <c r="GW221" s="29"/>
      <c r="GX221" s="36"/>
      <c r="GY221" s="29"/>
      <c r="GZ221" s="1"/>
      <c r="HA221" s="33"/>
      <c r="HB221" s="1"/>
      <c r="HK221" s="269"/>
    </row>
    <row r="222" spans="7:227">
      <c r="J222" s="1"/>
      <c r="K222" s="1"/>
      <c r="L222" s="1"/>
      <c r="M222" s="1"/>
      <c r="N222" s="1"/>
      <c r="O222" s="1"/>
      <c r="P222" s="1"/>
      <c r="Q222" s="1"/>
      <c r="R222" s="1"/>
      <c r="S222" s="528"/>
      <c r="T222" s="1"/>
      <c r="U222" s="1"/>
      <c r="V222" s="1"/>
      <c r="W222" s="1"/>
      <c r="X222" s="1"/>
      <c r="Y222" s="1"/>
      <c r="Z222" s="1"/>
      <c r="AA222" s="1"/>
      <c r="AB222" s="58"/>
      <c r="AC222" s="1"/>
      <c r="AD222" s="29"/>
      <c r="AE222" s="29"/>
      <c r="AF222" s="29"/>
      <c r="AG222" s="29"/>
      <c r="AH222" s="29"/>
      <c r="AI222" s="36"/>
      <c r="AJ222" s="29"/>
      <c r="AK222" s="1"/>
      <c r="AL222" s="33"/>
      <c r="AM222" s="1"/>
      <c r="AN222" s="29"/>
      <c r="AO222" s="29"/>
      <c r="AP222" s="29"/>
      <c r="AQ222" s="29"/>
      <c r="AR222" s="29"/>
      <c r="AS222" s="36"/>
      <c r="AT222" s="29"/>
      <c r="AU222" s="1"/>
      <c r="AV222" s="33"/>
      <c r="AW222" s="1"/>
      <c r="AX222" s="29"/>
      <c r="AY222" s="29"/>
      <c r="AZ222" s="29"/>
      <c r="BA222" s="29"/>
      <c r="BB222" s="29"/>
      <c r="BC222" s="36"/>
      <c r="BD222" s="29"/>
      <c r="BE222" s="1"/>
      <c r="BF222" s="33"/>
      <c r="BG222" s="1"/>
      <c r="BH222" s="1"/>
      <c r="BI222" s="1"/>
      <c r="BJ222" s="29"/>
      <c r="BK222" s="29"/>
      <c r="BL222" s="29"/>
      <c r="BM222" s="36"/>
      <c r="BN222" s="29"/>
      <c r="BO222" s="1"/>
      <c r="BP222" s="33"/>
      <c r="BQ222" s="1"/>
      <c r="BR222" s="29"/>
      <c r="BS222" s="29"/>
      <c r="BT222" s="29"/>
      <c r="BU222" s="29"/>
      <c r="BV222" s="29"/>
      <c r="BW222" s="36"/>
      <c r="BX222" s="29"/>
      <c r="BY222" s="1"/>
      <c r="BZ222" s="33"/>
      <c r="CA222" s="1"/>
      <c r="CB222" s="29"/>
      <c r="CC222" s="29"/>
      <c r="CD222" s="29"/>
      <c r="CE222" s="29"/>
      <c r="CF222" s="29"/>
      <c r="CG222" s="36"/>
      <c r="CH222" s="29"/>
      <c r="CI222" s="1"/>
      <c r="CJ222" s="33"/>
      <c r="CK222" s="1"/>
      <c r="CL222" s="1"/>
      <c r="CM222" s="1"/>
      <c r="CN222" s="29"/>
      <c r="CO222" s="29"/>
      <c r="CP222" s="29"/>
      <c r="CQ222" s="36"/>
      <c r="CR222" s="29"/>
      <c r="CS222" s="1"/>
      <c r="CT222" s="33"/>
      <c r="CU222" s="1"/>
      <c r="CV222" s="29"/>
      <c r="CW222" s="29"/>
      <c r="CX222" s="29"/>
      <c r="CY222" s="29"/>
      <c r="CZ222" s="29"/>
      <c r="DA222" s="36"/>
      <c r="DB222" s="29"/>
      <c r="DC222" s="1"/>
      <c r="DD222" s="33"/>
      <c r="DE222" s="1"/>
      <c r="DF222" s="29"/>
      <c r="DG222" s="29"/>
      <c r="DH222" s="29"/>
      <c r="DI222" s="29"/>
      <c r="DJ222" s="29"/>
      <c r="DK222" s="36"/>
      <c r="DL222" s="29"/>
      <c r="DM222" s="1"/>
      <c r="DN222" s="33"/>
      <c r="DO222" s="23"/>
      <c r="DP222" s="1"/>
      <c r="DQ222" s="1"/>
      <c r="DR222" s="1"/>
      <c r="DS222" s="29"/>
      <c r="DT222" s="29"/>
      <c r="DU222" s="29"/>
      <c r="DV222" s="36"/>
      <c r="DW222" s="29"/>
      <c r="DX222" s="1"/>
      <c r="DY222" s="33"/>
      <c r="DZ222" s="1"/>
      <c r="EA222" s="29"/>
      <c r="EB222" s="29"/>
      <c r="EC222" s="29"/>
      <c r="ED222" s="29"/>
      <c r="EE222" s="29"/>
      <c r="EF222" s="36"/>
      <c r="EG222" s="29"/>
      <c r="EH222" s="1"/>
      <c r="EI222" s="33"/>
      <c r="EJ222" s="1"/>
      <c r="EK222" s="29"/>
      <c r="EL222" s="29"/>
      <c r="EM222" s="29"/>
      <c r="EN222" s="29"/>
      <c r="EO222" s="29"/>
      <c r="EP222" s="36"/>
      <c r="EQ222" s="29"/>
      <c r="ER222" s="1"/>
      <c r="ES222" s="33"/>
      <c r="ET222" s="1"/>
      <c r="EU222" s="29"/>
      <c r="EV222" s="29"/>
      <c r="EW222" s="29"/>
      <c r="EX222" s="29"/>
      <c r="EY222" s="29"/>
      <c r="EZ222" s="36"/>
      <c r="FA222" s="29"/>
      <c r="FB222" s="1"/>
      <c r="FC222" s="33"/>
      <c r="FD222" s="1"/>
      <c r="FE222" s="29"/>
      <c r="FF222" s="29"/>
      <c r="FG222" s="29"/>
      <c r="FH222" s="29"/>
      <c r="FI222" s="29"/>
      <c r="FJ222" s="36"/>
      <c r="FK222" s="29"/>
      <c r="FL222" s="1"/>
      <c r="FM222" s="33"/>
      <c r="FN222" s="1"/>
      <c r="FO222" s="29"/>
      <c r="FP222" s="29"/>
      <c r="FQ222" s="29"/>
      <c r="FR222" s="29"/>
      <c r="FS222" s="29"/>
      <c r="FT222" s="36"/>
      <c r="FU222" s="29"/>
      <c r="FV222" s="1"/>
      <c r="FW222" s="33"/>
      <c r="FX222" s="1"/>
      <c r="FY222" s="29"/>
      <c r="FZ222" s="29"/>
      <c r="GA222" s="29"/>
      <c r="GB222" s="29"/>
      <c r="GC222" s="29"/>
      <c r="GD222" s="36"/>
      <c r="GE222" s="29"/>
      <c r="GF222" s="1"/>
      <c r="GG222" s="33"/>
      <c r="GH222" s="1"/>
      <c r="GI222" s="1"/>
      <c r="GJ222" s="1"/>
      <c r="GK222" s="29"/>
      <c r="GL222" s="29"/>
      <c r="GM222" s="29"/>
      <c r="GN222" s="36"/>
      <c r="GO222" s="29"/>
      <c r="GP222" s="1"/>
      <c r="GQ222" s="33"/>
      <c r="GR222" s="1"/>
      <c r="GS222" s="29"/>
      <c r="GT222" s="29"/>
      <c r="GU222" s="29"/>
      <c r="GV222" s="29"/>
      <c r="GW222" s="29"/>
      <c r="GX222" s="36"/>
      <c r="GY222" s="29"/>
      <c r="GZ222" s="1"/>
      <c r="HA222" s="33"/>
      <c r="HB222" s="1"/>
      <c r="HK222" s="269"/>
    </row>
    <row r="223" spans="7:227">
      <c r="J223" s="1"/>
      <c r="K223" s="1"/>
      <c r="L223" s="1"/>
      <c r="M223" s="1"/>
      <c r="N223" s="1"/>
      <c r="O223" s="1"/>
      <c r="P223" s="1"/>
      <c r="Q223" s="1"/>
      <c r="R223" s="1"/>
      <c r="S223" s="528"/>
      <c r="T223" s="1"/>
      <c r="U223" s="1"/>
      <c r="V223" s="1"/>
      <c r="W223" s="1"/>
      <c r="X223" s="1"/>
      <c r="Y223" s="1"/>
      <c r="Z223" s="1"/>
      <c r="AA223" s="1"/>
      <c r="AB223" s="58"/>
      <c r="AC223" s="1"/>
      <c r="AD223" s="29"/>
      <c r="AE223" s="29"/>
      <c r="AF223" s="29"/>
      <c r="AG223" s="29"/>
      <c r="AH223" s="29"/>
      <c r="AI223" s="36"/>
      <c r="AJ223" s="29"/>
      <c r="AK223" s="1"/>
      <c r="AL223" s="33"/>
      <c r="AM223" s="1"/>
      <c r="AN223" s="29"/>
      <c r="AO223" s="29"/>
      <c r="AP223" s="29"/>
      <c r="AQ223" s="29"/>
      <c r="AR223" s="29"/>
      <c r="AS223" s="36"/>
      <c r="AT223" s="29"/>
      <c r="AU223" s="1"/>
      <c r="AV223" s="33"/>
      <c r="AW223" s="1"/>
      <c r="AX223" s="29"/>
      <c r="AY223" s="29"/>
      <c r="AZ223" s="29"/>
      <c r="BA223" s="29"/>
      <c r="BB223" s="29"/>
      <c r="BC223" s="36"/>
      <c r="BD223" s="29"/>
      <c r="BE223" s="1"/>
      <c r="BF223" s="33"/>
      <c r="BG223" s="1"/>
      <c r="BH223" s="1"/>
      <c r="BI223" s="1"/>
      <c r="BJ223" s="29"/>
      <c r="BK223" s="29"/>
      <c r="BL223" s="29"/>
      <c r="BM223" s="36"/>
      <c r="BN223" s="29"/>
      <c r="BO223" s="1"/>
      <c r="BP223" s="33"/>
      <c r="BQ223" s="1"/>
      <c r="BR223" s="29"/>
      <c r="BS223" s="29"/>
      <c r="BT223" s="29"/>
      <c r="BU223" s="29"/>
      <c r="BV223" s="29"/>
      <c r="BW223" s="36"/>
      <c r="BX223" s="29"/>
      <c r="BY223" s="1"/>
      <c r="BZ223" s="33"/>
      <c r="CA223" s="1"/>
      <c r="CB223" s="29"/>
      <c r="CC223" s="29"/>
      <c r="CD223" s="29"/>
      <c r="CE223" s="29"/>
      <c r="CF223" s="29"/>
      <c r="CG223" s="36"/>
      <c r="CH223" s="29"/>
      <c r="CI223" s="1"/>
      <c r="CJ223" s="33"/>
      <c r="CK223" s="1"/>
      <c r="CL223" s="1"/>
      <c r="CM223" s="1"/>
      <c r="CN223" s="29"/>
      <c r="CO223" s="29"/>
      <c r="CP223" s="29"/>
      <c r="CQ223" s="36"/>
      <c r="CR223" s="29"/>
      <c r="CS223" s="1"/>
      <c r="CT223" s="33"/>
      <c r="CU223" s="1"/>
      <c r="CV223" s="29"/>
      <c r="CW223" s="29"/>
      <c r="CX223" s="29"/>
      <c r="CY223" s="29"/>
      <c r="CZ223" s="29"/>
      <c r="DA223" s="36"/>
      <c r="DB223" s="29"/>
      <c r="DC223" s="1"/>
      <c r="DD223" s="33"/>
      <c r="DE223" s="1"/>
      <c r="DF223" s="29"/>
      <c r="DG223" s="29"/>
      <c r="DH223" s="29"/>
      <c r="DI223" s="29"/>
      <c r="DJ223" s="29"/>
      <c r="DK223" s="36"/>
      <c r="DL223" s="29"/>
      <c r="DM223" s="1"/>
      <c r="DN223" s="33"/>
      <c r="DO223" s="23"/>
      <c r="DP223" s="1"/>
      <c r="DQ223" s="1"/>
      <c r="DR223" s="1"/>
      <c r="DS223" s="29"/>
      <c r="DT223" s="29"/>
      <c r="DU223" s="29"/>
      <c r="DV223" s="36"/>
      <c r="DW223" s="29"/>
      <c r="DX223" s="1"/>
      <c r="DY223" s="33"/>
      <c r="DZ223" s="1"/>
      <c r="EA223" s="29"/>
      <c r="EB223" s="29"/>
      <c r="EC223" s="29"/>
      <c r="ED223" s="29"/>
      <c r="EE223" s="29"/>
      <c r="EF223" s="36"/>
      <c r="EG223" s="29"/>
      <c r="EH223" s="1"/>
      <c r="EI223" s="33"/>
      <c r="EJ223" s="1"/>
      <c r="EK223" s="29"/>
      <c r="EL223" s="29"/>
      <c r="EM223" s="29"/>
      <c r="EN223" s="29"/>
      <c r="EO223" s="29"/>
      <c r="EP223" s="36"/>
      <c r="EQ223" s="29"/>
      <c r="ER223" s="1"/>
      <c r="ES223" s="33"/>
      <c r="ET223" s="1"/>
      <c r="EU223" s="29"/>
      <c r="EV223" s="29"/>
      <c r="EW223" s="29"/>
      <c r="EX223" s="29"/>
      <c r="EY223" s="29"/>
      <c r="EZ223" s="36"/>
      <c r="FA223" s="29"/>
      <c r="FB223" s="1"/>
      <c r="FC223" s="33"/>
      <c r="FD223" s="1"/>
      <c r="FE223" s="29"/>
      <c r="FF223" s="29"/>
      <c r="FG223" s="29"/>
      <c r="FH223" s="29"/>
      <c r="FI223" s="29"/>
      <c r="FJ223" s="36"/>
      <c r="FK223" s="29"/>
      <c r="FL223" s="1"/>
      <c r="FM223" s="33"/>
      <c r="FN223" s="1"/>
      <c r="FO223" s="29"/>
      <c r="FP223" s="29"/>
      <c r="FQ223" s="29"/>
      <c r="FR223" s="29"/>
      <c r="FS223" s="29"/>
      <c r="FT223" s="36"/>
      <c r="FU223" s="29"/>
      <c r="FV223" s="1"/>
      <c r="FW223" s="33"/>
      <c r="FX223" s="1"/>
      <c r="FY223" s="29"/>
      <c r="FZ223" s="29"/>
      <c r="GA223" s="29"/>
      <c r="GB223" s="29"/>
      <c r="GC223" s="29"/>
      <c r="GD223" s="36"/>
      <c r="GE223" s="29"/>
      <c r="GF223" s="1"/>
      <c r="GG223" s="33"/>
      <c r="GH223" s="1"/>
      <c r="GI223" s="1"/>
      <c r="GJ223" s="1"/>
      <c r="GK223" s="29"/>
      <c r="GL223" s="29"/>
      <c r="GM223" s="29"/>
      <c r="GN223" s="36"/>
      <c r="GO223" s="29"/>
      <c r="GP223" s="1"/>
      <c r="GQ223" s="33"/>
      <c r="GR223" s="1"/>
      <c r="GS223" s="29"/>
      <c r="GT223" s="29"/>
      <c r="GU223" s="29"/>
      <c r="GV223" s="29"/>
      <c r="GW223" s="29"/>
      <c r="GX223" s="36"/>
      <c r="GY223" s="29"/>
      <c r="GZ223" s="1"/>
      <c r="HA223" s="33"/>
      <c r="HB223" s="1"/>
      <c r="HK223" s="269"/>
    </row>
    <row r="224" spans="7:227">
      <c r="J224" s="1"/>
      <c r="K224" s="1"/>
      <c r="L224" s="1"/>
      <c r="M224" s="1"/>
      <c r="N224" s="1"/>
      <c r="O224" s="1"/>
      <c r="P224" s="1"/>
      <c r="Q224" s="1"/>
      <c r="R224" s="1"/>
      <c r="S224" s="528"/>
      <c r="T224" s="1"/>
      <c r="U224" s="1"/>
      <c r="V224" s="1"/>
      <c r="W224" s="1"/>
      <c r="X224" s="1"/>
      <c r="Y224" s="1"/>
      <c r="Z224" s="1"/>
      <c r="AA224" s="1"/>
      <c r="AB224" s="58"/>
      <c r="AC224" s="1"/>
      <c r="AD224" s="29"/>
      <c r="AE224" s="29"/>
      <c r="AF224" s="29"/>
      <c r="AG224" s="29"/>
      <c r="AH224" s="29"/>
      <c r="AI224" s="36"/>
      <c r="AJ224" s="29"/>
      <c r="AK224" s="1"/>
      <c r="AL224" s="33"/>
      <c r="AM224" s="1"/>
      <c r="AN224" s="29"/>
      <c r="AO224" s="29"/>
      <c r="AP224" s="29"/>
      <c r="AQ224" s="29"/>
      <c r="AR224" s="29"/>
      <c r="AS224" s="36"/>
      <c r="AT224" s="29"/>
      <c r="AU224" s="1"/>
      <c r="AV224" s="33"/>
      <c r="AW224" s="1"/>
      <c r="AX224" s="29"/>
      <c r="AY224" s="29"/>
      <c r="AZ224" s="29"/>
      <c r="BA224" s="29"/>
      <c r="BB224" s="29"/>
      <c r="BC224" s="36"/>
      <c r="BD224" s="29"/>
      <c r="BE224" s="1"/>
      <c r="BF224" s="33"/>
      <c r="BG224" s="1"/>
      <c r="BH224" s="1"/>
      <c r="BI224" s="1"/>
      <c r="BJ224" s="29"/>
      <c r="BK224" s="29"/>
      <c r="BL224" s="29"/>
      <c r="BM224" s="36"/>
      <c r="BN224" s="29"/>
      <c r="BO224" s="1"/>
      <c r="BP224" s="33"/>
      <c r="BQ224" s="1"/>
      <c r="BR224" s="29"/>
      <c r="BS224" s="29"/>
      <c r="BT224" s="29"/>
      <c r="BU224" s="29"/>
      <c r="BV224" s="29"/>
      <c r="BW224" s="36"/>
      <c r="BX224" s="29"/>
      <c r="BY224" s="1"/>
      <c r="BZ224" s="33"/>
      <c r="CA224" s="1"/>
      <c r="CB224" s="29"/>
      <c r="CC224" s="29"/>
      <c r="CD224" s="29"/>
      <c r="CE224" s="29"/>
      <c r="CF224" s="29"/>
      <c r="CG224" s="36"/>
      <c r="CH224" s="29"/>
      <c r="CI224" s="1"/>
      <c r="CJ224" s="33"/>
      <c r="CK224" s="1"/>
      <c r="CL224" s="1"/>
      <c r="CM224" s="1"/>
      <c r="CN224" s="29"/>
      <c r="CO224" s="29"/>
      <c r="CP224" s="29"/>
      <c r="CQ224" s="36"/>
      <c r="CR224" s="29"/>
      <c r="CS224" s="1"/>
      <c r="CT224" s="33"/>
      <c r="CU224" s="1"/>
      <c r="CV224" s="29"/>
      <c r="CW224" s="29"/>
      <c r="CX224" s="29"/>
      <c r="CY224" s="29"/>
      <c r="CZ224" s="29"/>
      <c r="DA224" s="36"/>
      <c r="DB224" s="29"/>
      <c r="DC224" s="1"/>
      <c r="DD224" s="33"/>
      <c r="DE224" s="1"/>
      <c r="DF224" s="29"/>
      <c r="DG224" s="29"/>
      <c r="DH224" s="29"/>
      <c r="DI224" s="29"/>
      <c r="DJ224" s="29"/>
      <c r="DK224" s="36"/>
      <c r="DL224" s="29"/>
      <c r="DM224" s="1"/>
      <c r="DN224" s="33"/>
      <c r="DO224" s="23"/>
      <c r="DP224" s="1"/>
      <c r="DQ224" s="1"/>
      <c r="DR224" s="1"/>
      <c r="DS224" s="29"/>
      <c r="DT224" s="29"/>
      <c r="DU224" s="29"/>
      <c r="DV224" s="36"/>
      <c r="DW224" s="29"/>
      <c r="DX224" s="1"/>
      <c r="DY224" s="33"/>
      <c r="DZ224" s="1"/>
      <c r="EA224" s="29"/>
      <c r="EB224" s="29"/>
      <c r="EC224" s="29"/>
      <c r="ED224" s="29"/>
      <c r="EE224" s="29"/>
      <c r="EF224" s="36"/>
      <c r="EG224" s="29"/>
      <c r="EH224" s="1"/>
      <c r="EI224" s="33"/>
      <c r="EJ224" s="1"/>
      <c r="EK224" s="29"/>
      <c r="EL224" s="29"/>
      <c r="EM224" s="29"/>
      <c r="EN224" s="29"/>
      <c r="EO224" s="29"/>
      <c r="EP224" s="36"/>
      <c r="EQ224" s="29"/>
      <c r="ER224" s="1"/>
      <c r="ES224" s="33"/>
      <c r="ET224" s="1"/>
      <c r="EU224" s="29"/>
      <c r="EV224" s="29"/>
      <c r="EW224" s="29"/>
      <c r="EX224" s="29"/>
      <c r="EY224" s="29"/>
      <c r="EZ224" s="36"/>
      <c r="FA224" s="29"/>
      <c r="FB224" s="1"/>
      <c r="FC224" s="33"/>
      <c r="FD224" s="1"/>
      <c r="FE224" s="29"/>
      <c r="FF224" s="29"/>
      <c r="FG224" s="29"/>
      <c r="FH224" s="29"/>
      <c r="FI224" s="29"/>
      <c r="FJ224" s="36"/>
      <c r="FK224" s="29"/>
      <c r="FL224" s="1"/>
      <c r="FM224" s="33"/>
      <c r="FN224" s="1"/>
      <c r="FO224" s="29"/>
      <c r="FP224" s="29"/>
      <c r="FQ224" s="29"/>
      <c r="FR224" s="29"/>
      <c r="FS224" s="29"/>
      <c r="FT224" s="36"/>
      <c r="FU224" s="29"/>
      <c r="FV224" s="1"/>
      <c r="FW224" s="33"/>
      <c r="FX224" s="1"/>
      <c r="FY224" s="29"/>
      <c r="FZ224" s="29"/>
      <c r="GA224" s="29"/>
      <c r="GB224" s="29"/>
      <c r="GC224" s="29"/>
      <c r="GD224" s="36"/>
      <c r="GE224" s="29"/>
      <c r="GF224" s="1"/>
      <c r="GG224" s="33"/>
      <c r="GH224" s="1"/>
      <c r="GI224" s="1"/>
      <c r="GJ224" s="1"/>
      <c r="GK224" s="29"/>
      <c r="GL224" s="29"/>
      <c r="GM224" s="29"/>
      <c r="GN224" s="36"/>
      <c r="GO224" s="29"/>
      <c r="GP224" s="1"/>
      <c r="GQ224" s="33"/>
      <c r="GR224" s="1"/>
      <c r="GS224" s="29"/>
      <c r="GT224" s="29"/>
      <c r="GU224" s="29"/>
      <c r="GV224" s="29"/>
      <c r="GW224" s="29"/>
      <c r="GX224" s="36"/>
      <c r="GY224" s="29"/>
      <c r="GZ224" s="1"/>
      <c r="HA224" s="33"/>
      <c r="HB224" s="1"/>
      <c r="HK224" s="269"/>
    </row>
    <row r="225" spans="10:219">
      <c r="J225" s="1"/>
      <c r="K225" s="1"/>
      <c r="L225" s="1"/>
      <c r="M225" s="1"/>
      <c r="N225" s="1"/>
      <c r="O225" s="1"/>
      <c r="P225" s="1"/>
      <c r="Q225" s="1"/>
      <c r="R225" s="1"/>
      <c r="S225" s="528"/>
      <c r="T225" s="1"/>
      <c r="U225" s="1"/>
      <c r="V225" s="1"/>
      <c r="W225" s="1"/>
      <c r="X225" s="1"/>
      <c r="Y225" s="1"/>
      <c r="Z225" s="1"/>
      <c r="AA225" s="1"/>
      <c r="AB225" s="58"/>
      <c r="AC225" s="1"/>
      <c r="AD225" s="29"/>
      <c r="AE225" s="29"/>
      <c r="AF225" s="29"/>
      <c r="AG225" s="29"/>
      <c r="AH225" s="29"/>
      <c r="AI225" s="36"/>
      <c r="AJ225" s="29"/>
      <c r="AK225" s="1"/>
      <c r="AL225" s="33"/>
      <c r="AM225" s="1"/>
      <c r="AN225" s="29"/>
      <c r="AO225" s="29"/>
      <c r="AP225" s="29"/>
      <c r="AQ225" s="29"/>
      <c r="AR225" s="29"/>
      <c r="AS225" s="36"/>
      <c r="AT225" s="29"/>
      <c r="AU225" s="1"/>
      <c r="AV225" s="33"/>
      <c r="AW225" s="1"/>
      <c r="AX225" s="29"/>
      <c r="AY225" s="29"/>
      <c r="AZ225" s="29"/>
      <c r="BA225" s="29"/>
      <c r="BB225" s="29"/>
      <c r="BC225" s="36"/>
      <c r="BD225" s="29"/>
      <c r="BE225" s="1"/>
      <c r="BF225" s="33"/>
      <c r="BG225" s="1"/>
      <c r="BH225" s="1"/>
      <c r="BI225" s="1"/>
      <c r="BJ225" s="29"/>
      <c r="BK225" s="29"/>
      <c r="BL225" s="29"/>
      <c r="BM225" s="36"/>
      <c r="BN225" s="29"/>
      <c r="BO225" s="1"/>
      <c r="BP225" s="33"/>
      <c r="BQ225" s="1"/>
      <c r="BR225" s="29"/>
      <c r="BS225" s="29"/>
      <c r="BT225" s="29"/>
      <c r="BU225" s="29"/>
      <c r="BV225" s="29"/>
      <c r="BW225" s="36"/>
      <c r="BX225" s="29"/>
      <c r="BY225" s="1"/>
      <c r="BZ225" s="33"/>
      <c r="CA225" s="1"/>
      <c r="CB225" s="29"/>
      <c r="CC225" s="29"/>
      <c r="CD225" s="29"/>
      <c r="CE225" s="29"/>
      <c r="CF225" s="29"/>
      <c r="CG225" s="36"/>
      <c r="CH225" s="29"/>
      <c r="CI225" s="1"/>
      <c r="CJ225" s="33"/>
      <c r="CK225" s="1"/>
      <c r="CL225" s="1"/>
      <c r="CM225" s="1"/>
      <c r="CN225" s="29"/>
      <c r="CO225" s="29"/>
      <c r="CP225" s="29"/>
      <c r="CQ225" s="36"/>
      <c r="CR225" s="29"/>
      <c r="CS225" s="1"/>
      <c r="CT225" s="33"/>
      <c r="CU225" s="1"/>
      <c r="CV225" s="29"/>
      <c r="CW225" s="29"/>
      <c r="CX225" s="29"/>
      <c r="CY225" s="29"/>
      <c r="CZ225" s="29"/>
      <c r="DA225" s="36"/>
      <c r="DB225" s="29"/>
      <c r="DC225" s="1"/>
      <c r="DD225" s="33"/>
      <c r="DE225" s="1"/>
      <c r="DF225" s="29"/>
      <c r="DG225" s="29"/>
      <c r="DH225" s="29"/>
      <c r="DI225" s="29"/>
      <c r="DJ225" s="29"/>
      <c r="DK225" s="36"/>
      <c r="DL225" s="29"/>
      <c r="DM225" s="1"/>
      <c r="DN225" s="33"/>
      <c r="DO225" s="23"/>
      <c r="DP225" s="1"/>
      <c r="DQ225" s="1"/>
      <c r="DR225" s="1"/>
      <c r="DS225" s="29"/>
      <c r="DT225" s="29"/>
      <c r="DU225" s="29"/>
      <c r="DV225" s="36"/>
      <c r="DW225" s="29"/>
      <c r="DX225" s="1"/>
      <c r="DY225" s="33"/>
      <c r="DZ225" s="1"/>
      <c r="EA225" s="29"/>
      <c r="EB225" s="29"/>
      <c r="EC225" s="29"/>
      <c r="ED225" s="29"/>
      <c r="EE225" s="29"/>
      <c r="EF225" s="36"/>
      <c r="EG225" s="29"/>
      <c r="EH225" s="1"/>
      <c r="EI225" s="33"/>
      <c r="EJ225" s="1"/>
      <c r="EK225" s="29"/>
      <c r="EL225" s="29"/>
      <c r="EM225" s="29"/>
      <c r="EN225" s="29"/>
      <c r="EO225" s="29"/>
      <c r="EP225" s="36"/>
      <c r="EQ225" s="29"/>
      <c r="ER225" s="1"/>
      <c r="ES225" s="33"/>
      <c r="ET225" s="1"/>
      <c r="EU225" s="29"/>
      <c r="EV225" s="29"/>
      <c r="EW225" s="29"/>
      <c r="EX225" s="29"/>
      <c r="EY225" s="29"/>
      <c r="EZ225" s="36"/>
      <c r="FA225" s="29"/>
      <c r="FB225" s="1"/>
      <c r="FC225" s="33"/>
      <c r="FD225" s="1"/>
      <c r="FE225" s="29"/>
      <c r="FF225" s="29"/>
      <c r="FG225" s="29"/>
      <c r="FH225" s="29"/>
      <c r="FI225" s="29"/>
      <c r="FJ225" s="36"/>
      <c r="FK225" s="29"/>
      <c r="FL225" s="1"/>
      <c r="FM225" s="33"/>
      <c r="FN225" s="1"/>
      <c r="FO225" s="29"/>
      <c r="FP225" s="29"/>
      <c r="FQ225" s="29"/>
      <c r="FR225" s="29"/>
      <c r="FS225" s="29"/>
      <c r="FT225" s="36"/>
      <c r="FU225" s="29"/>
      <c r="FV225" s="1"/>
      <c r="FW225" s="33"/>
      <c r="FX225" s="1"/>
      <c r="FY225" s="29"/>
      <c r="FZ225" s="29"/>
      <c r="GA225" s="29"/>
      <c r="GB225" s="29"/>
      <c r="GC225" s="29"/>
      <c r="GD225" s="36"/>
      <c r="GE225" s="29"/>
      <c r="GF225" s="1"/>
      <c r="GG225" s="33"/>
      <c r="GH225" s="1"/>
      <c r="GI225" s="1"/>
      <c r="GJ225" s="1"/>
      <c r="GK225" s="29"/>
      <c r="GL225" s="29"/>
      <c r="GM225" s="29"/>
      <c r="GN225" s="36"/>
      <c r="GO225" s="29"/>
      <c r="GP225" s="1"/>
      <c r="GQ225" s="33"/>
      <c r="GR225" s="1"/>
      <c r="GS225" s="29"/>
      <c r="GT225" s="29"/>
      <c r="GU225" s="29"/>
      <c r="GV225" s="29"/>
      <c r="GW225" s="29"/>
      <c r="GX225" s="36"/>
      <c r="GY225" s="29"/>
      <c r="GZ225" s="1"/>
      <c r="HA225" s="33"/>
      <c r="HB225" s="1"/>
      <c r="HK225" s="269"/>
    </row>
    <row r="253" spans="232:232">
      <c r="HX253" t="s">
        <v>75</v>
      </c>
    </row>
  </sheetData>
  <mergeCells count="2">
    <mergeCell ref="T11:U11"/>
    <mergeCell ref="V11:W11"/>
  </mergeCells>
  <phoneticPr fontId="2"/>
  <conditionalFormatting sqref="Q177:R206 S163:S211 Q13:S176">
    <cfRule type="colorScale" priority="172">
      <colorScale>
        <cfvo type="min"/>
        <cfvo type="percentile" val="50"/>
        <cfvo type="max"/>
        <color rgb="FF63BE7B"/>
        <color rgb="FFFCFCFF"/>
        <color rgb="FFF8696B"/>
      </colorScale>
    </cfRule>
  </conditionalFormatting>
  <conditionalFormatting sqref="IC2:IC10 IE2:IE10">
    <cfRule type="colorScale" priority="90">
      <colorScale>
        <cfvo type="min"/>
        <cfvo type="percentile" val="50"/>
        <cfvo type="max"/>
        <color rgb="FF63BE7B"/>
        <color rgb="FFFFEB84"/>
        <color rgb="FFF8696B"/>
      </colorScale>
    </cfRule>
  </conditionalFormatting>
  <conditionalFormatting sqref="HU2:HU10 HW2:HW10">
    <cfRule type="colorScale" priority="89">
      <colorScale>
        <cfvo type="min"/>
        <cfvo type="percentile" val="50"/>
        <cfvo type="max"/>
        <color rgb="FF63BE7B"/>
        <color rgb="FFFFEB84"/>
        <color rgb="FFF8696B"/>
      </colorScale>
    </cfRule>
  </conditionalFormatting>
  <conditionalFormatting sqref="FX4:FX10 FN4:FN10 ET4:ET10 EJ4:EJ10 DZ4:DZ10 DE4:DE10 BQ4:BQ10 AW4:AW10 AM4:AM10 AC4:AC10 FX143:FX1048576 FN143:FN1048576 ET143:ET1048576 EJ143:EJ1048576 DZ143:DZ1048576 DE143:DE1048576 BQ143:BQ1048576 AW143:AW1048576 AM143:AM1048576 AC143:AC1048576 AC13:AC141 AM13:AM141 AW13:AW141 BQ13:BQ141 DE13:DE141 DZ13:DZ141 EJ13:EJ141 ET13:ET141 FN13:FN141 FX13:FX141">
    <cfRule type="cellIs" dxfId="28" priority="36" operator="greaterThan">
      <formula>6</formula>
    </cfRule>
    <cfRule type="cellIs" dxfId="27" priority="37" operator="equal">
      <formula>6</formula>
    </cfRule>
  </conditionalFormatting>
  <conditionalFormatting sqref="BG4:BG10 CK4:CK10 DP4:DP10 GH4:GH10 GH143:GH1048576 DP143:DP1048576 CK143:CK1048576 BG143:BG1048576 BG13:BG141 CK13:CK141 DP13:DP141 GH13:GH141">
    <cfRule type="cellIs" dxfId="26" priority="34" operator="greaterThan">
      <formula>5</formula>
    </cfRule>
    <cfRule type="cellIs" dxfId="25" priority="35" operator="equal">
      <formula>5</formula>
    </cfRule>
  </conditionalFormatting>
  <conditionalFormatting sqref="CA4:CA10 CU4:CU10 FD4:FD10 GR4:GR10 GR143:GR1048576 FD143:FD1048576 CU143:CU1048576 CA143:CA1048576 CA13:CA141 CU13:CU141 FD13:FD141 GR13:GR141">
    <cfRule type="cellIs" dxfId="24" priority="32" operator="greaterThan">
      <formula>7</formula>
    </cfRule>
    <cfRule type="cellIs" dxfId="23" priority="33" operator="equal">
      <formula>7</formula>
    </cfRule>
  </conditionalFormatting>
  <conditionalFormatting sqref="FX142 FN142 ET142 EJ142 DZ142 DE142 BQ142 AW142 AM142 AC142">
    <cfRule type="cellIs" dxfId="22" priority="30" operator="greaterThan">
      <formula>6</formula>
    </cfRule>
    <cfRule type="cellIs" dxfId="21" priority="31" operator="equal">
      <formula>6</formula>
    </cfRule>
  </conditionalFormatting>
  <conditionalFormatting sqref="GH142 DP142 CK142 BG142">
    <cfRule type="cellIs" dxfId="20" priority="28" operator="greaterThan">
      <formula>5</formula>
    </cfRule>
    <cfRule type="cellIs" dxfId="19" priority="29" operator="equal">
      <formula>5</formula>
    </cfRule>
  </conditionalFormatting>
  <conditionalFormatting sqref="GR142 FD142 CU142 CA142">
    <cfRule type="cellIs" dxfId="18" priority="26" operator="greaterThan">
      <formula>7</formula>
    </cfRule>
    <cfRule type="cellIs" dxfId="17" priority="27" operator="equal">
      <formula>7</formula>
    </cfRule>
  </conditionalFormatting>
  <conditionalFormatting sqref="Q13:R211">
    <cfRule type="colorScale" priority="11892">
      <colorScale>
        <cfvo type="min"/>
        <cfvo type="max"/>
        <color rgb="FFFCFCFF"/>
        <color rgb="FFF8696B"/>
      </colorScale>
    </cfRule>
  </conditionalFormatting>
  <conditionalFormatting sqref="S13:S211">
    <cfRule type="dataBar" priority="11893">
      <dataBar>
        <cfvo type="min"/>
        <cfvo type="max"/>
        <color rgb="FFD6007B"/>
      </dataBar>
      <extLst>
        <ext xmlns:x14="http://schemas.microsoft.com/office/spreadsheetml/2009/9/main" uri="{B025F937-C7B1-47D3-B67F-A62EFF666E3E}">
          <x14:id>{52431824-AD51-45C3-9C5D-D796CD95118B}</x14:id>
        </ext>
      </extLst>
    </cfRule>
  </conditionalFormatting>
  <conditionalFormatting sqref="P13:P202">
    <cfRule type="iconSet" priority="4">
      <iconSet reverse="1">
        <cfvo type="percent" val="0"/>
        <cfvo type="percent" val="33"/>
        <cfvo type="percent" val="67"/>
      </iconSet>
    </cfRule>
    <cfRule type="iconSet" priority="5">
      <iconSet iconSet="3TrafficLights2">
        <cfvo type="percent" val="0"/>
        <cfvo type="percent" val="33"/>
        <cfvo type="percent" val="67"/>
      </iconSet>
    </cfRule>
  </conditionalFormatting>
  <dataValidations count="4">
    <dataValidation type="list" allowBlank="1" showInputMessage="1" showErrorMessage="1" sqref="Z2" xr:uid="{38CC77C0-1C36-411C-A365-165B8BEB2556}">
      <formula1>$AB$4:$AB$10</formula1>
    </dataValidation>
    <dataValidation type="whole" operator="greaterThanOrEqual" allowBlank="1" showInputMessage="1" showErrorMessage="1" sqref="CU3:CU11 DE3:DE11 DP3:DP11 DZ3:DZ11 EJ3:EJ11 ET3:ET11 FD3:FD11 FN3:FN11 FX3:FX11 GH3:GH11 GR3:GR11 GR13:GR1048576 CU13:CU1048576 DE13:DE1048576 FX13:FX1048576 DZ13:DZ1048576 EJ13:EJ1048576 ET13:ET1048576 FD13:FD1048576 FN13:FN1048576 DP13:DP1048576 GH13:GH1048576" xr:uid="{44522DD6-53FB-4B35-8A13-6B5568F47024}">
      <formula1>0</formula1>
    </dataValidation>
    <dataValidation errorStyle="information" allowBlank="1" showInputMessage="1" showErrorMessage="1" sqref="AJ13:AJ180" xr:uid="{90A74CF3-30C1-43FC-95AE-128C60BB4428}"/>
    <dataValidation type="list" allowBlank="1" showInputMessage="1" showErrorMessage="1" sqref="CW143:CW182 AG143:AG187 FP143:FP182 GV143:GV182 AY143:AY182 AQ143:AQ188 BS143:BS182 BU143:BU182 CC143:CC182 CE143:CE182 AO143:AO182 EN143:EN182 CY143:CY182 DG143:DG182 DI143:DI182 DT143:DT182 EB143:EB182 ED143:ED182 EL143:EL182 CO143:CO182 EV143:EV182 EX143:EX182 FF143:FF182 BK143:BK182 AE143:AE182 FR143:FR182 FZ143:FZ182 GB143:GB182 GL143:GL182 GT143:GT182 FH143:FH182 BA143:BA188 CC13:CC141 GT13:GT141 GL13:GL141 GB13:GB141 FZ13:FZ141 AQ13:AQ141 AE13:AE141 BK13:BK141 FF13:FF141 EX13:EX141 EV13:EV141 CO13:CO141 EL13:EL141 ED13:ED141 EB13:EB141 DT13:DT141 DI13:DI141 DG13:DG141 CY13:CY141 EN13:EN141 AO13:AO141 CE13:CE141 FH13:FH141 BU13:BU141 BS13:BS141 BA13:BA141 AY13:AY141 GV13:GV141 FP13:FP141 AG13:AG141 CW13:CW141 FR13:FR141" xr:uid="{F8E29AB8-18D0-4037-B3A5-D142D126ABA7}">
      <formula1>#REF!</formula1>
    </dataValidation>
  </dataValidations>
  <pageMargins left="0.7" right="0.7" top="0.75" bottom="0.75" header="0.3" footer="0.3"/>
  <pageSetup paperSize="9" orientation="portrait" r:id="rId1"/>
  <ignoredErrors>
    <ignoredError sqref="Z179 X159" formula="1"/>
    <ignoredError sqref="X132"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cro1">
                <anchor moveWithCells="1" sizeWithCells="1">
                  <from>
                    <xdr:col>0</xdr:col>
                    <xdr:colOff>28575</xdr:colOff>
                    <xdr:row>0</xdr:row>
                    <xdr:rowOff>171450</xdr:rowOff>
                  </from>
                  <to>
                    <xdr:col>7</xdr:col>
                    <xdr:colOff>228600</xdr:colOff>
                    <xdr:row>3</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Macro3">
                <anchor moveWithCells="1" sizeWithCells="1">
                  <from>
                    <xdr:col>1</xdr:col>
                    <xdr:colOff>19050</xdr:colOff>
                    <xdr:row>3</xdr:row>
                    <xdr:rowOff>123825</xdr:rowOff>
                  </from>
                  <to>
                    <xdr:col>7</xdr:col>
                    <xdr:colOff>161925</xdr:colOff>
                    <xdr:row>4</xdr:row>
                    <xdr:rowOff>123825</xdr:rowOff>
                  </to>
                </anchor>
              </controlPr>
            </control>
          </mc:Choice>
        </mc:AlternateContent>
        <mc:AlternateContent xmlns:mc="http://schemas.openxmlformats.org/markup-compatibility/2006">
          <mc:Choice Requires="x14">
            <control shapeId="1027" r:id="rId6" name="Button 3">
              <controlPr defaultSize="0" print="0" autoFill="0" autoPict="0" macro="[0]!Macro24">
                <anchor moveWithCells="1" sizeWithCells="1">
                  <from>
                    <xdr:col>0</xdr:col>
                    <xdr:colOff>38100</xdr:colOff>
                    <xdr:row>5</xdr:row>
                    <xdr:rowOff>28575</xdr:rowOff>
                  </from>
                  <to>
                    <xdr:col>7</xdr:col>
                    <xdr:colOff>228600</xdr:colOff>
                    <xdr:row>7</xdr:row>
                    <xdr:rowOff>47625</xdr:rowOff>
                  </to>
                </anchor>
              </controlPr>
            </control>
          </mc:Choice>
        </mc:AlternateContent>
        <mc:AlternateContent xmlns:mc="http://schemas.openxmlformats.org/markup-compatibility/2006">
          <mc:Choice Requires="x14">
            <control shapeId="1028" r:id="rId7" name="Button 4">
              <controlPr defaultSize="0" print="0" autoFill="0" autoPict="0" macro="[0]!Macro15">
                <anchor moveWithCells="1" sizeWithCells="1">
                  <from>
                    <xdr:col>1</xdr:col>
                    <xdr:colOff>19050</xdr:colOff>
                    <xdr:row>7</xdr:row>
                    <xdr:rowOff>152400</xdr:rowOff>
                  </from>
                  <to>
                    <xdr:col>7</xdr:col>
                    <xdr:colOff>190500</xdr:colOff>
                    <xdr:row>9</xdr:row>
                    <xdr:rowOff>142875</xdr:rowOff>
                  </to>
                </anchor>
              </controlPr>
            </control>
          </mc:Choice>
        </mc:AlternateContent>
        <mc:AlternateContent xmlns:mc="http://schemas.openxmlformats.org/markup-compatibility/2006">
          <mc:Choice Requires="x14">
            <control shapeId="1036" r:id="rId8" name="Button 12">
              <controlPr defaultSize="0" print="0" autoFill="0" autoPict="0" macro="[0]!Macro2">
                <anchor moveWithCells="1" sizeWithCells="1">
                  <from>
                    <xdr:col>29</xdr:col>
                    <xdr:colOff>38100</xdr:colOff>
                    <xdr:row>0</xdr:row>
                    <xdr:rowOff>38100</xdr:rowOff>
                  </from>
                  <to>
                    <xdr:col>32</xdr:col>
                    <xdr:colOff>0</xdr:colOff>
                    <xdr:row>1</xdr:row>
                    <xdr:rowOff>180975</xdr:rowOff>
                  </to>
                </anchor>
              </controlPr>
            </control>
          </mc:Choice>
        </mc:AlternateContent>
        <mc:AlternateContent xmlns:mc="http://schemas.openxmlformats.org/markup-compatibility/2006">
          <mc:Choice Requires="x14">
            <control shapeId="1037" r:id="rId9" name="Button 13">
              <controlPr defaultSize="0" print="0" autoFill="0" autoPict="0" macro="[0]!Macro2">
                <anchor moveWithCells="1" sizeWithCells="1">
                  <from>
                    <xdr:col>59</xdr:col>
                    <xdr:colOff>57150</xdr:colOff>
                    <xdr:row>0</xdr:row>
                    <xdr:rowOff>38100</xdr:rowOff>
                  </from>
                  <to>
                    <xdr:col>63</xdr:col>
                    <xdr:colOff>47625</xdr:colOff>
                    <xdr:row>1</xdr:row>
                    <xdr:rowOff>180975</xdr:rowOff>
                  </to>
                </anchor>
              </controlPr>
            </control>
          </mc:Choice>
        </mc:AlternateContent>
        <mc:AlternateContent xmlns:mc="http://schemas.openxmlformats.org/markup-compatibility/2006">
          <mc:Choice Requires="x14">
            <control shapeId="1038" r:id="rId10" name="Button 14">
              <controlPr defaultSize="0" print="0" autoFill="0" autoPict="0" macro="[0]!Macro4">
                <anchor moveWithCells="1" sizeWithCells="1">
                  <from>
                    <xdr:col>183</xdr:col>
                    <xdr:colOff>85725</xdr:colOff>
                    <xdr:row>0</xdr:row>
                    <xdr:rowOff>47625</xdr:rowOff>
                  </from>
                  <to>
                    <xdr:col>186</xdr:col>
                    <xdr:colOff>9525</xdr:colOff>
                    <xdr:row>1</xdr:row>
                    <xdr:rowOff>180975</xdr:rowOff>
                  </to>
                </anchor>
              </controlPr>
            </control>
          </mc:Choice>
        </mc:AlternateContent>
        <mc:AlternateContent xmlns:mc="http://schemas.openxmlformats.org/markup-compatibility/2006">
          <mc:Choice Requires="x14">
            <control shapeId="1039" r:id="rId11" name="Button 15">
              <controlPr defaultSize="0" print="0" autoFill="0" autoPict="0" macro="[0]!Macro2">
                <anchor moveWithCells="1" sizeWithCells="1">
                  <from>
                    <xdr:col>89</xdr:col>
                    <xdr:colOff>19050</xdr:colOff>
                    <xdr:row>0</xdr:row>
                    <xdr:rowOff>38100</xdr:rowOff>
                  </from>
                  <to>
                    <xdr:col>93</xdr:col>
                    <xdr:colOff>38100</xdr:colOff>
                    <xdr:row>1</xdr:row>
                    <xdr:rowOff>180975</xdr:rowOff>
                  </to>
                </anchor>
              </controlPr>
            </control>
          </mc:Choice>
        </mc:AlternateContent>
        <mc:AlternateContent xmlns:mc="http://schemas.openxmlformats.org/markup-compatibility/2006">
          <mc:Choice Requires="x14">
            <control shapeId="1040" r:id="rId12" name="Button 16">
              <controlPr defaultSize="0" print="0" autoFill="0" autoPict="0" macro="[0]!Macro2">
                <anchor moveWithCells="1" sizeWithCells="1">
                  <from>
                    <xdr:col>120</xdr:col>
                    <xdr:colOff>47625</xdr:colOff>
                    <xdr:row>0</xdr:row>
                    <xdr:rowOff>47625</xdr:rowOff>
                  </from>
                  <to>
                    <xdr:col>124</xdr:col>
                    <xdr:colOff>38100</xdr:colOff>
                    <xdr:row>1</xdr:row>
                    <xdr:rowOff>190500</xdr:rowOff>
                  </to>
                </anchor>
              </controlPr>
            </control>
          </mc:Choice>
        </mc:AlternateContent>
        <mc:AlternateContent xmlns:mc="http://schemas.openxmlformats.org/markup-compatibility/2006">
          <mc:Choice Requires="x14">
            <control shapeId="1041" r:id="rId13" name="Button 17">
              <controlPr defaultSize="0" print="0" autoFill="0" autoPict="0" macro="[0]!Macro2">
                <anchor moveWithCells="1" sizeWithCells="1">
                  <from>
                    <xdr:col>150</xdr:col>
                    <xdr:colOff>28575</xdr:colOff>
                    <xdr:row>0</xdr:row>
                    <xdr:rowOff>38100</xdr:rowOff>
                  </from>
                  <to>
                    <xdr:col>152</xdr:col>
                    <xdr:colOff>200025</xdr:colOff>
                    <xdr:row>1</xdr:row>
                    <xdr:rowOff>180975</xdr:rowOff>
                  </to>
                </anchor>
              </controlPr>
            </control>
          </mc:Choice>
        </mc:AlternateContent>
        <mc:AlternateContent xmlns:mc="http://schemas.openxmlformats.org/markup-compatibility/2006">
          <mc:Choice Requires="x14">
            <control shapeId="1042" r:id="rId14" name="Button 18">
              <controlPr defaultSize="0" print="0" autoFill="0" autoPict="0" macro="[0]!Macro2">
                <anchor moveWithCells="1" sizeWithCells="1">
                  <from>
                    <xdr:col>180</xdr:col>
                    <xdr:colOff>38100</xdr:colOff>
                    <xdr:row>0</xdr:row>
                    <xdr:rowOff>38100</xdr:rowOff>
                  </from>
                  <to>
                    <xdr:col>183</xdr:col>
                    <xdr:colOff>0</xdr:colOff>
                    <xdr:row>1</xdr:row>
                    <xdr:rowOff>180975</xdr:rowOff>
                  </to>
                </anchor>
              </controlPr>
            </control>
          </mc:Choice>
        </mc:AlternateContent>
        <mc:AlternateContent xmlns:mc="http://schemas.openxmlformats.org/markup-compatibility/2006">
          <mc:Choice Requires="x14">
            <control shapeId="1043" r:id="rId15" name="Button 19">
              <controlPr defaultSize="0" print="0" autoFill="0" autoPict="0" macro="[0]!Macro5">
                <anchor>
                  <from>
                    <xdr:col>0</xdr:col>
                    <xdr:colOff>9525</xdr:colOff>
                    <xdr:row>10</xdr:row>
                    <xdr:rowOff>85725</xdr:rowOff>
                  </from>
                  <to>
                    <xdr:col>8</xdr:col>
                    <xdr:colOff>28575</xdr:colOff>
                    <xdr:row>10</xdr:row>
                    <xdr:rowOff>247650</xdr:rowOff>
                  </to>
                </anchor>
              </controlPr>
            </control>
          </mc:Choice>
        </mc:AlternateContent>
        <mc:AlternateContent xmlns:mc="http://schemas.openxmlformats.org/markup-compatibility/2006">
          <mc:Choice Requires="x14">
            <control shapeId="1044" r:id="rId16" name="Button 20">
              <controlPr defaultSize="0" print="0" autoFill="0" autoPict="0" macro="[0]!Macro5">
                <anchor moveWithCells="1" sizeWithCells="1">
                  <from>
                    <xdr:col>153</xdr:col>
                    <xdr:colOff>104775</xdr:colOff>
                    <xdr:row>0</xdr:row>
                    <xdr:rowOff>57150</xdr:rowOff>
                  </from>
                  <to>
                    <xdr:col>156</xdr:col>
                    <xdr:colOff>9525</xdr:colOff>
                    <xdr:row>1</xdr:row>
                    <xdr:rowOff>190500</xdr:rowOff>
                  </to>
                </anchor>
              </controlPr>
            </control>
          </mc:Choice>
        </mc:AlternateContent>
        <mc:AlternateContent xmlns:mc="http://schemas.openxmlformats.org/markup-compatibility/2006">
          <mc:Choice Requires="x14">
            <control shapeId="1045" r:id="rId17" name="Button 21">
              <controlPr defaultSize="0" print="0" autoFill="0" autoPict="0" macro="[0]!Macro6">
                <anchor moveWithCells="1" sizeWithCells="1">
                  <from>
                    <xdr:col>63</xdr:col>
                    <xdr:colOff>123825</xdr:colOff>
                    <xdr:row>0</xdr:row>
                    <xdr:rowOff>38100</xdr:rowOff>
                  </from>
                  <to>
                    <xdr:col>66</xdr:col>
                    <xdr:colOff>0</xdr:colOff>
                    <xdr:row>1</xdr:row>
                    <xdr:rowOff>171450</xdr:rowOff>
                  </to>
                </anchor>
              </controlPr>
            </control>
          </mc:Choice>
        </mc:AlternateContent>
        <mc:AlternateContent xmlns:mc="http://schemas.openxmlformats.org/markup-compatibility/2006">
          <mc:Choice Requires="x14">
            <control shapeId="1046" r:id="rId18" name="Button 22">
              <controlPr defaultSize="0" print="0" autoFill="0" autoPict="0" macro="[0]!Macro6">
                <anchor>
                  <from>
                    <xdr:col>0</xdr:col>
                    <xdr:colOff>0</xdr:colOff>
                    <xdr:row>10</xdr:row>
                    <xdr:rowOff>238125</xdr:rowOff>
                  </from>
                  <to>
                    <xdr:col>8</xdr:col>
                    <xdr:colOff>9525</xdr:colOff>
                    <xdr:row>11</xdr:row>
                    <xdr:rowOff>95250</xdr:rowOff>
                  </to>
                </anchor>
              </controlPr>
            </control>
          </mc:Choice>
        </mc:AlternateContent>
        <mc:AlternateContent xmlns:mc="http://schemas.openxmlformats.org/markup-compatibility/2006">
          <mc:Choice Requires="x14">
            <control shapeId="1201" r:id="rId19" name="Button 177">
              <controlPr defaultSize="0" print="0" autoFill="0" autoPict="0" macro="[0]!ボタン177_Click">
                <anchor moveWithCells="1" sizeWithCells="1">
                  <from>
                    <xdr:col>15</xdr:col>
                    <xdr:colOff>0</xdr:colOff>
                    <xdr:row>0</xdr:row>
                    <xdr:rowOff>0</xdr:rowOff>
                  </from>
                  <to>
                    <xdr:col>22</xdr:col>
                    <xdr:colOff>228600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2431824-AD51-45C3-9C5D-D796CD95118B}">
            <x14:dataBar minLength="0" maxLength="100" border="1" negativeBarBorderColorSameAsPositive="0">
              <x14:cfvo type="autoMin"/>
              <x14:cfvo type="autoMax"/>
              <x14:borderColor rgb="FFD6007B"/>
              <x14:negativeFillColor rgb="FFFF0000"/>
              <x14:negativeBorderColor rgb="FFFF0000"/>
              <x14:axisColor rgb="FF000000"/>
            </x14:dataBar>
          </x14:cfRule>
          <xm:sqref>S13:S211</xm:sqref>
        </x14:conditionalFormatting>
        <x14:conditionalFormatting xmlns:xm="http://schemas.microsoft.com/office/excel/2006/main">
          <x14:cfRule type="iconSet" priority="1" id="{962254B7-0805-4246-862A-7149AD843268}">
            <x14:iconSet iconSet="5Arrows" custom="1">
              <x14:cfvo type="percent">
                <xm:f>0</xm:f>
              </x14:cfvo>
              <x14:cfvo type="percent">
                <xm:f>20</xm:f>
              </x14:cfvo>
              <x14:cfvo type="percent">
                <xm:f>40</xm:f>
              </x14:cfvo>
              <x14:cfvo type="percent">
                <xm:f>60</xm:f>
              </x14:cfvo>
              <x14:cfvo type="percent">
                <xm:f>80</xm:f>
              </x14:cfvo>
              <x14:cfIcon iconSet="3Flags" iconId="2"/>
              <x14:cfIcon iconSet="3TrafficLights2" iconId="2"/>
              <x14:cfIcon iconSet="3TrafficLights2" iconId="1"/>
              <x14:cfIcon iconSet="3TrafficLights2" iconId="0"/>
              <x14:cfIcon iconSet="3Flags" iconId="0"/>
            </x14:iconSet>
          </x14:cfRule>
          <x14:cfRule type="iconSet" priority="2" id="{BC81912B-A063-4668-9568-1F241658EFEF}">
            <x14:iconSet iconSet="5Arrows" custom="1">
              <x14:cfvo type="percent">
                <xm:f>0</xm:f>
              </x14:cfvo>
              <x14:cfvo type="percent">
                <xm:f>20</xm:f>
              </x14:cfvo>
              <x14:cfvo type="percent">
                <xm:f>40</xm:f>
              </x14:cfvo>
              <x14:cfvo type="percent">
                <xm:f>60</xm:f>
              </x14:cfvo>
              <x14:cfvo type="percent">
                <xm:f>80</xm:f>
              </x14:cfvo>
              <x14:cfIcon iconSet="3Arrows" iconId="0"/>
              <x14:cfIcon iconSet="3TrafficLights2" iconId="0"/>
              <x14:cfIcon iconSet="3TrafficLights2" iconId="1"/>
              <x14:cfIcon iconSet="3TrafficLights2" iconId="2"/>
              <x14:cfIcon iconSet="3Arrows" iconId="2"/>
            </x14:iconSet>
          </x14:cfRule>
          <x14:cfRule type="iconSet" priority="3" id="{6F3CA834-F043-44AD-965C-7AFCD56DAC7D}">
            <x14:iconSet iconSet="5Arrows" custom="1">
              <x14:cfvo type="percent">
                <xm:f>0</xm:f>
              </x14:cfvo>
              <x14:cfvo type="percent">
                <xm:f>20</xm:f>
              </x14:cfvo>
              <x14:cfvo type="percent">
                <xm:f>40</xm:f>
              </x14:cfvo>
              <x14:cfvo type="percent">
                <xm:f>60</xm:f>
              </x14:cfvo>
              <x14:cfvo type="percent">
                <xm:f>80</xm:f>
              </x14:cfvo>
              <x14:cfIcon iconSet="3Arrows" iconId="0"/>
              <x14:cfIcon iconSet="3TrafficLights2" iconId="0"/>
              <x14:cfIcon iconSet="3TrafficLights2" iconId="1"/>
              <x14:cfIcon iconSet="3TrafficLights2" iconId="2"/>
              <x14:cfIcon iconSet="3Arrows" iconId="2"/>
            </x14:iconSet>
          </x14:cfRule>
          <xm:sqref>P13:P202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B11126F4-DB58-4E9C-8D15-9051BF9075CE}">
          <x14:formula1>
            <xm:f>'C:\Users\hoash\Documents\[golf201909 のコピー.xlsm]リスト'!#REF!</xm:f>
          </x14:formula1>
          <xm:sqref>BA142 CW142 AG142 FP142 GV142 AY142 AQ142 BS142 BU142 CC142 CE142 AO142 EN142 CY142 DG142 DI142 DT142 EB142 ED142 EL142 CO142 EV142 EX142 FF142 BK142 AE142 FR142 FZ142 GB142 GL142 GT142 FH142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5A617-D151-490E-B5D9-E700E30E0B63}">
  <sheetPr codeName="Sheet13"/>
  <dimension ref="A1:CD70"/>
  <sheetViews>
    <sheetView topLeftCell="AI53" workbookViewId="0">
      <selection activeCell="BU65" sqref="BU65:CC65"/>
    </sheetView>
  </sheetViews>
  <sheetFormatPr defaultRowHeight="15.75"/>
  <cols>
    <col min="1" max="1" width="0.77734375" customWidth="1"/>
    <col min="2" max="2" width="5.88671875" customWidth="1"/>
    <col min="3" max="3" width="3.88671875" customWidth="1"/>
    <col min="4" max="4" width="2.88671875" customWidth="1"/>
    <col min="5" max="6" width="3.88671875" customWidth="1"/>
    <col min="7" max="7" width="2.88671875" customWidth="1"/>
    <col min="8" max="9" width="3.88671875" customWidth="1"/>
    <col min="10" max="10" width="2.88671875" customWidth="1"/>
    <col min="11" max="12" width="3.88671875" customWidth="1"/>
    <col min="13" max="13" width="2.88671875" customWidth="1"/>
    <col min="14" max="15" width="3.88671875" customWidth="1"/>
    <col min="16" max="16" width="2.88671875" customWidth="1"/>
    <col min="17" max="18" width="3.88671875" customWidth="1"/>
    <col min="19" max="19" width="2.88671875" customWidth="1"/>
    <col min="20" max="21" width="3.88671875" customWidth="1"/>
    <col min="22" max="22" width="2.88671875" customWidth="1"/>
    <col min="23" max="24" width="3.88671875" customWidth="1"/>
    <col min="25" max="25" width="2.88671875" customWidth="1"/>
    <col min="26" max="27" width="3.88671875" customWidth="1"/>
    <col min="28" max="28" width="2.88671875" customWidth="1"/>
    <col min="29" max="29" width="3.88671875" customWidth="1"/>
    <col min="30" max="32" width="1.44140625" customWidth="1"/>
    <col min="33" max="33" width="3.88671875" customWidth="1"/>
    <col min="34" max="34" width="2.88671875" customWidth="1"/>
    <col min="35" max="36" width="3.88671875" customWidth="1"/>
    <col min="37" max="37" width="2.88671875" customWidth="1"/>
    <col min="38" max="39" width="3.88671875" customWidth="1"/>
    <col min="40" max="40" width="2.88671875" customWidth="1"/>
    <col min="41" max="42" width="3.88671875" customWidth="1"/>
    <col min="43" max="43" width="2.88671875" customWidth="1"/>
    <col min="44" max="45" width="3.88671875" customWidth="1"/>
    <col min="46" max="46" width="2.88671875" customWidth="1"/>
    <col min="47" max="48" width="3.88671875" customWidth="1"/>
    <col min="49" max="49" width="2.88671875" customWidth="1"/>
    <col min="50" max="51" width="3.88671875" customWidth="1"/>
    <col min="52" max="52" width="2.88671875" customWidth="1"/>
    <col min="53" max="54" width="3.88671875" customWidth="1"/>
    <col min="55" max="55" width="2.88671875" customWidth="1"/>
    <col min="56" max="57" width="3.88671875" customWidth="1"/>
    <col min="58" max="58" width="2.88671875" customWidth="1"/>
    <col min="59" max="59" width="3.88671875" customWidth="1"/>
    <col min="60" max="62" width="1.77734375" customWidth="1"/>
    <col min="63" max="81" width="5.6640625" customWidth="1"/>
    <col min="82" max="82" width="10.109375" bestFit="1" customWidth="1"/>
  </cols>
  <sheetData>
    <row r="1" spans="1:62">
      <c r="E1" s="230"/>
      <c r="Q1" t="s">
        <v>538</v>
      </c>
      <c r="AI1" t="s">
        <v>538</v>
      </c>
    </row>
    <row r="2" spans="1:62">
      <c r="F2">
        <v>1</v>
      </c>
      <c r="H2">
        <v>4</v>
      </c>
      <c r="L2">
        <v>1</v>
      </c>
      <c r="N2">
        <v>4</v>
      </c>
      <c r="O2">
        <v>1</v>
      </c>
      <c r="Q2">
        <v>5</v>
      </c>
      <c r="U2">
        <v>1</v>
      </c>
      <c r="W2">
        <v>5</v>
      </c>
      <c r="X2">
        <v>1</v>
      </c>
      <c r="Z2">
        <v>3</v>
      </c>
      <c r="AG2">
        <v>1</v>
      </c>
      <c r="AI2">
        <v>4</v>
      </c>
      <c r="AM2">
        <v>1</v>
      </c>
      <c r="AO2">
        <v>4</v>
      </c>
      <c r="AV2">
        <v>1</v>
      </c>
      <c r="AX2">
        <v>5</v>
      </c>
    </row>
    <row r="3" spans="1:62" s="237" customFormat="1" ht="32.25" customHeight="1">
      <c r="B3" s="547" t="s">
        <v>968</v>
      </c>
      <c r="C3" s="569">
        <f ca="1">OFFSET($BK$51,IF(LEN($B$3)&gt;1,VALUE(MID($B$3,1,1))+5,VALUE($B$3)),C$4)</f>
        <v>2</v>
      </c>
      <c r="D3" s="570"/>
      <c r="E3" s="571"/>
      <c r="F3" s="569">
        <f t="shared" ref="F3" ca="1" si="0">OFFSET($BK$51,IF(LEN($B$3)&gt;1,VALUE(MID($B$3,1,1))+5,VALUE($B$3)),F$4)</f>
        <v>2</v>
      </c>
      <c r="G3" s="570"/>
      <c r="H3" s="571"/>
      <c r="I3" s="569">
        <f t="shared" ref="I3" ca="1" si="1">OFFSET($BK$51,IF(LEN($B$3)&gt;1,VALUE(MID($B$3,1,1))+5,VALUE($B$3)),I$4)</f>
        <v>2</v>
      </c>
      <c r="J3" s="570"/>
      <c r="K3" s="571"/>
      <c r="L3" s="569">
        <f t="shared" ref="L3" ca="1" si="2">OFFSET($BK$51,IF(LEN($B$3)&gt;1,VALUE(MID($B$3,1,1))+5,VALUE($B$3)),L$4)</f>
        <v>3</v>
      </c>
      <c r="M3" s="570"/>
      <c r="N3" s="571"/>
      <c r="O3" s="569">
        <f t="shared" ref="O3" ca="1" si="3">OFFSET($BK$51,IF(LEN($B$3)&gt;1,VALUE(MID($B$3,1,1))+5,VALUE($B$3)),O$4)</f>
        <v>1</v>
      </c>
      <c r="P3" s="570"/>
      <c r="Q3" s="571"/>
      <c r="R3" s="569">
        <f t="shared" ref="R3" ca="1" si="4">OFFSET($BK$51,IF(LEN($B$3)&gt;1,VALUE(MID($B$3,1,1))+5,VALUE($B$3)),R$4)</f>
        <v>1</v>
      </c>
      <c r="S3" s="570"/>
      <c r="T3" s="571"/>
      <c r="U3" s="569">
        <f t="shared" ref="U3" ca="1" si="5">OFFSET($BK$51,IF(LEN($B$3)&gt;1,VALUE(MID($B$3,1,1))+5,VALUE($B$3)),U$4)</f>
        <v>4</v>
      </c>
      <c r="V3" s="570"/>
      <c r="W3" s="571"/>
      <c r="X3" s="569">
        <f t="shared" ref="X3" ca="1" si="6">OFFSET($BK$51,IF(LEN($B$3)&gt;1,VALUE(MID($B$3,1,1))+5,VALUE($B$3)),X$4)</f>
        <v>1</v>
      </c>
      <c r="Y3" s="570"/>
      <c r="Z3" s="571"/>
      <c r="AA3" s="569">
        <f t="shared" ref="AA3" ca="1" si="7">OFFSET($BK$51,IF(LEN($B$3)&gt;1,VALUE(MID($B$3,1,1))+5,VALUE($B$3)),AA$4)</f>
        <v>3</v>
      </c>
      <c r="AB3" s="570"/>
      <c r="AC3" s="571"/>
      <c r="AD3" s="572"/>
      <c r="AE3" s="573"/>
      <c r="AF3" s="574"/>
      <c r="AG3" s="569">
        <f ca="1">OFFSET($BK$51,IF(LEN($B$3)&gt;1,VALUE(MID($B$3,1,1))+5,VALUE($B$3)),AG$4)</f>
        <v>3</v>
      </c>
      <c r="AH3" s="570"/>
      <c r="AI3" s="571"/>
      <c r="AJ3" s="569">
        <f t="shared" ref="AJ3" ca="1" si="8">OFFSET($BK$51,IF(LEN($B$3)&gt;1,VALUE(MID($B$3,1,1))+5,VALUE($B$3)),AJ$4)</f>
        <v>3</v>
      </c>
      <c r="AK3" s="570"/>
      <c r="AL3" s="571"/>
      <c r="AM3" s="569">
        <f t="shared" ref="AM3" ca="1" si="9">OFFSET($BK$51,IF(LEN($B$3)&gt;1,VALUE(MID($B$3,1,1))+5,VALUE($B$3)),AM$4)</f>
        <v>4</v>
      </c>
      <c r="AN3" s="570"/>
      <c r="AO3" s="571"/>
      <c r="AP3" s="569">
        <f t="shared" ref="AP3" ca="1" si="10">OFFSET($BK$51,IF(LEN($B$3)&gt;1,VALUE(MID($B$3,1,1))+5,VALUE($B$3)),AP$4)</f>
        <v>3</v>
      </c>
      <c r="AQ3" s="570"/>
      <c r="AR3" s="571"/>
      <c r="AS3" s="569">
        <f t="shared" ref="AS3" ca="1" si="11">OFFSET($BK$51,IF(LEN($B$3)&gt;1,VALUE(MID($B$3,1,1))+5,VALUE($B$3)),AS$4)</f>
        <v>1</v>
      </c>
      <c r="AT3" s="570"/>
      <c r="AU3" s="571"/>
      <c r="AV3" s="569">
        <f t="shared" ref="AV3" ca="1" si="12">OFFSET($BK$51,IF(LEN($B$3)&gt;1,VALUE(MID($B$3,1,1))+5,VALUE($B$3)),AV$4)</f>
        <v>4</v>
      </c>
      <c r="AW3" s="570"/>
      <c r="AX3" s="571"/>
      <c r="AY3" s="569">
        <f t="shared" ref="AY3" ca="1" si="13">OFFSET($BK$51,IF(LEN($B$3)&gt;1,VALUE(MID($B$3,1,1))+5,VALUE($B$3)),AY$4)</f>
        <v>3</v>
      </c>
      <c r="AZ3" s="570"/>
      <c r="BA3" s="571"/>
      <c r="BB3" s="569">
        <f t="shared" ref="BB3" ca="1" si="14">OFFSET($BK$51,IF(LEN($B$3)&gt;1,VALUE(MID($B$3,1,1))+5,VALUE($B$3)),BB$4)</f>
        <v>3</v>
      </c>
      <c r="BC3" s="570"/>
      <c r="BD3" s="571"/>
      <c r="BE3" s="569">
        <f t="shared" ref="BE3" ca="1" si="15">OFFSET($BK$51,IF(LEN($B$3)&gt;1,VALUE(MID($B$3,1,1))+5,VALUE($B$3)),BE$4)</f>
        <v>3</v>
      </c>
      <c r="BF3" s="570"/>
      <c r="BG3" s="571"/>
      <c r="BH3" s="238"/>
    </row>
    <row r="4" spans="1:62" ht="24.75" customHeight="1">
      <c r="B4" s="241" t="s">
        <v>239</v>
      </c>
      <c r="C4" s="568">
        <v>1</v>
      </c>
      <c r="D4" s="568"/>
      <c r="E4" s="568"/>
      <c r="F4" s="568">
        <v>2</v>
      </c>
      <c r="G4" s="568"/>
      <c r="H4" s="568"/>
      <c r="I4" s="568">
        <v>3</v>
      </c>
      <c r="J4" s="568"/>
      <c r="K4" s="568"/>
      <c r="L4" s="567">
        <v>4</v>
      </c>
      <c r="M4" s="567"/>
      <c r="N4" s="567"/>
      <c r="O4" s="568">
        <v>5</v>
      </c>
      <c r="P4" s="568"/>
      <c r="Q4" s="568"/>
      <c r="R4" s="566">
        <v>6</v>
      </c>
      <c r="S4" s="566"/>
      <c r="T4" s="566"/>
      <c r="U4" s="567">
        <v>7</v>
      </c>
      <c r="V4" s="567"/>
      <c r="W4" s="567"/>
      <c r="X4" s="566">
        <v>8</v>
      </c>
      <c r="Y4" s="566"/>
      <c r="Z4" s="566"/>
      <c r="AA4" s="568">
        <v>9</v>
      </c>
      <c r="AB4" s="568"/>
      <c r="AC4" s="568"/>
      <c r="AD4" s="119"/>
      <c r="AG4" s="567">
        <v>10</v>
      </c>
      <c r="AH4" s="567"/>
      <c r="AI4" s="567"/>
      <c r="AJ4" s="568">
        <v>11</v>
      </c>
      <c r="AK4" s="568"/>
      <c r="AL4" s="568"/>
      <c r="AM4" s="568">
        <v>12</v>
      </c>
      <c r="AN4" s="568"/>
      <c r="AO4" s="568"/>
      <c r="AP4" s="568">
        <v>13</v>
      </c>
      <c r="AQ4" s="568"/>
      <c r="AR4" s="568"/>
      <c r="AS4" s="566">
        <v>14</v>
      </c>
      <c r="AT4" s="566"/>
      <c r="AU4" s="566"/>
      <c r="AV4" s="568">
        <v>15</v>
      </c>
      <c r="AW4" s="568"/>
      <c r="AX4" s="568"/>
      <c r="AY4" s="568">
        <v>16</v>
      </c>
      <c r="AZ4" s="568"/>
      <c r="BA4" s="568"/>
      <c r="BB4" s="567">
        <v>17</v>
      </c>
      <c r="BC4" s="567"/>
      <c r="BD4" s="567"/>
      <c r="BE4" s="566">
        <v>18</v>
      </c>
      <c r="BF4" s="566"/>
      <c r="BG4" s="566"/>
      <c r="BH4" s="119"/>
    </row>
    <row r="5" spans="1:62" ht="19.5">
      <c r="B5" s="242" t="s">
        <v>240</v>
      </c>
      <c r="C5" s="568">
        <v>359</v>
      </c>
      <c r="D5" s="568"/>
      <c r="E5" s="568"/>
      <c r="F5" s="568">
        <v>346</v>
      </c>
      <c r="G5" s="568"/>
      <c r="H5" s="568"/>
      <c r="I5" s="568">
        <v>343</v>
      </c>
      <c r="J5" s="568"/>
      <c r="K5" s="568"/>
      <c r="L5" s="567">
        <v>181</v>
      </c>
      <c r="M5" s="567"/>
      <c r="N5" s="567"/>
      <c r="O5" s="568">
        <v>367</v>
      </c>
      <c r="P5" s="568"/>
      <c r="Q5" s="568"/>
      <c r="R5" s="566">
        <v>504</v>
      </c>
      <c r="S5" s="566"/>
      <c r="T5" s="566"/>
      <c r="U5" s="567">
        <v>101</v>
      </c>
      <c r="V5" s="567"/>
      <c r="W5" s="567"/>
      <c r="X5" s="566">
        <v>555</v>
      </c>
      <c r="Y5" s="566"/>
      <c r="Z5" s="566"/>
      <c r="AA5" s="568">
        <v>407</v>
      </c>
      <c r="AB5" s="568"/>
      <c r="AC5" s="568"/>
      <c r="AD5" s="119"/>
      <c r="AG5" s="567">
        <v>161</v>
      </c>
      <c r="AH5" s="567"/>
      <c r="AI5" s="567"/>
      <c r="AJ5" s="568">
        <v>365</v>
      </c>
      <c r="AK5" s="568"/>
      <c r="AL5" s="568"/>
      <c r="AM5" s="568">
        <v>470</v>
      </c>
      <c r="AN5" s="568"/>
      <c r="AO5" s="568"/>
      <c r="AP5" s="568">
        <v>376</v>
      </c>
      <c r="AQ5" s="568"/>
      <c r="AR5" s="568"/>
      <c r="AS5" s="566">
        <v>640</v>
      </c>
      <c r="AT5" s="566"/>
      <c r="AU5" s="566"/>
      <c r="AV5" s="568">
        <v>369</v>
      </c>
      <c r="AW5" s="568"/>
      <c r="AX5" s="568"/>
      <c r="AY5" s="568">
        <v>327</v>
      </c>
      <c r="AZ5" s="568"/>
      <c r="BA5" s="568"/>
      <c r="BB5" s="567">
        <v>145</v>
      </c>
      <c r="BC5" s="567"/>
      <c r="BD5" s="567"/>
      <c r="BE5" s="566">
        <v>535</v>
      </c>
      <c r="BF5" s="566"/>
      <c r="BG5" s="566"/>
      <c r="BH5" s="119"/>
    </row>
    <row r="6" spans="1:62" ht="9.9499999999999993" customHeight="1">
      <c r="B6" s="5"/>
      <c r="C6" s="234"/>
      <c r="D6" s="105"/>
      <c r="E6" s="105"/>
      <c r="F6" s="234"/>
      <c r="G6" s="105"/>
      <c r="H6" s="235"/>
      <c r="I6" s="234"/>
      <c r="J6" s="105"/>
      <c r="K6" s="105"/>
      <c r="L6" s="246"/>
      <c r="M6" s="215"/>
      <c r="N6" s="215"/>
      <c r="O6" s="234"/>
      <c r="P6" s="105"/>
      <c r="Q6" s="235"/>
      <c r="R6" s="248"/>
      <c r="S6" s="249"/>
      <c r="T6" s="249"/>
      <c r="U6" s="246"/>
      <c r="V6" s="215"/>
      <c r="W6" s="215"/>
      <c r="X6" s="248"/>
      <c r="Y6" s="249"/>
      <c r="Z6" s="250"/>
      <c r="AA6" s="234"/>
      <c r="AB6" s="105"/>
      <c r="AC6" s="235"/>
      <c r="AD6" s="119"/>
      <c r="AG6" s="246"/>
      <c r="AH6" s="215"/>
      <c r="AI6" s="215"/>
      <c r="AJ6" s="234"/>
      <c r="AK6" s="105"/>
      <c r="AL6" s="235"/>
      <c r="AM6" s="234"/>
      <c r="AN6" s="105"/>
      <c r="AO6" s="105"/>
      <c r="AP6" s="234"/>
      <c r="AQ6" s="105"/>
      <c r="AR6" s="105"/>
      <c r="AS6" s="248"/>
      <c r="AT6" s="249"/>
      <c r="AU6" s="250"/>
      <c r="AV6" s="234"/>
      <c r="AW6" s="105"/>
      <c r="AX6" s="105"/>
      <c r="AY6" s="234"/>
      <c r="AZ6" s="105"/>
      <c r="BA6" s="105"/>
      <c r="BB6" s="246"/>
      <c r="BC6" s="215"/>
      <c r="BD6" s="247"/>
      <c r="BE6" s="248"/>
      <c r="BF6" s="249"/>
      <c r="BG6" s="250"/>
      <c r="BH6" s="119"/>
    </row>
    <row r="7" spans="1:62" ht="9.9499999999999993" customHeight="1">
      <c r="B7" s="5"/>
      <c r="C7" s="234"/>
      <c r="D7" s="105"/>
      <c r="E7" s="105"/>
      <c r="F7" s="234"/>
      <c r="G7" s="105"/>
      <c r="H7" s="235"/>
      <c r="I7" s="234"/>
      <c r="J7" s="105"/>
      <c r="K7" s="105"/>
      <c r="L7" s="246"/>
      <c r="M7" s="215"/>
      <c r="N7" s="215"/>
      <c r="O7" s="234"/>
      <c r="P7" s="105"/>
      <c r="Q7" s="235"/>
      <c r="R7" s="248"/>
      <c r="S7" s="249"/>
      <c r="T7" s="249"/>
      <c r="U7" s="246"/>
      <c r="V7" s="215"/>
      <c r="W7" s="215"/>
      <c r="X7" s="248"/>
      <c r="Y7" s="249"/>
      <c r="Z7" s="250"/>
      <c r="AA7" s="234"/>
      <c r="AB7" s="105"/>
      <c r="AC7" s="235"/>
      <c r="AD7" s="119"/>
      <c r="AG7" s="246"/>
      <c r="AH7" s="215"/>
      <c r="AI7" s="215"/>
      <c r="AJ7" s="234"/>
      <c r="AK7" s="105"/>
      <c r="AL7" s="235"/>
      <c r="AM7" s="234"/>
      <c r="AN7" s="105"/>
      <c r="AO7" s="105"/>
      <c r="AP7" s="234"/>
      <c r="AQ7" s="105"/>
      <c r="AR7" s="105"/>
      <c r="AS7" s="248"/>
      <c r="AT7" s="249"/>
      <c r="AU7" s="250"/>
      <c r="AV7" s="234"/>
      <c r="AW7" s="105"/>
      <c r="AX7" s="105"/>
      <c r="AY7" s="234"/>
      <c r="AZ7" s="105"/>
      <c r="BA7" s="105"/>
      <c r="BB7" s="246"/>
      <c r="BC7" s="215"/>
      <c r="BD7" s="247"/>
      <c r="BE7" s="248"/>
      <c r="BF7" s="249"/>
      <c r="BG7" s="250"/>
      <c r="BH7" s="119"/>
    </row>
    <row r="8" spans="1:62" ht="34.5" customHeight="1">
      <c r="B8" s="243" t="s">
        <v>241</v>
      </c>
      <c r="C8" s="557">
        <v>4</v>
      </c>
      <c r="D8" s="558"/>
      <c r="E8" s="558"/>
      <c r="F8" s="557">
        <v>4</v>
      </c>
      <c r="G8" s="558"/>
      <c r="H8" s="559"/>
      <c r="I8" s="557">
        <v>4</v>
      </c>
      <c r="J8" s="558"/>
      <c r="K8" s="558"/>
      <c r="L8" s="557">
        <v>3</v>
      </c>
      <c r="M8" s="558"/>
      <c r="N8" s="558"/>
      <c r="O8" s="557">
        <v>4</v>
      </c>
      <c r="P8" s="558"/>
      <c r="Q8" s="559"/>
      <c r="R8" s="557">
        <v>5</v>
      </c>
      <c r="S8" s="558"/>
      <c r="T8" s="558"/>
      <c r="U8" s="557">
        <v>3</v>
      </c>
      <c r="V8" s="558"/>
      <c r="W8" s="558"/>
      <c r="X8" s="557">
        <v>5</v>
      </c>
      <c r="Y8" s="558"/>
      <c r="Z8" s="559"/>
      <c r="AA8" s="557">
        <v>4</v>
      </c>
      <c r="AB8" s="558"/>
      <c r="AC8" s="559"/>
      <c r="AD8" s="259"/>
      <c r="AE8" s="260"/>
      <c r="AF8" s="260"/>
      <c r="AG8" s="557">
        <v>3</v>
      </c>
      <c r="AH8" s="558"/>
      <c r="AI8" s="558"/>
      <c r="AJ8" s="557">
        <v>4</v>
      </c>
      <c r="AK8" s="558"/>
      <c r="AL8" s="559"/>
      <c r="AM8" s="557">
        <v>4</v>
      </c>
      <c r="AN8" s="558"/>
      <c r="AO8" s="563"/>
      <c r="AP8" s="557">
        <v>4</v>
      </c>
      <c r="AQ8" s="558"/>
      <c r="AR8" s="558"/>
      <c r="AS8" s="557">
        <v>5</v>
      </c>
      <c r="AT8" s="558"/>
      <c r="AU8" s="559"/>
      <c r="AV8" s="557">
        <v>4</v>
      </c>
      <c r="AW8" s="558"/>
      <c r="AX8" s="558"/>
      <c r="AY8" s="557">
        <v>4</v>
      </c>
      <c r="AZ8" s="558"/>
      <c r="BA8" s="558"/>
      <c r="BB8" s="557">
        <v>3</v>
      </c>
      <c r="BC8" s="558"/>
      <c r="BD8" s="559"/>
      <c r="BE8" s="557">
        <v>5</v>
      </c>
      <c r="BF8" s="558"/>
      <c r="BG8" s="559"/>
      <c r="BH8" s="119"/>
    </row>
    <row r="9" spans="1:62">
      <c r="B9" s="245" t="s">
        <v>243</v>
      </c>
      <c r="C9" s="575" t="s">
        <v>37</v>
      </c>
      <c r="D9" s="576"/>
      <c r="E9" s="256" t="str">
        <f>IF(ISNUMBER(C10),VLOOKUP(C10,$C$25:$E$34,2,FALSE),C10)</f>
        <v>F</v>
      </c>
      <c r="F9" s="575" t="s">
        <v>329</v>
      </c>
      <c r="G9" s="576"/>
      <c r="H9" s="256" t="str">
        <f>IF(ISNUMBER(F10),VLOOKUP(F10,$C$25:$E$34,2,FALSE),F10)</f>
        <v>F</v>
      </c>
      <c r="I9" s="575" t="s">
        <v>37</v>
      </c>
      <c r="J9" s="576"/>
      <c r="K9" s="256" t="str">
        <f>IF(ISNUMBER(I10),VLOOKUP(I10,$C$25:$E$34,2,FALSE),I10)</f>
        <v>F</v>
      </c>
      <c r="L9" s="577"/>
      <c r="M9" s="578"/>
      <c r="N9" s="257"/>
      <c r="O9" s="575" t="s">
        <v>35</v>
      </c>
      <c r="P9" s="576"/>
      <c r="Q9" s="256" t="str">
        <f>IF(ISNUMBER(O10),VLOOKUP(O10,$C$25:$E$34,2,FALSE),O10)</f>
        <v>←</v>
      </c>
      <c r="R9" s="579" t="s">
        <v>37</v>
      </c>
      <c r="S9" s="580"/>
      <c r="T9" s="256" t="str">
        <f>IF(ISNUMBER(R10),VLOOKUP(R10,$C$25:$E$34,2,FALSE),R10)</f>
        <v>↙</v>
      </c>
      <c r="U9" s="577"/>
      <c r="V9" s="578"/>
      <c r="W9" s="256"/>
      <c r="X9" s="579" t="s">
        <v>35</v>
      </c>
      <c r="Y9" s="580"/>
      <c r="Z9" s="256" t="str">
        <f>IF(ISNUMBER(X10),VLOOKUP(X10,$C$25:$E$34,2,FALSE),X10)</f>
        <v>F</v>
      </c>
      <c r="AA9" s="575" t="s">
        <v>35</v>
      </c>
      <c r="AB9" s="576"/>
      <c r="AC9" s="256" t="str">
        <f>IF(ISNUMBER(AA10),VLOOKUP(AA10,$C$25:$E$34,2,FALSE),AA10)</f>
        <v>ROB</v>
      </c>
      <c r="AD9" s="119"/>
      <c r="AG9" s="577"/>
      <c r="AH9" s="578"/>
      <c r="AI9" s="257"/>
      <c r="AJ9" s="575" t="s">
        <v>35</v>
      </c>
      <c r="AK9" s="576"/>
      <c r="AL9" s="256" t="str">
        <f>IF(ISNUMBER(AJ10),VLOOKUP(AJ10,$C$25:$E$34,2,FALSE),AJ10)</f>
        <v>F</v>
      </c>
      <c r="AM9" s="575" t="s">
        <v>35</v>
      </c>
      <c r="AN9" s="576"/>
      <c r="AO9" s="256" t="str">
        <f>IF(ISNUMBER(AM10),VLOOKUP(AM10,$C$25:$E$34,2,FALSE),AM10)</f>
        <v>F</v>
      </c>
      <c r="AP9" s="575" t="s">
        <v>35</v>
      </c>
      <c r="AQ9" s="576"/>
      <c r="AR9" s="256" t="str">
        <f>IF(ISNUMBER(AP10),VLOOKUP(AP10,$C$25:$E$34,2,FALSE),AP10)</f>
        <v>F</v>
      </c>
      <c r="AS9" s="579" t="s">
        <v>35</v>
      </c>
      <c r="AT9" s="580"/>
      <c r="AU9" s="258" t="str">
        <f>IF(ISNUMBER(AS10),VLOOKUP(AS10,$C$25:$E$34,2,FALSE),AS10)</f>
        <v>F</v>
      </c>
      <c r="AV9" s="575" t="s">
        <v>35</v>
      </c>
      <c r="AW9" s="576"/>
      <c r="AX9" s="256" t="str">
        <f>IF(ISNUMBER(AV10),VLOOKUP(AV10,$C$25:$E$34,2,FALSE),AV10)</f>
        <v>F</v>
      </c>
      <c r="AY9" s="575" t="s">
        <v>35</v>
      </c>
      <c r="AZ9" s="576"/>
      <c r="BA9" s="256" t="str">
        <f>IF(ISNUMBER(AY10),VLOOKUP(AY10,$C$25:$E$34,2,FALSE),AY10)</f>
        <v>→</v>
      </c>
      <c r="BB9" s="577"/>
      <c r="BC9" s="578"/>
      <c r="BD9" s="257"/>
      <c r="BE9" s="579" t="s">
        <v>35</v>
      </c>
      <c r="BF9" s="580"/>
      <c r="BG9" s="258" t="str">
        <f>IF(ISNUMBER(BE10),VLOOKUP(BE10,$C$25:$E$34,2,FALSE),BE10)</f>
        <v>F</v>
      </c>
      <c r="BH9" s="119"/>
    </row>
    <row r="10" spans="1:62" ht="24.95" customHeight="1">
      <c r="B10" s="5" t="s">
        <v>0</v>
      </c>
      <c r="C10" s="581">
        <v>5</v>
      </c>
      <c r="D10" s="582"/>
      <c r="E10" s="105"/>
      <c r="F10" s="581">
        <v>5</v>
      </c>
      <c r="G10" s="582"/>
      <c r="H10" s="235"/>
      <c r="I10" s="583">
        <v>5</v>
      </c>
      <c r="J10" s="584"/>
      <c r="K10" s="105"/>
      <c r="L10" s="585"/>
      <c r="M10" s="586"/>
      <c r="N10" s="215"/>
      <c r="O10" s="581">
        <v>4</v>
      </c>
      <c r="P10" s="582"/>
      <c r="Q10" s="371" t="s">
        <v>970</v>
      </c>
      <c r="R10" s="587">
        <v>1</v>
      </c>
      <c r="S10" s="588"/>
      <c r="T10" s="249"/>
      <c r="U10" s="585"/>
      <c r="V10" s="586"/>
      <c r="W10" s="215"/>
      <c r="X10" s="587">
        <v>5</v>
      </c>
      <c r="Y10" s="588"/>
      <c r="Z10" s="250"/>
      <c r="AA10" s="581" t="s">
        <v>48</v>
      </c>
      <c r="AB10" s="582"/>
      <c r="AC10" s="105"/>
      <c r="AD10" s="119"/>
      <c r="AG10" s="585"/>
      <c r="AH10" s="586"/>
      <c r="AI10" s="215"/>
      <c r="AJ10" s="581">
        <v>5</v>
      </c>
      <c r="AK10" s="582"/>
      <c r="AL10" s="235"/>
      <c r="AM10" s="581">
        <v>5</v>
      </c>
      <c r="AN10" s="582"/>
      <c r="AO10" s="105"/>
      <c r="AP10" s="581">
        <v>5</v>
      </c>
      <c r="AQ10" s="582"/>
      <c r="AR10" s="105"/>
      <c r="AS10" s="587">
        <v>5</v>
      </c>
      <c r="AT10" s="588"/>
      <c r="AU10" s="250"/>
      <c r="AV10" s="581">
        <v>5</v>
      </c>
      <c r="AW10" s="582"/>
      <c r="AX10" s="105"/>
      <c r="AY10" s="581">
        <v>6</v>
      </c>
      <c r="AZ10" s="582"/>
      <c r="BA10" s="105"/>
      <c r="BB10" s="585"/>
      <c r="BC10" s="586"/>
      <c r="BD10" s="247"/>
      <c r="BE10" s="587">
        <v>5</v>
      </c>
      <c r="BF10" s="588"/>
      <c r="BG10" s="249"/>
      <c r="BH10" s="119"/>
    </row>
    <row r="11" spans="1:62" s="233" customFormat="1" ht="64.5" customHeight="1">
      <c r="B11" s="244"/>
      <c r="C11" s="560">
        <v>4</v>
      </c>
      <c r="D11" s="561"/>
      <c r="E11" s="562"/>
      <c r="F11" s="560">
        <v>4</v>
      </c>
      <c r="G11" s="561"/>
      <c r="H11" s="562"/>
      <c r="I11" s="560">
        <v>4</v>
      </c>
      <c r="J11" s="561"/>
      <c r="K11" s="562"/>
      <c r="L11" s="560">
        <v>2</v>
      </c>
      <c r="M11" s="561"/>
      <c r="N11" s="562"/>
      <c r="O11" s="560">
        <v>6</v>
      </c>
      <c r="P11" s="561"/>
      <c r="Q11" s="562"/>
      <c r="R11" s="560">
        <v>5</v>
      </c>
      <c r="S11" s="561"/>
      <c r="T11" s="562"/>
      <c r="U11" s="560">
        <v>3</v>
      </c>
      <c r="V11" s="561"/>
      <c r="W11" s="562"/>
      <c r="X11" s="560">
        <v>5</v>
      </c>
      <c r="Y11" s="561"/>
      <c r="Z11" s="562"/>
      <c r="AA11" s="560">
        <v>6</v>
      </c>
      <c r="AB11" s="561"/>
      <c r="AC11" s="562"/>
      <c r="AD11" s="553">
        <f>SUM(C11:AC11)</f>
        <v>39</v>
      </c>
      <c r="AE11" s="554"/>
      <c r="AF11" s="554"/>
      <c r="AG11" s="560">
        <v>3</v>
      </c>
      <c r="AH11" s="561"/>
      <c r="AI11" s="562"/>
      <c r="AJ11" s="560">
        <v>4</v>
      </c>
      <c r="AK11" s="561"/>
      <c r="AL11" s="562"/>
      <c r="AM11" s="560">
        <v>4</v>
      </c>
      <c r="AN11" s="561"/>
      <c r="AO11" s="562"/>
      <c r="AP11" s="560">
        <v>5</v>
      </c>
      <c r="AQ11" s="561"/>
      <c r="AR11" s="562"/>
      <c r="AS11" s="560">
        <v>6</v>
      </c>
      <c r="AT11" s="561"/>
      <c r="AU11" s="562"/>
      <c r="AV11" s="560">
        <v>5</v>
      </c>
      <c r="AW11" s="561"/>
      <c r="AX11" s="562"/>
      <c r="AY11" s="560">
        <v>4</v>
      </c>
      <c r="AZ11" s="561"/>
      <c r="BA11" s="562"/>
      <c r="BB11" s="560">
        <v>3</v>
      </c>
      <c r="BC11" s="561"/>
      <c r="BD11" s="562"/>
      <c r="BE11" s="560">
        <v>5</v>
      </c>
      <c r="BF11" s="561"/>
      <c r="BG11" s="562"/>
      <c r="BH11" s="553">
        <f>SUM(AG11:BG11)</f>
        <v>39</v>
      </c>
      <c r="BI11" s="554"/>
      <c r="BJ11" s="554"/>
    </row>
    <row r="12" spans="1:62" s="251" customFormat="1" ht="22.5" customHeight="1">
      <c r="B12" s="242" t="s">
        <v>242</v>
      </c>
      <c r="C12" s="575">
        <v>8</v>
      </c>
      <c r="D12" s="576"/>
      <c r="E12" s="256" t="str">
        <f>IF(ISNUMBER(C13),VLOOKUP(C13,$C$25:$E$34,3,FALSE),C13)</f>
        <v>GO</v>
      </c>
      <c r="F12" s="575">
        <v>0</v>
      </c>
      <c r="G12" s="576"/>
      <c r="H12" s="256" t="str">
        <f>IF(ISNUMBER(F13),VLOOKUP(F13,$C$25:$E$34,3,FALSE),F13)</f>
        <v>GO</v>
      </c>
      <c r="I12" s="575">
        <v>0</v>
      </c>
      <c r="J12" s="576"/>
      <c r="K12" s="256" t="str">
        <f>IF(ISNUMBER(I13),VLOOKUP(I13,$C$25:$E$34,3,FALSE),I13)</f>
        <v>GO</v>
      </c>
      <c r="L12" s="577" t="s">
        <v>119</v>
      </c>
      <c r="M12" s="578"/>
      <c r="N12" s="257" t="str">
        <f>IF(ISNUMBER(L13),VLOOKUP(L13,$C$25:$E$34,3,FALSE),L13)</f>
        <v>GO</v>
      </c>
      <c r="O12" s="575">
        <v>0</v>
      </c>
      <c r="P12" s="576"/>
      <c r="Q12" s="256" t="str">
        <f>IF(ISNUMBER(O13),VLOOKUP(O13,$C$25:$E$34,3,FALSE),O13)</f>
        <v>↙</v>
      </c>
      <c r="R12" s="579" t="s">
        <v>119</v>
      </c>
      <c r="S12" s="580"/>
      <c r="T12" s="256" t="str">
        <f>IF(ISNUMBER(R13),VLOOKUP(R13,$C$25:$E$34,3,FALSE),R13)</f>
        <v>GO</v>
      </c>
      <c r="U12" s="577">
        <v>0</v>
      </c>
      <c r="V12" s="578"/>
      <c r="W12" s="257" t="str">
        <f>IF(ISNUMBER(U13),VLOOKUP(U13,$C$25:$E$34,3,FALSE),U13)</f>
        <v>GO</v>
      </c>
      <c r="X12" s="579">
        <v>0</v>
      </c>
      <c r="Y12" s="580"/>
      <c r="Z12" s="256" t="str">
        <f>IF(ISNUMBER(X13),VLOOKUP(X13,$C$25:$E$34,3,FALSE),X13)</f>
        <v>GO</v>
      </c>
      <c r="AA12" s="575">
        <v>6</v>
      </c>
      <c r="AB12" s="576"/>
      <c r="AC12" s="256" t="str">
        <f>IF(ISNUMBER(AA13),VLOOKUP(AA13,$C$25:$E$34,3,FALSE),AA13)</f>
        <v>↘</v>
      </c>
      <c r="AD12" s="252"/>
      <c r="AE12" s="253"/>
      <c r="AF12" s="253"/>
      <c r="AG12" s="577" t="s">
        <v>119</v>
      </c>
      <c r="AH12" s="578"/>
      <c r="AI12" s="257" t="str">
        <f>IF(ISNUMBER(AG13),VLOOKUP(AG13,$C$25:$E$34,3,FALSE),AG13)</f>
        <v>GO</v>
      </c>
      <c r="AJ12" s="575">
        <v>9</v>
      </c>
      <c r="AK12" s="576"/>
      <c r="AL12" s="256" t="str">
        <f>IF(ISNUMBER(AJ13),VLOOKUP(AJ13,$C$25:$E$34,3,FALSE),AJ13)</f>
        <v>GO</v>
      </c>
      <c r="AM12" s="575">
        <v>9</v>
      </c>
      <c r="AN12" s="576"/>
      <c r="AO12" s="256" t="str">
        <f>IF(ISNUMBER(AM13),VLOOKUP(AM13,$C$25:$E$34,3,FALSE),AM13)</f>
        <v>GO</v>
      </c>
      <c r="AP12" s="575">
        <v>7</v>
      </c>
      <c r="AQ12" s="576"/>
      <c r="AR12" s="256" t="str">
        <f>IF(ISNUMBER(AP13),VLOOKUP(AP13,$C$25:$E$34,3,FALSE),AP13)</f>
        <v>GO</v>
      </c>
      <c r="AS12" s="579">
        <v>9</v>
      </c>
      <c r="AT12" s="580"/>
      <c r="AU12" s="258" t="str">
        <f>IF(ISNUMBER(AS13),VLOOKUP(AS13,$C$25:$E$34,3,FALSE),AS13)</f>
        <v>↙</v>
      </c>
      <c r="AV12" s="575">
        <v>6</v>
      </c>
      <c r="AW12" s="576"/>
      <c r="AX12" s="256" t="str">
        <f>IF(ISNUMBER(AV13),VLOOKUP(AV13,$C$25:$E$34,3,FALSE),AV13)</f>
        <v>←</v>
      </c>
      <c r="AY12" s="575" t="s">
        <v>62</v>
      </c>
      <c r="AZ12" s="576"/>
      <c r="BA12" s="256" t="str">
        <f>IF(ISNUMBER(AY13),VLOOKUP(AY13,$C$25:$E$34,3,FALSE),AY13)</f>
        <v>GO</v>
      </c>
      <c r="BB12" s="577">
        <v>7</v>
      </c>
      <c r="BC12" s="578"/>
      <c r="BD12" s="257" t="str">
        <f>IF(ISNUMBER(BB13),VLOOKUP(BB13,$C$25:$E$34,3,FALSE),BB13)</f>
        <v>→</v>
      </c>
      <c r="BE12" s="579">
        <v>0</v>
      </c>
      <c r="BF12" s="580"/>
      <c r="BG12" s="258" t="str">
        <f>IF(ISNUMBER(BE13),VLOOKUP(BE13,$C$25:$E$34,3,FALSE),BE13)</f>
        <v>GO</v>
      </c>
      <c r="BH12" s="252"/>
      <c r="BI12" s="253"/>
      <c r="BJ12" s="253"/>
    </row>
    <row r="13" spans="1:62" s="231" customFormat="1" ht="23.25" customHeight="1">
      <c r="A13" s="232"/>
      <c r="B13" s="5" t="s">
        <v>0</v>
      </c>
      <c r="C13" s="581">
        <v>5</v>
      </c>
      <c r="D13" s="582"/>
      <c r="E13" s="105">
        <v>135</v>
      </c>
      <c r="F13" s="581">
        <v>5</v>
      </c>
      <c r="G13" s="582"/>
      <c r="H13" s="235">
        <v>92</v>
      </c>
      <c r="I13" s="581">
        <v>5</v>
      </c>
      <c r="J13" s="582"/>
      <c r="K13" s="105">
        <v>83</v>
      </c>
      <c r="L13" s="585">
        <v>5</v>
      </c>
      <c r="M13" s="586"/>
      <c r="N13" s="215">
        <v>197</v>
      </c>
      <c r="O13" s="581">
        <v>1</v>
      </c>
      <c r="P13" s="582"/>
      <c r="Q13" s="235">
        <v>90</v>
      </c>
      <c r="R13" s="587">
        <v>5</v>
      </c>
      <c r="S13" s="588"/>
      <c r="T13" s="249">
        <v>165</v>
      </c>
      <c r="U13" s="585">
        <v>5</v>
      </c>
      <c r="V13" s="586"/>
      <c r="W13" s="215">
        <v>100</v>
      </c>
      <c r="X13" s="587">
        <v>5</v>
      </c>
      <c r="Y13" s="588"/>
      <c r="Z13" s="250">
        <v>82</v>
      </c>
      <c r="AA13" s="581">
        <v>3</v>
      </c>
      <c r="AB13" s="582"/>
      <c r="AC13" s="105">
        <v>152</v>
      </c>
      <c r="AD13" s="236"/>
      <c r="AG13" s="585">
        <v>5</v>
      </c>
      <c r="AH13" s="586"/>
      <c r="AI13" s="215">
        <v>171</v>
      </c>
      <c r="AJ13" s="581">
        <v>5</v>
      </c>
      <c r="AK13" s="582"/>
      <c r="AL13" s="235">
        <v>112</v>
      </c>
      <c r="AM13" s="581">
        <v>5</v>
      </c>
      <c r="AN13" s="582"/>
      <c r="AO13" s="105">
        <v>135</v>
      </c>
      <c r="AP13" s="581">
        <v>5</v>
      </c>
      <c r="AQ13" s="582"/>
      <c r="AR13" s="105">
        <v>138</v>
      </c>
      <c r="AS13" s="587">
        <v>1</v>
      </c>
      <c r="AT13" s="588"/>
      <c r="AU13" s="250">
        <v>118</v>
      </c>
      <c r="AV13" s="581">
        <v>4</v>
      </c>
      <c r="AW13" s="582"/>
      <c r="AX13" s="105">
        <v>151</v>
      </c>
      <c r="AY13" s="581">
        <v>5</v>
      </c>
      <c r="AZ13" s="582"/>
      <c r="BA13" s="105">
        <v>105</v>
      </c>
      <c r="BB13" s="585">
        <v>6</v>
      </c>
      <c r="BC13" s="586"/>
      <c r="BD13" s="247">
        <v>151</v>
      </c>
      <c r="BE13" s="587">
        <v>5</v>
      </c>
      <c r="BF13" s="588"/>
      <c r="BG13" s="249">
        <v>82</v>
      </c>
      <c r="BH13" s="236"/>
    </row>
    <row r="14" spans="1:62" ht="36.75" customHeight="1">
      <c r="B14" s="5" t="s">
        <v>244</v>
      </c>
      <c r="C14" s="564">
        <v>8</v>
      </c>
      <c r="D14" s="565"/>
      <c r="E14" s="239">
        <v>2</v>
      </c>
      <c r="F14" s="564">
        <v>2</v>
      </c>
      <c r="G14" s="565"/>
      <c r="H14" s="239">
        <v>1</v>
      </c>
      <c r="I14" s="564">
        <v>3</v>
      </c>
      <c r="J14" s="565"/>
      <c r="K14" s="239">
        <v>2</v>
      </c>
      <c r="L14" s="564">
        <v>6</v>
      </c>
      <c r="M14" s="565"/>
      <c r="N14" s="239">
        <v>1</v>
      </c>
      <c r="O14" s="564">
        <v>9</v>
      </c>
      <c r="P14" s="565"/>
      <c r="Q14" s="239">
        <v>3</v>
      </c>
      <c r="R14" s="564">
        <v>15</v>
      </c>
      <c r="S14" s="565"/>
      <c r="T14" s="239">
        <v>2</v>
      </c>
      <c r="U14" s="564">
        <v>8</v>
      </c>
      <c r="V14" s="565"/>
      <c r="W14" s="239">
        <v>2</v>
      </c>
      <c r="X14" s="564">
        <v>15</v>
      </c>
      <c r="Y14" s="565"/>
      <c r="Z14" s="239">
        <v>2</v>
      </c>
      <c r="AA14" s="564">
        <v>3</v>
      </c>
      <c r="AB14" s="565"/>
      <c r="AC14" s="240">
        <v>1</v>
      </c>
      <c r="AD14" s="119"/>
      <c r="AE14" s="555">
        <f>SUM(E14,H14,K14,N14,Q14,T14,W14,Z14,AC14)</f>
        <v>16</v>
      </c>
      <c r="AF14" s="556"/>
      <c r="AG14" s="564">
        <v>3</v>
      </c>
      <c r="AH14" s="565"/>
      <c r="AI14" s="239">
        <v>1</v>
      </c>
      <c r="AJ14" s="564">
        <v>15</v>
      </c>
      <c r="AK14" s="565"/>
      <c r="AL14" s="239">
        <v>2</v>
      </c>
      <c r="AM14" s="564">
        <v>16</v>
      </c>
      <c r="AN14" s="565"/>
      <c r="AO14" s="239">
        <v>2</v>
      </c>
      <c r="AP14" s="564">
        <v>8</v>
      </c>
      <c r="AQ14" s="565"/>
      <c r="AR14" s="239">
        <v>3</v>
      </c>
      <c r="AS14" s="564">
        <v>2</v>
      </c>
      <c r="AT14" s="565"/>
      <c r="AU14" s="239">
        <v>1</v>
      </c>
      <c r="AV14" s="564">
        <v>2</v>
      </c>
      <c r="AW14" s="565"/>
      <c r="AX14" s="239">
        <v>1</v>
      </c>
      <c r="AY14" s="564">
        <v>12</v>
      </c>
      <c r="AZ14" s="565"/>
      <c r="BA14" s="239">
        <v>2</v>
      </c>
      <c r="BB14" s="564">
        <v>3</v>
      </c>
      <c r="BC14" s="565"/>
      <c r="BD14" s="239">
        <v>1</v>
      </c>
      <c r="BE14" s="564">
        <v>8</v>
      </c>
      <c r="BF14" s="565"/>
      <c r="BG14" s="240">
        <v>2</v>
      </c>
      <c r="BH14" s="119"/>
      <c r="BI14" s="555">
        <f>SUM(AI14,AL14,AO14,AR14,AU14,AX14,BA14,BD14,BG14)</f>
        <v>15</v>
      </c>
      <c r="BJ14" s="555"/>
    </row>
    <row r="15" spans="1:62" ht="12" customHeight="1"/>
    <row r="16" spans="1:62" ht="12" customHeight="1">
      <c r="B16" s="254" t="s">
        <v>245</v>
      </c>
      <c r="C16" s="552">
        <f>C11-C8</f>
        <v>0</v>
      </c>
      <c r="D16" s="552"/>
      <c r="E16" s="552"/>
      <c r="F16" s="552">
        <f>F11-F8</f>
        <v>0</v>
      </c>
      <c r="G16" s="552"/>
      <c r="H16" s="552"/>
      <c r="I16" s="552">
        <f>I11-I8</f>
        <v>0</v>
      </c>
      <c r="J16" s="552"/>
      <c r="K16" s="552"/>
      <c r="L16" s="552">
        <f>L11-L8</f>
        <v>-1</v>
      </c>
      <c r="M16" s="552"/>
      <c r="N16" s="552"/>
      <c r="O16" s="552">
        <f>O11-O8</f>
        <v>2</v>
      </c>
      <c r="P16" s="552"/>
      <c r="Q16" s="552"/>
      <c r="R16" s="552">
        <f>R11-R8</f>
        <v>0</v>
      </c>
      <c r="S16" s="552"/>
      <c r="T16" s="552"/>
      <c r="U16" s="552">
        <f>U11-U8</f>
        <v>0</v>
      </c>
      <c r="V16" s="552"/>
      <c r="W16" s="552"/>
      <c r="X16" s="552">
        <f>X11-X8</f>
        <v>0</v>
      </c>
      <c r="Y16" s="552"/>
      <c r="Z16" s="552"/>
      <c r="AA16" s="552">
        <f>AA11-AA8</f>
        <v>2</v>
      </c>
      <c r="AB16" s="552"/>
      <c r="AC16" s="552"/>
      <c r="AD16" s="255"/>
      <c r="AE16" s="255"/>
      <c r="AF16" s="255"/>
      <c r="AG16" s="552">
        <f>AG11-AG8</f>
        <v>0</v>
      </c>
      <c r="AH16" s="552"/>
      <c r="AI16" s="552"/>
      <c r="AJ16" s="552">
        <f>AJ11-AJ8</f>
        <v>0</v>
      </c>
      <c r="AK16" s="552"/>
      <c r="AL16" s="552"/>
      <c r="AM16" s="552">
        <f>AM11-AM8</f>
        <v>0</v>
      </c>
      <c r="AN16" s="552"/>
      <c r="AO16" s="552"/>
      <c r="AP16" s="552">
        <f>AP11-AP8</f>
        <v>1</v>
      </c>
      <c r="AQ16" s="552"/>
      <c r="AR16" s="552"/>
      <c r="AS16" s="552">
        <f>AS11-AS8</f>
        <v>1</v>
      </c>
      <c r="AT16" s="552"/>
      <c r="AU16" s="552"/>
      <c r="AV16" s="552">
        <f>AV11-AV8</f>
        <v>1</v>
      </c>
      <c r="AW16" s="552"/>
      <c r="AX16" s="552"/>
      <c r="AY16" s="552">
        <f>AY11-AY8</f>
        <v>0</v>
      </c>
      <c r="AZ16" s="552"/>
      <c r="BA16" s="552"/>
      <c r="BB16" s="552">
        <f>BB11-BB8</f>
        <v>0</v>
      </c>
      <c r="BC16" s="552"/>
      <c r="BD16" s="552"/>
      <c r="BE16" s="552">
        <f>BE11-BE8</f>
        <v>0</v>
      </c>
      <c r="BF16" s="552"/>
      <c r="BG16" s="552"/>
    </row>
    <row r="17" spans="2:59" ht="12" customHeight="1">
      <c r="B17" t="s">
        <v>386</v>
      </c>
      <c r="C17" s="589">
        <f ca="1">サマリ!AC12</f>
        <v>35.64356435643564</v>
      </c>
      <c r="D17" s="589"/>
      <c r="E17" s="589"/>
      <c r="F17" s="589">
        <f ca="1">サマリ!AM12</f>
        <v>47.029702970297024</v>
      </c>
      <c r="G17" s="589"/>
      <c r="H17" s="589"/>
      <c r="I17" s="589">
        <f ca="1">サマリ!AW12</f>
        <v>45.544554455445549</v>
      </c>
      <c r="J17" s="589"/>
      <c r="K17" s="589"/>
      <c r="L17" s="589">
        <f ca="1">サマリ!BG12</f>
        <v>45.049504950495049</v>
      </c>
      <c r="M17" s="589"/>
      <c r="N17" s="589"/>
      <c r="O17" s="589">
        <f ca="1">サマリ!BQ12</f>
        <v>38.118811881188122</v>
      </c>
      <c r="P17" s="589"/>
      <c r="Q17" s="589"/>
      <c r="R17" s="589">
        <f ca="1">サマリ!CA12</f>
        <v>52.475247524752476</v>
      </c>
      <c r="S17" s="589"/>
      <c r="T17" s="589"/>
      <c r="U17" s="589">
        <f ca="1">サマリ!CK12</f>
        <v>58.910891089108908</v>
      </c>
      <c r="V17" s="589"/>
      <c r="W17" s="589"/>
      <c r="X17" s="589">
        <f ca="1">サマリ!CU12</f>
        <v>44.554455445544555</v>
      </c>
      <c r="Y17" s="589"/>
      <c r="Z17" s="589"/>
      <c r="AA17" s="589">
        <f ca="1">サマリ!DE12</f>
        <v>47.029702970297024</v>
      </c>
      <c r="AB17" s="589"/>
      <c r="AC17" s="589"/>
      <c r="AG17" s="589">
        <f ca="1">サマリ!DP12</f>
        <v>33.663366336633665</v>
      </c>
      <c r="AH17" s="589"/>
      <c r="AI17" s="589"/>
      <c r="AJ17" s="589">
        <f ca="1">サマリ!DZ12</f>
        <v>56.435643564356432</v>
      </c>
      <c r="AK17" s="589"/>
      <c r="AL17" s="589"/>
      <c r="AM17" s="589">
        <f ca="1">サマリ!EJ12</f>
        <v>41.089108910891085</v>
      </c>
      <c r="AN17" s="589"/>
      <c r="AO17" s="589"/>
      <c r="AP17" s="589">
        <f ca="1">サマリ!ET12</f>
        <v>39.10891089108911</v>
      </c>
      <c r="AQ17" s="589"/>
      <c r="AR17" s="589"/>
      <c r="AS17" s="589">
        <f ca="1">サマリ!FD12</f>
        <v>28.71287128712871</v>
      </c>
      <c r="AT17" s="589"/>
      <c r="AU17" s="589"/>
      <c r="AV17" s="589">
        <f ca="1">サマリ!FN12</f>
        <v>42.079207920792079</v>
      </c>
      <c r="AW17" s="589"/>
      <c r="AX17" s="589"/>
      <c r="AY17" s="589">
        <f ca="1">サマリ!FX12</f>
        <v>54.455445544554458</v>
      </c>
      <c r="AZ17" s="589"/>
      <c r="BA17" s="589"/>
      <c r="BB17" s="589">
        <f ca="1">サマリ!GH12</f>
        <v>50</v>
      </c>
      <c r="BC17" s="589"/>
      <c r="BD17" s="589"/>
      <c r="BE17" s="589">
        <f ca="1">サマリ!GR12</f>
        <v>49.504950495049506</v>
      </c>
      <c r="BF17" s="589"/>
      <c r="BG17" s="589"/>
    </row>
    <row r="18" spans="2:59" ht="12" customHeight="1">
      <c r="B18" t="s">
        <v>387</v>
      </c>
      <c r="C18" s="589">
        <f ca="1">100-C17-C20-C21</f>
        <v>39.108910891089117</v>
      </c>
      <c r="D18" s="589"/>
      <c r="E18" s="589"/>
      <c r="F18" s="589">
        <f ca="1">100-F17-F20-F21</f>
        <v>35.643564356435654</v>
      </c>
      <c r="G18" s="589"/>
      <c r="H18" s="589"/>
      <c r="I18" s="589">
        <f ca="1">100-I17-I20-I21</f>
        <v>31.188118811881182</v>
      </c>
      <c r="J18" s="589"/>
      <c r="K18" s="589"/>
      <c r="L18" s="589">
        <f ca="1">100-L17-L20-L21</f>
        <v>39.10891089108911</v>
      </c>
      <c r="M18" s="589"/>
      <c r="N18" s="589"/>
      <c r="O18" s="589">
        <f ca="1">100-O17-O20-O21</f>
        <v>37.128712871287128</v>
      </c>
      <c r="P18" s="589"/>
      <c r="Q18" s="589"/>
      <c r="R18" s="589">
        <f ca="1">100-R17-R20-R21</f>
        <v>30.198019801980195</v>
      </c>
      <c r="S18" s="589"/>
      <c r="T18" s="589"/>
      <c r="U18" s="589">
        <f ca="1">100-U17-U20-U21</f>
        <v>32.178217821782177</v>
      </c>
      <c r="V18" s="589"/>
      <c r="W18" s="589"/>
      <c r="X18" s="589">
        <f ca="1">100-X17-X20-X21</f>
        <v>36.633663366336634</v>
      </c>
      <c r="Y18" s="589"/>
      <c r="Z18" s="589"/>
      <c r="AA18" s="589">
        <f ca="1">100-AA17-AA20-AA21</f>
        <v>37.128712871287135</v>
      </c>
      <c r="AB18" s="589"/>
      <c r="AC18" s="589"/>
      <c r="AG18" s="589">
        <f ca="1">100-AG17-AG20-AG21</f>
        <v>46.534653465346537</v>
      </c>
      <c r="AH18" s="589"/>
      <c r="AI18" s="589"/>
      <c r="AJ18" s="589">
        <f ca="1">100-AJ17-AJ20-AJ21</f>
        <v>37.128712871287128</v>
      </c>
      <c r="AK18" s="589"/>
      <c r="AL18" s="589"/>
      <c r="AM18" s="589">
        <f ca="1">100-AM17-AM20-AM21</f>
        <v>33.168316831683178</v>
      </c>
      <c r="AN18" s="589"/>
      <c r="AO18" s="589"/>
      <c r="AP18" s="589">
        <f ca="1">100-AP17-AP20-AP21</f>
        <v>44.059405940594061</v>
      </c>
      <c r="AQ18" s="589"/>
      <c r="AR18" s="589"/>
      <c r="AS18" s="589">
        <f ca="1">100-AS17-AS20-AS21</f>
        <v>40.099009900990097</v>
      </c>
      <c r="AT18" s="589"/>
      <c r="AU18" s="589"/>
      <c r="AV18" s="589">
        <f ca="1">100-AV17-AV20-AV21</f>
        <v>42.079207920792079</v>
      </c>
      <c r="AW18" s="589"/>
      <c r="AX18" s="589"/>
      <c r="AY18" s="589">
        <f ca="1">100-AY17-AY20-AY21</f>
        <v>26.732673267326732</v>
      </c>
      <c r="AZ18" s="589"/>
      <c r="BA18" s="589"/>
      <c r="BB18" s="589">
        <f ca="1">100-BB17-BB20-BB21</f>
        <v>35.148514851485146</v>
      </c>
      <c r="BC18" s="589"/>
      <c r="BD18" s="589"/>
      <c r="BE18" s="589">
        <f ca="1">100-BE17-BE20-BE21</f>
        <v>32.67326732673267</v>
      </c>
      <c r="BF18" s="589"/>
      <c r="BG18" s="589"/>
    </row>
    <row r="19" spans="2:59" ht="12" customHeight="1">
      <c r="C19" s="589">
        <f ca="1">C20+C21</f>
        <v>25.24752475247525</v>
      </c>
      <c r="D19" s="589"/>
      <c r="E19" s="589"/>
      <c r="F19" s="589">
        <f ca="1">F20+F21</f>
        <v>17.326732673267326</v>
      </c>
      <c r="G19" s="589"/>
      <c r="H19" s="589"/>
      <c r="I19" s="589">
        <f ca="1">I20+I21</f>
        <v>23.267326732673268</v>
      </c>
      <c r="J19" s="589"/>
      <c r="K19" s="589"/>
      <c r="L19" s="589">
        <f ca="1">L20+L21</f>
        <v>15.841584158415841</v>
      </c>
      <c r="M19" s="589"/>
      <c r="N19" s="589"/>
      <c r="O19" s="589">
        <f ca="1">O20+O21</f>
        <v>24.752475247524753</v>
      </c>
      <c r="P19" s="589"/>
      <c r="Q19" s="589"/>
      <c r="R19" s="589">
        <f ca="1">R20+R21</f>
        <v>17.326732673267326</v>
      </c>
      <c r="S19" s="589"/>
      <c r="T19" s="589"/>
      <c r="U19" s="589">
        <f ca="1">U20+U21</f>
        <v>8.9108910891089117</v>
      </c>
      <c r="V19" s="589"/>
      <c r="W19" s="589"/>
      <c r="X19" s="589">
        <f ca="1">X20+X21</f>
        <v>18.811881188118811</v>
      </c>
      <c r="Y19" s="589"/>
      <c r="Z19" s="589"/>
      <c r="AA19" s="589">
        <f ca="1">AA20+AA21</f>
        <v>15.841584158415841</v>
      </c>
      <c r="AB19" s="589"/>
      <c r="AC19" s="589"/>
      <c r="AG19" s="589">
        <f ca="1">AG20+AG21</f>
        <v>19.801980198019802</v>
      </c>
      <c r="AH19" s="589"/>
      <c r="AI19" s="589"/>
      <c r="AJ19" s="589">
        <f ca="1">AJ20+AJ21</f>
        <v>6.435643564356436</v>
      </c>
      <c r="AK19" s="589"/>
      <c r="AL19" s="589"/>
      <c r="AM19" s="589">
        <f ca="1">AM20+AM21</f>
        <v>25.742574257425741</v>
      </c>
      <c r="AN19" s="589"/>
      <c r="AO19" s="589"/>
      <c r="AP19" s="589">
        <f ca="1">AP20+AP21</f>
        <v>16.831683168316832</v>
      </c>
      <c r="AQ19" s="589"/>
      <c r="AR19" s="589"/>
      <c r="AS19" s="589">
        <f ca="1">AS20+AS21</f>
        <v>31.188118811881189</v>
      </c>
      <c r="AT19" s="589"/>
      <c r="AU19" s="589"/>
      <c r="AV19" s="589">
        <f ca="1">AV20+AV21</f>
        <v>15.841584158415841</v>
      </c>
      <c r="AW19" s="589"/>
      <c r="AX19" s="589"/>
      <c r="AY19" s="589">
        <f ca="1">AY20+AY21</f>
        <v>18.811881188118811</v>
      </c>
      <c r="AZ19" s="589"/>
      <c r="BA19" s="589"/>
      <c r="BB19" s="589">
        <f ca="1">BB20+BB21</f>
        <v>14.85148514851485</v>
      </c>
      <c r="BC19" s="589"/>
      <c r="BD19" s="589"/>
      <c r="BE19" s="589">
        <f ca="1">BE20+BE21</f>
        <v>17.821782178217823</v>
      </c>
      <c r="BF19" s="589"/>
      <c r="BG19" s="589"/>
    </row>
    <row r="20" spans="2:59" ht="12" customHeight="1">
      <c r="B20" t="s">
        <v>388</v>
      </c>
      <c r="C20" s="589">
        <f ca="1">サマリ!AC1</f>
        <v>12.376237623762377</v>
      </c>
      <c r="D20" s="589"/>
      <c r="E20" s="589"/>
      <c r="F20" s="589">
        <f ca="1">サマリ!AM1</f>
        <v>9.4059405940594054</v>
      </c>
      <c r="G20" s="589"/>
      <c r="H20" s="589"/>
      <c r="I20" s="589">
        <f ca="1">サマリ!AW1</f>
        <v>14.85148514851485</v>
      </c>
      <c r="J20" s="589"/>
      <c r="K20" s="589"/>
      <c r="L20" s="589">
        <f ca="1">サマリ!BG1</f>
        <v>12.871287128712872</v>
      </c>
      <c r="M20" s="589"/>
      <c r="N20" s="589"/>
      <c r="O20" s="589">
        <f ca="1">サマリ!BQ1</f>
        <v>16.831683168316832</v>
      </c>
      <c r="P20" s="589"/>
      <c r="Q20" s="589"/>
      <c r="R20" s="589">
        <f ca="1">サマリ!CA1</f>
        <v>9.9009900990099009</v>
      </c>
      <c r="S20" s="589"/>
      <c r="T20" s="589"/>
      <c r="U20" s="589">
        <f ca="1">サマリ!CK1</f>
        <v>6.9306930693069315</v>
      </c>
      <c r="V20" s="589"/>
      <c r="W20" s="589"/>
      <c r="X20" s="589">
        <f ca="1">サマリ!CU1</f>
        <v>12.376237623762377</v>
      </c>
      <c r="Y20" s="589"/>
      <c r="Z20" s="589"/>
      <c r="AA20" s="589">
        <f ca="1">サマリ!DE1</f>
        <v>9.4059405940594054</v>
      </c>
      <c r="AB20" s="589"/>
      <c r="AC20" s="589"/>
      <c r="AG20" s="589">
        <f ca="1">サマリ!DP1</f>
        <v>15.346534653465346</v>
      </c>
      <c r="AH20" s="589"/>
      <c r="AI20" s="589"/>
      <c r="AJ20" s="589">
        <f ca="1">サマリ!DZ1</f>
        <v>4.9504950495049505</v>
      </c>
      <c r="AK20" s="589"/>
      <c r="AL20" s="589"/>
      <c r="AM20" s="589">
        <f ca="1">サマリ!EJ1</f>
        <v>17.82178217821782</v>
      </c>
      <c r="AN20" s="589"/>
      <c r="AO20" s="589"/>
      <c r="AP20" s="589">
        <f ca="1">サマリ!ET1</f>
        <v>10.891089108910892</v>
      </c>
      <c r="AQ20" s="589"/>
      <c r="AR20" s="589"/>
      <c r="AS20" s="589">
        <f ca="1">サマリ!FD1</f>
        <v>13.861386138613863</v>
      </c>
      <c r="AT20" s="589"/>
      <c r="AU20" s="589"/>
      <c r="AV20" s="589">
        <f ca="1">サマリ!FN1</f>
        <v>12.871287128712872</v>
      </c>
      <c r="AW20" s="589"/>
      <c r="AX20" s="589"/>
      <c r="AY20" s="589">
        <f ca="1">サマリ!FX1</f>
        <v>11.386138613861387</v>
      </c>
      <c r="AZ20" s="589"/>
      <c r="BA20" s="589"/>
      <c r="BB20" s="589">
        <f ca="1">サマリ!GH1</f>
        <v>10.396039603960396</v>
      </c>
      <c r="BC20" s="589"/>
      <c r="BD20" s="589"/>
      <c r="BE20" s="589">
        <f ca="1">サマリ!GR1</f>
        <v>10.891089108910892</v>
      </c>
      <c r="BF20" s="589"/>
      <c r="BG20" s="589"/>
    </row>
    <row r="21" spans="2:59" ht="12" customHeight="1">
      <c r="B21" t="s">
        <v>390</v>
      </c>
      <c r="C21" s="589">
        <f ca="1">サマリ!AC2</f>
        <v>12.871287128712872</v>
      </c>
      <c r="D21" s="589"/>
      <c r="E21" s="589"/>
      <c r="F21" s="589">
        <f ca="1">サマリ!AM2</f>
        <v>7.9207920792079207</v>
      </c>
      <c r="G21" s="589"/>
      <c r="H21" s="589"/>
      <c r="I21" s="589">
        <f ca="1">サマリ!AW2</f>
        <v>8.4158415841584162</v>
      </c>
      <c r="J21" s="589"/>
      <c r="K21" s="589"/>
      <c r="L21" s="589">
        <f ca="1">サマリ!BG2</f>
        <v>2.9702970297029703</v>
      </c>
      <c r="M21" s="589"/>
      <c r="N21" s="589"/>
      <c r="O21" s="589">
        <f ca="1">サマリ!BQ2</f>
        <v>7.9207920792079207</v>
      </c>
      <c r="P21" s="589"/>
      <c r="Q21" s="589"/>
      <c r="R21" s="589">
        <f ca="1">サマリ!CA2</f>
        <v>7.4257425742574252</v>
      </c>
      <c r="S21" s="589"/>
      <c r="T21" s="589"/>
      <c r="U21" s="589">
        <f ca="1">サマリ!CK2</f>
        <v>1.9801980198019802</v>
      </c>
      <c r="V21" s="589"/>
      <c r="W21" s="589"/>
      <c r="X21" s="589">
        <f ca="1">サマリ!CU2</f>
        <v>6.435643564356436</v>
      </c>
      <c r="Y21" s="589"/>
      <c r="Z21" s="589"/>
      <c r="AA21" s="589">
        <f ca="1">サマリ!DE2</f>
        <v>6.435643564356436</v>
      </c>
      <c r="AB21" s="589"/>
      <c r="AC21" s="589"/>
      <c r="AG21" s="589">
        <f ca="1">サマリ!DP2</f>
        <v>4.455445544554455</v>
      </c>
      <c r="AH21" s="589"/>
      <c r="AI21" s="589"/>
      <c r="AJ21" s="589">
        <f ca="1">サマリ!DZ2</f>
        <v>1.4851485148514851</v>
      </c>
      <c r="AK21" s="589"/>
      <c r="AL21" s="589"/>
      <c r="AM21" s="589">
        <f ca="1">サマリ!EJ2</f>
        <v>7.9207920792079207</v>
      </c>
      <c r="AN21" s="589"/>
      <c r="AO21" s="589"/>
      <c r="AP21" s="589">
        <f ca="1">サマリ!ET2</f>
        <v>5.9405940594059405</v>
      </c>
      <c r="AQ21" s="589"/>
      <c r="AR21" s="589"/>
      <c r="AS21" s="589">
        <f ca="1">サマリ!FD2</f>
        <v>17.326732673267326</v>
      </c>
      <c r="AT21" s="589"/>
      <c r="AU21" s="589"/>
      <c r="AV21" s="589">
        <f ca="1">サマリ!FN2</f>
        <v>2.9702970297029703</v>
      </c>
      <c r="AW21" s="589"/>
      <c r="AX21" s="589"/>
      <c r="AY21" s="589">
        <f ca="1">サマリ!FX2</f>
        <v>7.4257425742574252</v>
      </c>
      <c r="AZ21" s="589"/>
      <c r="BA21" s="589"/>
      <c r="BB21" s="589">
        <f ca="1">サマリ!GH2</f>
        <v>4.455445544554455</v>
      </c>
      <c r="BC21" s="589"/>
      <c r="BD21" s="589"/>
      <c r="BE21" s="589">
        <f ca="1">サマリ!GR2</f>
        <v>6.9306930693069315</v>
      </c>
      <c r="BF21" s="589"/>
      <c r="BG21" s="589"/>
    </row>
    <row r="22" spans="2:59" ht="12" customHeight="1"/>
    <row r="23" spans="2:59" ht="12" customHeight="1">
      <c r="C23" t="s">
        <v>389</v>
      </c>
      <c r="W23" t="s">
        <v>381</v>
      </c>
    </row>
    <row r="24" spans="2:59" ht="12" customHeight="1">
      <c r="W24">
        <v>1</v>
      </c>
      <c r="X24" t="s">
        <v>382</v>
      </c>
    </row>
    <row r="25" spans="2:59" ht="12" customHeight="1">
      <c r="C25" s="5">
        <v>9</v>
      </c>
      <c r="D25" s="5" t="s">
        <v>90</v>
      </c>
      <c r="E25" s="5" t="s">
        <v>90</v>
      </c>
      <c r="W25">
        <v>2</v>
      </c>
      <c r="X25" t="s">
        <v>383</v>
      </c>
    </row>
    <row r="26" spans="2:59" ht="12" customHeight="1">
      <c r="C26" s="5">
        <v>8</v>
      </c>
      <c r="D26" s="5" t="s">
        <v>47</v>
      </c>
      <c r="E26" s="5" t="s">
        <v>47</v>
      </c>
      <c r="W26">
        <v>3</v>
      </c>
      <c r="X26" t="s">
        <v>384</v>
      </c>
    </row>
    <row r="27" spans="2:59" ht="12" customHeight="1">
      <c r="C27" s="5">
        <v>7</v>
      </c>
      <c r="D27" s="5" t="s">
        <v>87</v>
      </c>
      <c r="E27" s="5" t="s">
        <v>87</v>
      </c>
      <c r="W27">
        <v>4</v>
      </c>
      <c r="X27" t="s">
        <v>385</v>
      </c>
    </row>
    <row r="28" spans="2:59" ht="12" customHeight="1">
      <c r="C28" s="5">
        <v>6</v>
      </c>
      <c r="D28" s="5" t="s">
        <v>25</v>
      </c>
      <c r="E28" s="5" t="s">
        <v>25</v>
      </c>
    </row>
    <row r="29" spans="2:59" ht="12" customHeight="1">
      <c r="C29" s="5">
        <v>5</v>
      </c>
      <c r="D29" s="5" t="s">
        <v>28</v>
      </c>
      <c r="E29" s="5" t="s">
        <v>46</v>
      </c>
    </row>
    <row r="30" spans="2:59" ht="12" customHeight="1">
      <c r="C30" s="5">
        <v>4</v>
      </c>
      <c r="D30" s="5" t="s">
        <v>39</v>
      </c>
      <c r="E30" s="5" t="s">
        <v>39</v>
      </c>
    </row>
    <row r="31" spans="2:59" ht="12" customHeight="1">
      <c r="B31" t="s">
        <v>248</v>
      </c>
      <c r="C31" s="5">
        <v>3</v>
      </c>
      <c r="D31" s="5" t="s">
        <v>88</v>
      </c>
      <c r="E31" s="5" t="s">
        <v>88</v>
      </c>
    </row>
    <row r="32" spans="2:59" ht="12" customHeight="1">
      <c r="C32" s="5">
        <v>2</v>
      </c>
      <c r="D32" s="5" t="s">
        <v>38</v>
      </c>
      <c r="E32" s="5" t="s">
        <v>38</v>
      </c>
      <c r="I32" s="5">
        <v>7</v>
      </c>
      <c r="J32" s="5">
        <v>8</v>
      </c>
      <c r="K32" s="5">
        <v>9</v>
      </c>
    </row>
    <row r="33" spans="3:34" ht="12" customHeight="1">
      <c r="C33" s="5">
        <v>1</v>
      </c>
      <c r="D33" s="5" t="s">
        <v>89</v>
      </c>
      <c r="E33" s="5" t="s">
        <v>89</v>
      </c>
      <c r="I33" s="5">
        <v>4</v>
      </c>
      <c r="J33" s="5">
        <v>5</v>
      </c>
      <c r="K33" s="5">
        <v>6</v>
      </c>
    </row>
    <row r="34" spans="3:34" ht="12" customHeight="1">
      <c r="C34" s="5">
        <v>0</v>
      </c>
      <c r="D34" s="5" t="s">
        <v>106</v>
      </c>
      <c r="E34" s="5" t="s">
        <v>106</v>
      </c>
      <c r="I34" s="5">
        <v>1</v>
      </c>
      <c r="J34" s="5">
        <v>2</v>
      </c>
      <c r="K34" s="5">
        <v>3</v>
      </c>
    </row>
    <row r="35" spans="3:34" ht="12" customHeight="1">
      <c r="J35">
        <v>0</v>
      </c>
    </row>
    <row r="36" spans="3:34" ht="12" customHeight="1"/>
    <row r="37" spans="3:34" ht="12" customHeight="1"/>
    <row r="38" spans="3:34" ht="12" customHeight="1">
      <c r="AH38" s="466"/>
    </row>
    <row r="39" spans="3:34" ht="12" customHeight="1"/>
    <row r="40" spans="3:34" ht="12" customHeight="1"/>
    <row r="41" spans="3:34" ht="12" customHeight="1"/>
    <row r="50" spans="63:82">
      <c r="BK50" t="s">
        <v>944</v>
      </c>
      <c r="BM50" t="s">
        <v>950</v>
      </c>
    </row>
    <row r="51" spans="63:82" ht="30.75" customHeight="1">
      <c r="BK51" s="5"/>
      <c r="BL51" s="5">
        <v>1</v>
      </c>
      <c r="BM51" s="5">
        <v>2</v>
      </c>
      <c r="BN51" s="5">
        <v>3</v>
      </c>
      <c r="BO51" s="5">
        <v>4</v>
      </c>
      <c r="BP51" s="5">
        <v>5</v>
      </c>
      <c r="BQ51" s="5">
        <v>6</v>
      </c>
      <c r="BR51" s="5">
        <v>7</v>
      </c>
      <c r="BS51" s="5">
        <v>8</v>
      </c>
      <c r="BT51" s="5">
        <v>9</v>
      </c>
      <c r="BU51" s="5">
        <v>10</v>
      </c>
      <c r="BV51" s="5">
        <v>11</v>
      </c>
      <c r="BW51" s="5">
        <v>12</v>
      </c>
      <c r="BX51" s="5">
        <v>13</v>
      </c>
      <c r="BY51" s="5">
        <v>14</v>
      </c>
      <c r="BZ51" s="5">
        <v>15</v>
      </c>
      <c r="CA51" s="5">
        <v>16</v>
      </c>
      <c r="CB51" s="5">
        <v>17</v>
      </c>
      <c r="CC51" s="5">
        <v>18</v>
      </c>
    </row>
    <row r="52" spans="63:82" ht="30.75" customHeight="1">
      <c r="BK52" s="5">
        <v>1</v>
      </c>
      <c r="BL52" s="5">
        <v>2</v>
      </c>
      <c r="BM52" s="5">
        <v>4</v>
      </c>
      <c r="BN52" s="5">
        <v>3</v>
      </c>
      <c r="BO52" s="5">
        <v>1</v>
      </c>
      <c r="BP52" s="5">
        <v>4</v>
      </c>
      <c r="BQ52" s="5">
        <v>2</v>
      </c>
      <c r="BR52" s="5">
        <v>3</v>
      </c>
      <c r="BS52" s="5">
        <v>3</v>
      </c>
      <c r="BT52" s="5">
        <v>2</v>
      </c>
      <c r="BU52" s="5">
        <v>2</v>
      </c>
      <c r="BV52" s="5">
        <v>3</v>
      </c>
      <c r="BW52" s="5">
        <v>3</v>
      </c>
      <c r="BX52" s="5">
        <v>2</v>
      </c>
      <c r="BY52" s="5">
        <v>3</v>
      </c>
      <c r="BZ52" s="5">
        <v>2</v>
      </c>
      <c r="CA52" s="5">
        <v>3</v>
      </c>
      <c r="CB52" s="5">
        <v>1</v>
      </c>
      <c r="CC52" s="5">
        <v>3</v>
      </c>
    </row>
    <row r="53" spans="63:82" ht="30.75" customHeight="1">
      <c r="BK53" s="5">
        <v>2</v>
      </c>
      <c r="BL53" s="5">
        <v>1</v>
      </c>
      <c r="BM53" s="5">
        <v>3</v>
      </c>
      <c r="BN53" s="5">
        <v>1</v>
      </c>
      <c r="BO53" s="5">
        <v>3</v>
      </c>
      <c r="BP53" s="5">
        <v>1</v>
      </c>
      <c r="BQ53" s="5">
        <v>3</v>
      </c>
      <c r="BR53" s="5">
        <v>4</v>
      </c>
      <c r="BS53" s="5">
        <v>2</v>
      </c>
      <c r="BT53" s="5">
        <v>1</v>
      </c>
      <c r="BU53" s="5">
        <v>4</v>
      </c>
      <c r="BV53" s="5">
        <v>1</v>
      </c>
      <c r="BW53" s="5">
        <v>4</v>
      </c>
      <c r="BX53" s="5">
        <v>3</v>
      </c>
      <c r="BY53" s="5">
        <v>1</v>
      </c>
      <c r="BZ53" s="5">
        <v>3</v>
      </c>
      <c r="CA53" s="5">
        <v>1</v>
      </c>
      <c r="CB53" s="5">
        <v>3</v>
      </c>
      <c r="CC53" s="5">
        <v>1</v>
      </c>
    </row>
    <row r="54" spans="63:82" ht="30.75" customHeight="1">
      <c r="BK54" s="5">
        <v>3</v>
      </c>
      <c r="BL54" s="5">
        <v>3</v>
      </c>
      <c r="BM54" s="5">
        <v>2</v>
      </c>
      <c r="BN54" s="5">
        <v>2</v>
      </c>
      <c r="BO54" s="5">
        <v>4</v>
      </c>
      <c r="BP54" s="5">
        <v>5</v>
      </c>
      <c r="BQ54" s="5">
        <v>1</v>
      </c>
      <c r="BR54" s="5">
        <v>5</v>
      </c>
      <c r="BS54" s="5">
        <v>2</v>
      </c>
      <c r="BT54" s="5">
        <v>2</v>
      </c>
      <c r="BU54" s="5">
        <v>3</v>
      </c>
      <c r="BV54" s="5">
        <v>2</v>
      </c>
      <c r="BW54" s="5">
        <v>2</v>
      </c>
      <c r="BX54" s="5">
        <v>1</v>
      </c>
      <c r="BY54" s="5">
        <v>3</v>
      </c>
      <c r="BZ54" s="5">
        <v>3</v>
      </c>
      <c r="CA54" s="5">
        <v>2</v>
      </c>
      <c r="CB54" s="5">
        <v>1</v>
      </c>
      <c r="CC54" s="5">
        <v>3</v>
      </c>
    </row>
    <row r="55" spans="63:82" ht="30.75" customHeight="1">
      <c r="BK55" s="5">
        <v>4</v>
      </c>
      <c r="BL55" s="5">
        <v>1</v>
      </c>
      <c r="BM55" s="5">
        <v>4</v>
      </c>
      <c r="BN55" s="5">
        <v>2</v>
      </c>
      <c r="BO55" s="5">
        <v>3</v>
      </c>
      <c r="BP55" s="5">
        <v>2</v>
      </c>
      <c r="BQ55" s="5">
        <v>3</v>
      </c>
      <c r="BR55" s="5">
        <v>3</v>
      </c>
      <c r="BS55" s="5">
        <v>3</v>
      </c>
      <c r="BT55" s="5">
        <v>1</v>
      </c>
      <c r="BU55" s="5">
        <v>1</v>
      </c>
      <c r="BV55" s="5">
        <v>4</v>
      </c>
      <c r="BW55" s="5">
        <v>4</v>
      </c>
      <c r="BX55" s="5">
        <v>2</v>
      </c>
      <c r="BY55" s="5">
        <v>1</v>
      </c>
      <c r="BZ55" s="5">
        <v>4</v>
      </c>
      <c r="CA55" s="5">
        <v>1</v>
      </c>
      <c r="CB55" s="5">
        <v>3</v>
      </c>
      <c r="CC55" s="5">
        <v>1</v>
      </c>
    </row>
    <row r="56" spans="63:82" ht="30.75" customHeight="1">
      <c r="BK56" s="5">
        <v>5</v>
      </c>
      <c r="BL56" s="5">
        <v>3</v>
      </c>
      <c r="BM56" s="5">
        <v>1</v>
      </c>
      <c r="BN56" s="5">
        <v>1</v>
      </c>
      <c r="BO56" s="5">
        <v>2</v>
      </c>
      <c r="BP56" s="5">
        <v>3</v>
      </c>
      <c r="BQ56" s="5">
        <v>2</v>
      </c>
      <c r="BR56" s="5">
        <v>5</v>
      </c>
      <c r="BS56" s="5">
        <v>1</v>
      </c>
      <c r="BT56" s="5">
        <v>3</v>
      </c>
      <c r="BU56" s="5">
        <v>3</v>
      </c>
      <c r="BV56" s="5">
        <v>1</v>
      </c>
      <c r="BW56" s="5">
        <v>1</v>
      </c>
      <c r="BX56" s="5">
        <v>3</v>
      </c>
      <c r="BY56" s="5">
        <v>2</v>
      </c>
      <c r="BZ56" s="5">
        <v>1</v>
      </c>
      <c r="CA56" s="5">
        <v>3</v>
      </c>
      <c r="CB56" s="5">
        <v>2</v>
      </c>
      <c r="CC56" s="5">
        <v>3</v>
      </c>
    </row>
    <row r="57" spans="63:82" ht="30.75" customHeight="1">
      <c r="BK57" s="5" t="s">
        <v>945</v>
      </c>
      <c r="BL57" s="5">
        <v>2</v>
      </c>
      <c r="BM57" s="5">
        <v>4</v>
      </c>
      <c r="BN57" s="5">
        <v>3</v>
      </c>
      <c r="BO57" s="5">
        <v>1</v>
      </c>
      <c r="BP57" s="5">
        <v>4</v>
      </c>
      <c r="BQ57" s="5">
        <v>2</v>
      </c>
      <c r="BR57" s="5">
        <v>1</v>
      </c>
      <c r="BS57" s="5">
        <v>3</v>
      </c>
      <c r="BT57" s="5">
        <v>2</v>
      </c>
      <c r="BU57" s="5">
        <v>2</v>
      </c>
      <c r="BV57" s="5">
        <v>3</v>
      </c>
      <c r="BW57" s="5">
        <v>3</v>
      </c>
      <c r="BX57" s="5">
        <v>2</v>
      </c>
      <c r="BY57" s="5">
        <v>3</v>
      </c>
      <c r="BZ57" s="5">
        <v>2</v>
      </c>
      <c r="CA57" s="5">
        <v>3</v>
      </c>
      <c r="CB57" s="5">
        <v>1</v>
      </c>
      <c r="CC57" s="5">
        <v>3</v>
      </c>
    </row>
    <row r="58" spans="63:82" ht="30.75" customHeight="1">
      <c r="BK58" s="5" t="s">
        <v>946</v>
      </c>
      <c r="BL58" s="5">
        <v>1</v>
      </c>
      <c r="BM58" s="5">
        <v>3</v>
      </c>
      <c r="BN58" s="5">
        <v>1</v>
      </c>
      <c r="BO58" s="5">
        <v>3</v>
      </c>
      <c r="BP58" s="5">
        <v>1</v>
      </c>
      <c r="BQ58" s="5">
        <v>3</v>
      </c>
      <c r="BR58" s="5">
        <v>2</v>
      </c>
      <c r="BS58" s="5">
        <v>2</v>
      </c>
      <c r="BT58" s="5">
        <v>1</v>
      </c>
      <c r="BU58" s="5">
        <v>4</v>
      </c>
      <c r="BV58" s="5">
        <v>1</v>
      </c>
      <c r="BW58" s="5">
        <v>4</v>
      </c>
      <c r="BX58" s="5">
        <v>3</v>
      </c>
      <c r="BY58" s="5">
        <v>1</v>
      </c>
      <c r="BZ58" s="5">
        <v>3</v>
      </c>
      <c r="CA58" s="5">
        <v>1</v>
      </c>
      <c r="CB58" s="5">
        <v>3</v>
      </c>
      <c r="CC58" s="5">
        <v>1</v>
      </c>
    </row>
    <row r="59" spans="63:82" ht="30.75" customHeight="1">
      <c r="BK59" s="5" t="s">
        <v>947</v>
      </c>
      <c r="BL59" s="5">
        <v>3</v>
      </c>
      <c r="BM59" s="5">
        <v>2</v>
      </c>
      <c r="BN59" s="5">
        <v>2</v>
      </c>
      <c r="BO59" s="5">
        <v>4</v>
      </c>
      <c r="BP59" s="5">
        <v>5</v>
      </c>
      <c r="BQ59" s="5">
        <v>1</v>
      </c>
      <c r="BR59" s="5">
        <v>1</v>
      </c>
      <c r="BS59" s="5">
        <v>2</v>
      </c>
      <c r="BT59" s="5">
        <v>2</v>
      </c>
      <c r="BU59" s="5">
        <v>3</v>
      </c>
      <c r="BV59" s="5">
        <v>2</v>
      </c>
      <c r="BW59" s="5">
        <v>2</v>
      </c>
      <c r="BX59" s="5">
        <v>1</v>
      </c>
      <c r="BY59" s="5">
        <v>3</v>
      </c>
      <c r="BZ59" s="5">
        <v>3</v>
      </c>
      <c r="CA59" s="5">
        <v>2</v>
      </c>
      <c r="CB59" s="5">
        <v>1</v>
      </c>
      <c r="CC59" s="5">
        <v>3</v>
      </c>
    </row>
    <row r="60" spans="63:82" ht="30.75" customHeight="1">
      <c r="BK60" s="5" t="s">
        <v>948</v>
      </c>
      <c r="BL60" s="5">
        <v>1</v>
      </c>
      <c r="BM60" s="5">
        <v>4</v>
      </c>
      <c r="BN60" s="5">
        <v>2</v>
      </c>
      <c r="BO60" s="5">
        <v>3</v>
      </c>
      <c r="BP60" s="5">
        <v>2</v>
      </c>
      <c r="BQ60" s="5">
        <v>3</v>
      </c>
      <c r="BR60" s="5">
        <v>2</v>
      </c>
      <c r="BS60" s="5">
        <v>3</v>
      </c>
      <c r="BT60" s="5">
        <v>1</v>
      </c>
      <c r="BU60" s="5">
        <v>1</v>
      </c>
      <c r="BV60" s="5">
        <v>4</v>
      </c>
      <c r="BW60" s="5">
        <v>4</v>
      </c>
      <c r="BX60" s="5">
        <v>2</v>
      </c>
      <c r="BY60" s="5">
        <v>1</v>
      </c>
      <c r="BZ60" s="5">
        <v>4</v>
      </c>
      <c r="CA60" s="5">
        <v>1</v>
      </c>
      <c r="CB60" s="5">
        <v>3</v>
      </c>
      <c r="CC60" s="5">
        <v>1</v>
      </c>
    </row>
    <row r="61" spans="63:82" ht="30.75" customHeight="1">
      <c r="BK61" s="5" t="s">
        <v>949</v>
      </c>
      <c r="BL61" s="5">
        <v>3</v>
      </c>
      <c r="BM61" s="5">
        <v>1</v>
      </c>
      <c r="BN61" s="5">
        <v>1</v>
      </c>
      <c r="BO61" s="5">
        <v>2</v>
      </c>
      <c r="BP61" s="5">
        <v>3</v>
      </c>
      <c r="BQ61" s="5">
        <v>2</v>
      </c>
      <c r="BR61" s="5">
        <v>2</v>
      </c>
      <c r="BS61" s="5">
        <v>1</v>
      </c>
      <c r="BT61" s="5">
        <v>3</v>
      </c>
      <c r="BU61" s="5">
        <v>3</v>
      </c>
      <c r="BV61" s="5">
        <v>1</v>
      </c>
      <c r="BW61" s="5">
        <v>1</v>
      </c>
      <c r="BX61" s="5">
        <v>3</v>
      </c>
      <c r="BY61" s="5">
        <v>2</v>
      </c>
      <c r="BZ61" s="5">
        <v>1</v>
      </c>
      <c r="CA61" s="5">
        <v>3</v>
      </c>
      <c r="CB61" s="5">
        <v>2</v>
      </c>
      <c r="CC61" s="5">
        <v>3</v>
      </c>
    </row>
    <row r="62" spans="63:82" ht="30.75" customHeight="1">
      <c r="BK62" s="128" t="s">
        <v>952</v>
      </c>
      <c r="BL62" s="128">
        <v>2</v>
      </c>
      <c r="BM62" s="128">
        <v>3</v>
      </c>
      <c r="BN62" s="128">
        <v>3</v>
      </c>
      <c r="BO62" s="128">
        <v>4</v>
      </c>
      <c r="BP62" s="128">
        <v>4</v>
      </c>
      <c r="BQ62" s="128">
        <v>2</v>
      </c>
      <c r="BR62" s="128">
        <v>2</v>
      </c>
      <c r="BS62" s="128">
        <v>2</v>
      </c>
      <c r="BT62" s="128">
        <v>3</v>
      </c>
      <c r="BU62" s="128">
        <v>3</v>
      </c>
      <c r="BV62" s="128">
        <v>4</v>
      </c>
      <c r="BW62" s="128">
        <v>3</v>
      </c>
      <c r="BX62" s="128">
        <v>3</v>
      </c>
      <c r="BY62" s="128">
        <v>3</v>
      </c>
      <c r="BZ62" s="128">
        <v>4</v>
      </c>
      <c r="CA62" s="128">
        <v>3</v>
      </c>
      <c r="CB62" s="128">
        <v>2</v>
      </c>
      <c r="CC62" s="128">
        <v>2</v>
      </c>
      <c r="CD62" t="s">
        <v>953</v>
      </c>
    </row>
    <row r="63" spans="63:82" ht="30.75" customHeight="1">
      <c r="BK63" s="128" t="s">
        <v>958</v>
      </c>
      <c r="BL63" s="128">
        <v>2</v>
      </c>
      <c r="BM63" s="128">
        <v>4</v>
      </c>
      <c r="BN63" s="128">
        <v>3</v>
      </c>
      <c r="BO63" s="128">
        <v>2</v>
      </c>
      <c r="BP63" s="128">
        <v>4</v>
      </c>
      <c r="BQ63" s="128">
        <v>1</v>
      </c>
      <c r="BR63" s="128">
        <v>5</v>
      </c>
      <c r="BS63" s="128">
        <v>3</v>
      </c>
      <c r="BT63" s="128">
        <v>3</v>
      </c>
      <c r="BU63" s="128">
        <v>3</v>
      </c>
      <c r="BV63" s="128">
        <v>3</v>
      </c>
      <c r="BW63" s="128">
        <v>3</v>
      </c>
      <c r="BX63" s="128">
        <v>3</v>
      </c>
      <c r="BY63" s="128">
        <v>2</v>
      </c>
      <c r="BZ63" s="128">
        <v>3</v>
      </c>
      <c r="CA63" s="128">
        <v>1</v>
      </c>
      <c r="CB63" s="128">
        <v>1</v>
      </c>
      <c r="CC63" s="128">
        <v>3</v>
      </c>
      <c r="CD63" s="116">
        <v>45549</v>
      </c>
    </row>
    <row r="64" spans="63:82" ht="30.75" customHeight="1">
      <c r="BK64" s="128" t="s">
        <v>962</v>
      </c>
      <c r="BL64" s="128">
        <v>1</v>
      </c>
      <c r="BM64" s="128">
        <v>1</v>
      </c>
      <c r="BN64" s="128">
        <v>3</v>
      </c>
      <c r="BO64" s="128">
        <v>1</v>
      </c>
      <c r="BP64" s="128">
        <v>2</v>
      </c>
      <c r="BQ64" s="128">
        <v>3</v>
      </c>
      <c r="BR64" s="128">
        <v>2</v>
      </c>
      <c r="BS64" s="128">
        <v>3</v>
      </c>
      <c r="BT64" s="128">
        <v>2</v>
      </c>
      <c r="BU64" s="128">
        <v>3</v>
      </c>
      <c r="BV64" s="128">
        <v>3</v>
      </c>
      <c r="BW64" s="128">
        <v>3</v>
      </c>
      <c r="BX64" s="128">
        <v>1</v>
      </c>
      <c r="BY64" s="128">
        <v>3</v>
      </c>
      <c r="BZ64" s="128">
        <v>3</v>
      </c>
      <c r="CA64" s="128">
        <v>3</v>
      </c>
      <c r="CB64" s="128">
        <v>3</v>
      </c>
      <c r="CC64" s="128">
        <v>3</v>
      </c>
      <c r="CD64" s="116">
        <v>45568</v>
      </c>
    </row>
    <row r="65" spans="63:82" ht="30.75" customHeight="1">
      <c r="BK65" s="128" t="s">
        <v>968</v>
      </c>
      <c r="BL65" s="128">
        <v>2</v>
      </c>
      <c r="BM65" s="128">
        <v>2</v>
      </c>
      <c r="BN65" s="128">
        <v>2</v>
      </c>
      <c r="BO65" s="128">
        <v>3</v>
      </c>
      <c r="BP65" s="128">
        <v>1</v>
      </c>
      <c r="BQ65" s="128">
        <v>1</v>
      </c>
      <c r="BR65" s="128">
        <v>4</v>
      </c>
      <c r="BS65" s="128">
        <v>1</v>
      </c>
      <c r="BT65" s="128">
        <v>3</v>
      </c>
      <c r="BU65" s="128">
        <v>3</v>
      </c>
      <c r="BV65" s="128">
        <v>3</v>
      </c>
      <c r="BW65" s="128">
        <v>4</v>
      </c>
      <c r="BX65" s="128">
        <v>3</v>
      </c>
      <c r="BY65" s="128">
        <v>1</v>
      </c>
      <c r="BZ65" s="128">
        <v>4</v>
      </c>
      <c r="CA65" s="128">
        <v>3</v>
      </c>
      <c r="CB65" s="128">
        <v>3</v>
      </c>
      <c r="CC65" s="128">
        <v>3</v>
      </c>
      <c r="CD65" t="s">
        <v>969</v>
      </c>
    </row>
    <row r="66" spans="63:82" ht="30.75" customHeight="1"/>
    <row r="67" spans="63:82" ht="30.75" customHeight="1"/>
    <row r="68" spans="63:82" ht="30.75" customHeight="1"/>
    <row r="69" spans="63:82" ht="30.75" customHeight="1"/>
    <row r="70" spans="63:82" ht="30.75" customHeight="1"/>
  </sheetData>
  <mergeCells count="293">
    <mergeCell ref="BE17:BG17"/>
    <mergeCell ref="BE18:BG18"/>
    <mergeCell ref="BE19:BG19"/>
    <mergeCell ref="BE20:BG20"/>
    <mergeCell ref="BE21:BG21"/>
    <mergeCell ref="AV17:AX17"/>
    <mergeCell ref="AV18:AX18"/>
    <mergeCell ref="AV20:AX20"/>
    <mergeCell ref="AV21:AX21"/>
    <mergeCell ref="AY17:BA17"/>
    <mergeCell ref="AY18:BA18"/>
    <mergeCell ref="AY20:BA20"/>
    <mergeCell ref="AY21:BA21"/>
    <mergeCell ref="BB17:BD17"/>
    <mergeCell ref="BB18:BD18"/>
    <mergeCell ref="BB20:BD20"/>
    <mergeCell ref="BB21:BD21"/>
    <mergeCell ref="AV19:AX19"/>
    <mergeCell ref="AY19:BA19"/>
    <mergeCell ref="BB19:BD19"/>
    <mergeCell ref="AM17:AO17"/>
    <mergeCell ref="AM18:AO18"/>
    <mergeCell ref="AM20:AO20"/>
    <mergeCell ref="AM21:AO21"/>
    <mergeCell ref="AP17:AR17"/>
    <mergeCell ref="AP18:AR18"/>
    <mergeCell ref="AP20:AR20"/>
    <mergeCell ref="AP21:AR21"/>
    <mergeCell ref="AS17:AU17"/>
    <mergeCell ref="AS18:AU18"/>
    <mergeCell ref="AS20:AU20"/>
    <mergeCell ref="AS21:AU21"/>
    <mergeCell ref="AM19:AO19"/>
    <mergeCell ref="AP19:AR19"/>
    <mergeCell ref="AS19:AU19"/>
    <mergeCell ref="AA17:AC17"/>
    <mergeCell ref="AA18:AC18"/>
    <mergeCell ref="AA20:AC20"/>
    <mergeCell ref="AA21:AC21"/>
    <mergeCell ref="AG17:AI17"/>
    <mergeCell ref="AG18:AI18"/>
    <mergeCell ref="AG20:AI20"/>
    <mergeCell ref="AG21:AI21"/>
    <mergeCell ref="AJ17:AL17"/>
    <mergeCell ref="AJ18:AL18"/>
    <mergeCell ref="AJ20:AL20"/>
    <mergeCell ref="AJ21:AL21"/>
    <mergeCell ref="AA19:AC19"/>
    <mergeCell ref="AG19:AI19"/>
    <mergeCell ref="AJ19:AL19"/>
    <mergeCell ref="R17:T17"/>
    <mergeCell ref="R18:T18"/>
    <mergeCell ref="R20:T20"/>
    <mergeCell ref="R21:T21"/>
    <mergeCell ref="U17:W17"/>
    <mergeCell ref="U18:W18"/>
    <mergeCell ref="U20:W20"/>
    <mergeCell ref="U21:W21"/>
    <mergeCell ref="X17:Z17"/>
    <mergeCell ref="X18:Z18"/>
    <mergeCell ref="X20:Z20"/>
    <mergeCell ref="X21:Z21"/>
    <mergeCell ref="R19:T19"/>
    <mergeCell ref="U19:W19"/>
    <mergeCell ref="X19:Z19"/>
    <mergeCell ref="L17:N17"/>
    <mergeCell ref="L18:N18"/>
    <mergeCell ref="L20:N20"/>
    <mergeCell ref="I21:K21"/>
    <mergeCell ref="L21:N21"/>
    <mergeCell ref="O17:Q17"/>
    <mergeCell ref="O18:Q18"/>
    <mergeCell ref="O20:Q20"/>
    <mergeCell ref="O21:Q21"/>
    <mergeCell ref="I19:K19"/>
    <mergeCell ref="L19:N19"/>
    <mergeCell ref="O19:Q19"/>
    <mergeCell ref="C17:E17"/>
    <mergeCell ref="F17:H17"/>
    <mergeCell ref="C18:E18"/>
    <mergeCell ref="C20:E20"/>
    <mergeCell ref="C21:E21"/>
    <mergeCell ref="F18:H18"/>
    <mergeCell ref="F20:H20"/>
    <mergeCell ref="F21:H21"/>
    <mergeCell ref="I17:K17"/>
    <mergeCell ref="I18:K18"/>
    <mergeCell ref="I20:K20"/>
    <mergeCell ref="C19:E19"/>
    <mergeCell ref="F19:H19"/>
    <mergeCell ref="AG13:AH13"/>
    <mergeCell ref="AJ13:AK13"/>
    <mergeCell ref="AM13:AN13"/>
    <mergeCell ref="AP13:AQ13"/>
    <mergeCell ref="AS13:AT13"/>
    <mergeCell ref="AV13:AW13"/>
    <mergeCell ref="AY13:AZ13"/>
    <mergeCell ref="BB13:BC13"/>
    <mergeCell ref="BE13:BF13"/>
    <mergeCell ref="AG12:AH12"/>
    <mergeCell ref="AJ12:AK12"/>
    <mergeCell ref="AM12:AN12"/>
    <mergeCell ref="AP12:AQ12"/>
    <mergeCell ref="AS12:AT12"/>
    <mergeCell ref="AV12:AW12"/>
    <mergeCell ref="AY12:AZ12"/>
    <mergeCell ref="BB12:BC12"/>
    <mergeCell ref="BE12:BF12"/>
    <mergeCell ref="C13:D13"/>
    <mergeCell ref="F13:G13"/>
    <mergeCell ref="I13:J13"/>
    <mergeCell ref="L13:M13"/>
    <mergeCell ref="O13:P13"/>
    <mergeCell ref="R13:S13"/>
    <mergeCell ref="U13:V13"/>
    <mergeCell ref="X13:Y13"/>
    <mergeCell ref="AA13:AB13"/>
    <mergeCell ref="C12:D12"/>
    <mergeCell ref="F12:G12"/>
    <mergeCell ref="I12:J12"/>
    <mergeCell ref="L12:M12"/>
    <mergeCell ref="O12:P12"/>
    <mergeCell ref="R12:S12"/>
    <mergeCell ref="U12:V12"/>
    <mergeCell ref="X12:Y12"/>
    <mergeCell ref="AA12:AB12"/>
    <mergeCell ref="AG10:AH10"/>
    <mergeCell ref="AJ10:AK10"/>
    <mergeCell ref="AM10:AN10"/>
    <mergeCell ref="AP10:AQ10"/>
    <mergeCell ref="AS10:AT10"/>
    <mergeCell ref="AV10:AW10"/>
    <mergeCell ref="AY10:AZ10"/>
    <mergeCell ref="BB10:BC10"/>
    <mergeCell ref="BE10:BF10"/>
    <mergeCell ref="C10:D10"/>
    <mergeCell ref="F10:G10"/>
    <mergeCell ref="I10:J10"/>
    <mergeCell ref="L10:M10"/>
    <mergeCell ref="O10:P10"/>
    <mergeCell ref="R10:S10"/>
    <mergeCell ref="U10:V10"/>
    <mergeCell ref="X10:Y10"/>
    <mergeCell ref="AA10:AB10"/>
    <mergeCell ref="AV14:AW14"/>
    <mergeCell ref="AY14:AZ14"/>
    <mergeCell ref="BB14:BC14"/>
    <mergeCell ref="BE14:BF14"/>
    <mergeCell ref="C9:D9"/>
    <mergeCell ref="I9:J9"/>
    <mergeCell ref="L9:M9"/>
    <mergeCell ref="O9:P9"/>
    <mergeCell ref="R9:S9"/>
    <mergeCell ref="U9:V9"/>
    <mergeCell ref="X9:Y9"/>
    <mergeCell ref="AG9:AH9"/>
    <mergeCell ref="AJ9:AK9"/>
    <mergeCell ref="AM9:AN9"/>
    <mergeCell ref="AP9:AQ9"/>
    <mergeCell ref="AS9:AT9"/>
    <mergeCell ref="AV9:AW9"/>
    <mergeCell ref="AY9:AZ9"/>
    <mergeCell ref="BB9:BC9"/>
    <mergeCell ref="BE9:BF9"/>
    <mergeCell ref="F9:G9"/>
    <mergeCell ref="AA9:AB9"/>
    <mergeCell ref="U11:W11"/>
    <mergeCell ref="X11:Z11"/>
    <mergeCell ref="AD3:AF3"/>
    <mergeCell ref="C14:D14"/>
    <mergeCell ref="F14:G14"/>
    <mergeCell ref="I14:J14"/>
    <mergeCell ref="L14:M14"/>
    <mergeCell ref="O14:P14"/>
    <mergeCell ref="R14:S14"/>
    <mergeCell ref="U14:V14"/>
    <mergeCell ref="X14:Y14"/>
    <mergeCell ref="AA14:AB14"/>
    <mergeCell ref="C3:E3"/>
    <mergeCell ref="F3:H3"/>
    <mergeCell ref="I3:K3"/>
    <mergeCell ref="L3:N3"/>
    <mergeCell ref="O3:Q3"/>
    <mergeCell ref="R3:T3"/>
    <mergeCell ref="U3:W3"/>
    <mergeCell ref="X3:Z3"/>
    <mergeCell ref="AA3:AC3"/>
    <mergeCell ref="O5:Q5"/>
    <mergeCell ref="R5:T5"/>
    <mergeCell ref="L8:N8"/>
    <mergeCell ref="C4:E4"/>
    <mergeCell ref="F4:H4"/>
    <mergeCell ref="AG3:AI3"/>
    <mergeCell ref="AJ3:AL3"/>
    <mergeCell ref="AM3:AO3"/>
    <mergeCell ref="AP3:AR3"/>
    <mergeCell ref="AS3:AU3"/>
    <mergeCell ref="AV3:AX3"/>
    <mergeCell ref="AY3:BA3"/>
    <mergeCell ref="BB3:BD3"/>
    <mergeCell ref="BE3:BG3"/>
    <mergeCell ref="F5:H5"/>
    <mergeCell ref="I5:K5"/>
    <mergeCell ref="X8:Z8"/>
    <mergeCell ref="AA8:AC8"/>
    <mergeCell ref="U8:W8"/>
    <mergeCell ref="O8:Q8"/>
    <mergeCell ref="R8:T8"/>
    <mergeCell ref="C8:E8"/>
    <mergeCell ref="F8:H8"/>
    <mergeCell ref="I8:K8"/>
    <mergeCell ref="AA11:AC11"/>
    <mergeCell ref="AD11:AF11"/>
    <mergeCell ref="AG4:AI4"/>
    <mergeCell ref="AJ4:AL4"/>
    <mergeCell ref="AG8:AI8"/>
    <mergeCell ref="AJ8:AL8"/>
    <mergeCell ref="C11:E11"/>
    <mergeCell ref="F11:H11"/>
    <mergeCell ref="I11:K11"/>
    <mergeCell ref="L11:N11"/>
    <mergeCell ref="O11:Q11"/>
    <mergeCell ref="R11:T11"/>
    <mergeCell ref="U4:W4"/>
    <mergeCell ref="X4:Z4"/>
    <mergeCell ref="AA4:AC4"/>
    <mergeCell ref="U5:W5"/>
    <mergeCell ref="X5:Z5"/>
    <mergeCell ref="AA5:AC5"/>
    <mergeCell ref="L4:N4"/>
    <mergeCell ref="O4:Q4"/>
    <mergeCell ref="R4:T4"/>
    <mergeCell ref="L5:N5"/>
    <mergeCell ref="I4:K4"/>
    <mergeCell ref="C5:E5"/>
    <mergeCell ref="BE4:BG4"/>
    <mergeCell ref="AG5:AI5"/>
    <mergeCell ref="AJ5:AL5"/>
    <mergeCell ref="AM5:AO5"/>
    <mergeCell ref="AP5:AR5"/>
    <mergeCell ref="AS5:AU5"/>
    <mergeCell ref="AV5:AX5"/>
    <mergeCell ref="AY5:BA5"/>
    <mergeCell ref="BB5:BD5"/>
    <mergeCell ref="BE5:BG5"/>
    <mergeCell ref="AM4:AO4"/>
    <mergeCell ref="AP4:AR4"/>
    <mergeCell ref="AS4:AU4"/>
    <mergeCell ref="AV4:AX4"/>
    <mergeCell ref="AY4:BA4"/>
    <mergeCell ref="BB4:BD4"/>
    <mergeCell ref="BH11:BJ11"/>
    <mergeCell ref="AE14:AF14"/>
    <mergeCell ref="BI14:BJ14"/>
    <mergeCell ref="BE8:BG8"/>
    <mergeCell ref="AG11:AI11"/>
    <mergeCell ref="AJ11:AL11"/>
    <mergeCell ref="AM11:AO11"/>
    <mergeCell ref="AP11:AR11"/>
    <mergeCell ref="AS11:AU11"/>
    <mergeCell ref="AV11:AX11"/>
    <mergeCell ref="AY11:BA11"/>
    <mergeCell ref="BB11:BD11"/>
    <mergeCell ref="BE11:BG11"/>
    <mergeCell ref="AM8:AO8"/>
    <mergeCell ref="AP8:AR8"/>
    <mergeCell ref="AS8:AU8"/>
    <mergeCell ref="AV8:AX8"/>
    <mergeCell ref="AY8:BA8"/>
    <mergeCell ref="BB8:BD8"/>
    <mergeCell ref="AG14:AH14"/>
    <mergeCell ref="AJ14:AK14"/>
    <mergeCell ref="AM14:AN14"/>
    <mergeCell ref="AP14:AQ14"/>
    <mergeCell ref="AS14:AT14"/>
    <mergeCell ref="C16:E16"/>
    <mergeCell ref="F16:H16"/>
    <mergeCell ref="I16:K16"/>
    <mergeCell ref="L16:N16"/>
    <mergeCell ref="O16:Q16"/>
    <mergeCell ref="R16:T16"/>
    <mergeCell ref="U16:W16"/>
    <mergeCell ref="X16:Z16"/>
    <mergeCell ref="AA16:AC16"/>
    <mergeCell ref="AG16:AI16"/>
    <mergeCell ref="AJ16:AL16"/>
    <mergeCell ref="AM16:AO16"/>
    <mergeCell ref="AP16:AR16"/>
    <mergeCell ref="AS16:AU16"/>
    <mergeCell ref="AV16:AX16"/>
    <mergeCell ref="AY16:BA16"/>
    <mergeCell ref="BB16:BD16"/>
    <mergeCell ref="BE16:BG16"/>
  </mergeCells>
  <phoneticPr fontId="2"/>
  <conditionalFormatting sqref="C11:BE11">
    <cfRule type="expression" dxfId="16" priority="6">
      <formula>C16=-1</formula>
    </cfRule>
    <cfRule type="expression" dxfId="15" priority="7">
      <formula>C16=1</formula>
    </cfRule>
    <cfRule type="expression" dxfId="14" priority="8">
      <formula>C16&gt;2</formula>
    </cfRule>
    <cfRule type="expression" dxfId="13" priority="9">
      <formula>C16=2</formula>
    </cfRule>
  </conditionalFormatting>
  <conditionalFormatting sqref="E14 H14 K14 N14 Q14 T14 W14 Z14 AC14 AI14 AL14 AO14 AR14 AU14 AX14 BA14 BD14 BG14">
    <cfRule type="cellIs" dxfId="12" priority="4" operator="greaterThan">
      <formula>2</formula>
    </cfRule>
  </conditionalFormatting>
  <conditionalFormatting sqref="C17:AC17 AG17:BG17">
    <cfRule type="colorScale" priority="2">
      <colorScale>
        <cfvo type="min"/>
        <cfvo type="percentile" val="50"/>
        <cfvo type="max"/>
        <color rgb="FFF8696B"/>
        <color rgb="FFFCFCFF"/>
        <color rgb="FF63BE7B"/>
      </colorScale>
    </cfRule>
  </conditionalFormatting>
  <conditionalFormatting sqref="C19:AC19 AG19:BG19">
    <cfRule type="colorScale" priority="1">
      <colorScale>
        <cfvo type="min"/>
        <cfvo type="percentile" val="50"/>
        <cfvo type="max"/>
        <color rgb="FF63BE7B"/>
        <color rgb="FFFCFCFF"/>
        <color rgb="FFF8696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ボタン2_Click">
                <anchor moveWithCells="1" sizeWithCells="1">
                  <from>
                    <xdr:col>9</xdr:col>
                    <xdr:colOff>180975</xdr:colOff>
                    <xdr:row>21</xdr:row>
                    <xdr:rowOff>95250</xdr:rowOff>
                  </from>
                  <to>
                    <xdr:col>21</xdr:col>
                    <xdr:colOff>19050</xdr:colOff>
                    <xdr:row>30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53FDB-AA5D-49E1-B67C-3938B0968BEB}">
  <sheetPr codeName="Sheet14"/>
  <dimension ref="A1:AR33"/>
  <sheetViews>
    <sheetView topLeftCell="A4" workbookViewId="0">
      <selection activeCell="C7" sqref="C7"/>
    </sheetView>
  </sheetViews>
  <sheetFormatPr defaultRowHeight="15.75"/>
  <cols>
    <col min="1" max="1" width="4.21875" customWidth="1"/>
    <col min="2" max="2" width="5.44140625" customWidth="1"/>
    <col min="3" max="3" width="12.21875" customWidth="1"/>
    <col min="4" max="4" width="8.88671875" customWidth="1"/>
    <col min="5" max="5" width="14" customWidth="1"/>
    <col min="6" max="14" width="4.77734375" style="105" customWidth="1"/>
    <col min="15" max="15" width="5.109375" customWidth="1"/>
    <col min="16" max="24" width="4.21875" style="105" customWidth="1"/>
    <col min="25" max="25" width="7" customWidth="1"/>
    <col min="26" max="34" width="3.77734375" style="105" customWidth="1"/>
    <col min="35" max="35" width="7" style="128" customWidth="1"/>
    <col min="36" max="44" width="3.88671875" style="105" customWidth="1"/>
  </cols>
  <sheetData>
    <row r="1" spans="1:44">
      <c r="B1" s="125" t="s">
        <v>624</v>
      </c>
      <c r="AI1"/>
    </row>
    <row r="2" spans="1:44">
      <c r="AI2"/>
    </row>
    <row r="3" spans="1:44">
      <c r="A3" t="s">
        <v>630</v>
      </c>
      <c r="B3" t="s">
        <v>634</v>
      </c>
      <c r="D3" t="s">
        <v>643</v>
      </c>
      <c r="E3" t="s">
        <v>640</v>
      </c>
      <c r="AI3"/>
    </row>
    <row r="4" spans="1:44">
      <c r="A4" t="s">
        <v>628</v>
      </c>
      <c r="B4" t="s">
        <v>633</v>
      </c>
      <c r="D4" t="s">
        <v>644</v>
      </c>
      <c r="E4" t="s">
        <v>641</v>
      </c>
      <c r="AI4"/>
    </row>
    <row r="5" spans="1:44">
      <c r="A5" t="s">
        <v>632</v>
      </c>
      <c r="B5" t="s">
        <v>635</v>
      </c>
      <c r="AI5"/>
    </row>
    <row r="6" spans="1:44">
      <c r="AI6"/>
    </row>
    <row r="7" spans="1:44" ht="16.5" thickBot="1">
      <c r="B7" t="s">
        <v>848</v>
      </c>
      <c r="AI7"/>
    </row>
    <row r="8" spans="1:44" ht="19.5" thickTop="1" thickBot="1">
      <c r="E8" t="s">
        <v>645</v>
      </c>
      <c r="F8" s="496">
        <v>1</v>
      </c>
      <c r="G8" s="496">
        <v>2</v>
      </c>
      <c r="H8" s="496">
        <v>3</v>
      </c>
      <c r="I8" s="496">
        <v>4</v>
      </c>
      <c r="J8" s="496">
        <v>5</v>
      </c>
      <c r="K8" s="496">
        <v>6</v>
      </c>
      <c r="L8" s="496">
        <v>7</v>
      </c>
      <c r="M8" s="496">
        <v>8</v>
      </c>
      <c r="N8" s="496">
        <v>9</v>
      </c>
      <c r="O8" s="497"/>
      <c r="P8" s="496">
        <v>10</v>
      </c>
      <c r="Q8" s="496">
        <v>11</v>
      </c>
      <c r="R8" s="496">
        <v>12</v>
      </c>
      <c r="S8" s="496">
        <v>13</v>
      </c>
      <c r="T8" s="496">
        <v>14</v>
      </c>
      <c r="U8" s="496">
        <v>15</v>
      </c>
      <c r="V8" s="496">
        <v>16</v>
      </c>
      <c r="W8" s="496">
        <v>17</v>
      </c>
      <c r="X8" s="496">
        <v>18</v>
      </c>
      <c r="Y8" s="497"/>
      <c r="Z8" s="496">
        <v>1</v>
      </c>
      <c r="AA8" s="496">
        <v>2</v>
      </c>
      <c r="AB8" s="496">
        <v>3</v>
      </c>
      <c r="AC8" s="496">
        <v>4</v>
      </c>
      <c r="AD8" s="496">
        <v>5</v>
      </c>
      <c r="AE8" s="496">
        <v>6</v>
      </c>
      <c r="AF8" s="496">
        <v>7</v>
      </c>
      <c r="AG8" s="496">
        <v>8</v>
      </c>
      <c r="AH8" s="496">
        <v>9</v>
      </c>
      <c r="AI8" s="497"/>
      <c r="AJ8" s="496">
        <v>10</v>
      </c>
      <c r="AK8" s="496">
        <v>11</v>
      </c>
      <c r="AL8" s="496">
        <v>12</v>
      </c>
      <c r="AM8" s="496">
        <v>13</v>
      </c>
      <c r="AN8" s="496">
        <v>14</v>
      </c>
      <c r="AO8" s="496">
        <v>15</v>
      </c>
      <c r="AP8" s="496">
        <v>16</v>
      </c>
      <c r="AQ8" s="496">
        <v>17</v>
      </c>
      <c r="AR8" s="496">
        <v>18</v>
      </c>
    </row>
    <row r="9" spans="1:44" ht="16.5" thickTop="1">
      <c r="C9" t="s">
        <v>638</v>
      </c>
      <c r="F9" s="234" t="s">
        <v>642</v>
      </c>
      <c r="G9" s="105" t="s">
        <v>642</v>
      </c>
      <c r="H9" s="105" t="s">
        <v>642</v>
      </c>
      <c r="I9" s="105" t="s">
        <v>424</v>
      </c>
      <c r="J9" s="105" t="s">
        <v>642</v>
      </c>
      <c r="K9" s="105" t="s">
        <v>642</v>
      </c>
      <c r="L9" s="105" t="s">
        <v>642</v>
      </c>
      <c r="M9" s="105" t="s">
        <v>424</v>
      </c>
      <c r="N9" s="105" t="s">
        <v>424</v>
      </c>
      <c r="O9" s="128"/>
      <c r="P9" s="234" t="s">
        <v>642</v>
      </c>
      <c r="Q9" s="105" t="s">
        <v>642</v>
      </c>
      <c r="R9" s="105" t="s">
        <v>424</v>
      </c>
      <c r="S9" s="105" t="s">
        <v>642</v>
      </c>
      <c r="T9" s="105" t="s">
        <v>424</v>
      </c>
      <c r="U9" s="105" t="s">
        <v>642</v>
      </c>
      <c r="V9" s="105" t="s">
        <v>642</v>
      </c>
      <c r="W9" s="105" t="s">
        <v>642</v>
      </c>
      <c r="X9" s="105" t="s">
        <v>642</v>
      </c>
      <c r="Y9" s="128"/>
    </row>
    <row r="10" spans="1:44" ht="18.75">
      <c r="C10" t="s">
        <v>639</v>
      </c>
      <c r="F10" s="498">
        <v>1</v>
      </c>
      <c r="G10" s="499">
        <v>4</v>
      </c>
      <c r="H10" s="499">
        <v>2</v>
      </c>
      <c r="I10" s="499">
        <v>2</v>
      </c>
      <c r="J10" s="499">
        <v>1</v>
      </c>
      <c r="K10" s="499">
        <v>2</v>
      </c>
      <c r="L10" s="499">
        <v>5</v>
      </c>
      <c r="M10" s="499">
        <v>3</v>
      </c>
      <c r="N10" s="499">
        <v>1</v>
      </c>
      <c r="O10" s="500"/>
      <c r="P10" s="498">
        <v>3</v>
      </c>
      <c r="Q10" s="499">
        <v>3</v>
      </c>
      <c r="R10" s="499">
        <v>3</v>
      </c>
      <c r="S10" s="499">
        <v>1</v>
      </c>
      <c r="T10" s="499">
        <v>1</v>
      </c>
      <c r="U10" s="499">
        <v>3</v>
      </c>
      <c r="V10" s="499">
        <v>1</v>
      </c>
      <c r="W10" s="499">
        <v>1</v>
      </c>
      <c r="X10" s="499">
        <v>1</v>
      </c>
      <c r="Y10" s="500"/>
      <c r="Z10" s="498">
        <v>1</v>
      </c>
      <c r="AA10" s="499">
        <v>4</v>
      </c>
      <c r="AB10" s="499">
        <v>2</v>
      </c>
      <c r="AC10" s="499">
        <v>2</v>
      </c>
      <c r="AD10" s="499">
        <v>1</v>
      </c>
      <c r="AE10" s="499">
        <v>2</v>
      </c>
      <c r="AF10" s="499">
        <v>5</v>
      </c>
      <c r="AG10" s="499">
        <v>3</v>
      </c>
      <c r="AH10" s="499">
        <v>1</v>
      </c>
    </row>
    <row r="11" spans="1:44">
      <c r="C11" s="116">
        <v>44836</v>
      </c>
      <c r="D11" t="s">
        <v>646</v>
      </c>
      <c r="E11" t="s">
        <v>647</v>
      </c>
      <c r="F11" s="234">
        <v>4</v>
      </c>
      <c r="G11" s="105">
        <v>4</v>
      </c>
      <c r="H11" s="105">
        <v>4</v>
      </c>
      <c r="I11" s="105">
        <v>3</v>
      </c>
      <c r="J11" s="485">
        <v>3</v>
      </c>
      <c r="K11" s="216">
        <v>11</v>
      </c>
      <c r="L11" s="486">
        <v>4</v>
      </c>
      <c r="M11" s="486">
        <v>6</v>
      </c>
      <c r="N11" s="486">
        <v>5</v>
      </c>
      <c r="O11" s="483">
        <v>44</v>
      </c>
      <c r="P11" s="234">
        <v>3</v>
      </c>
      <c r="Q11" s="486">
        <v>5</v>
      </c>
      <c r="R11" s="486">
        <v>5</v>
      </c>
      <c r="S11" s="486">
        <v>5</v>
      </c>
      <c r="T11" s="491">
        <v>7</v>
      </c>
      <c r="U11" s="105">
        <v>4</v>
      </c>
      <c r="V11" s="492">
        <v>3</v>
      </c>
      <c r="W11" s="105">
        <v>3</v>
      </c>
      <c r="X11" s="216">
        <v>8</v>
      </c>
      <c r="Y11" s="484">
        <v>43</v>
      </c>
      <c r="Z11" s="105">
        <v>4</v>
      </c>
      <c r="AA11" s="105">
        <v>4</v>
      </c>
      <c r="AB11" s="105">
        <v>4</v>
      </c>
      <c r="AC11" s="486">
        <v>4</v>
      </c>
      <c r="AD11" s="486">
        <v>5</v>
      </c>
      <c r="AE11" s="492">
        <v>4</v>
      </c>
      <c r="AF11" s="105">
        <v>3</v>
      </c>
      <c r="AG11" s="486">
        <v>6</v>
      </c>
      <c r="AH11" s="485">
        <v>3</v>
      </c>
      <c r="AI11" s="483">
        <v>37</v>
      </c>
    </row>
    <row r="12" spans="1:44">
      <c r="F12" s="234"/>
      <c r="O12" s="128"/>
      <c r="P12" s="234"/>
      <c r="Y12" s="128"/>
    </row>
    <row r="13" spans="1:44">
      <c r="C13" t="s">
        <v>638</v>
      </c>
      <c r="F13" s="234" t="s">
        <v>642</v>
      </c>
      <c r="G13" s="105" t="s">
        <v>642</v>
      </c>
      <c r="H13" s="105" t="s">
        <v>642</v>
      </c>
      <c r="I13" s="105" t="s">
        <v>424</v>
      </c>
      <c r="J13" s="105" t="s">
        <v>642</v>
      </c>
      <c r="K13" s="105" t="s">
        <v>642</v>
      </c>
      <c r="L13" s="105" t="s">
        <v>642</v>
      </c>
      <c r="M13" s="105" t="s">
        <v>424</v>
      </c>
      <c r="N13" s="105" t="s">
        <v>424</v>
      </c>
      <c r="O13" s="128"/>
      <c r="P13" s="234" t="s">
        <v>642</v>
      </c>
      <c r="Q13" s="105" t="s">
        <v>642</v>
      </c>
      <c r="R13" s="105" t="s">
        <v>424</v>
      </c>
      <c r="S13" s="105" t="s">
        <v>642</v>
      </c>
      <c r="T13" s="105" t="s">
        <v>424</v>
      </c>
      <c r="U13" s="105" t="s">
        <v>642</v>
      </c>
      <c r="Y13" s="128"/>
    </row>
    <row r="14" spans="1:44" ht="18.75">
      <c r="C14" t="s">
        <v>639</v>
      </c>
      <c r="F14" s="498">
        <v>2</v>
      </c>
      <c r="G14" s="499">
        <v>3</v>
      </c>
      <c r="H14" s="499">
        <v>1</v>
      </c>
      <c r="I14" s="499">
        <v>2</v>
      </c>
      <c r="J14" s="499">
        <v>4</v>
      </c>
      <c r="K14" s="499">
        <v>3</v>
      </c>
      <c r="L14" s="499">
        <v>5</v>
      </c>
      <c r="M14" s="499">
        <v>1</v>
      </c>
      <c r="N14" s="499">
        <v>3</v>
      </c>
      <c r="O14" s="500"/>
      <c r="P14" s="498">
        <v>1</v>
      </c>
      <c r="Q14" s="499">
        <v>1</v>
      </c>
      <c r="R14" s="499">
        <v>3</v>
      </c>
      <c r="S14" s="499">
        <v>3</v>
      </c>
      <c r="T14" s="499">
        <v>1</v>
      </c>
      <c r="U14" s="499">
        <v>3</v>
      </c>
      <c r="V14" s="499">
        <v>2</v>
      </c>
      <c r="W14" s="499">
        <v>3</v>
      </c>
      <c r="X14" s="499">
        <v>2</v>
      </c>
      <c r="Y14" s="128"/>
    </row>
    <row r="15" spans="1:44">
      <c r="C15" s="116">
        <v>44843</v>
      </c>
      <c r="D15" t="s">
        <v>625</v>
      </c>
      <c r="E15" t="s">
        <v>627</v>
      </c>
      <c r="F15" s="487" t="s">
        <v>630</v>
      </c>
      <c r="G15" s="106" t="s">
        <v>457</v>
      </c>
      <c r="H15" s="106" t="s">
        <v>457</v>
      </c>
      <c r="I15" s="106" t="s">
        <v>457</v>
      </c>
      <c r="J15" s="106" t="s">
        <v>457</v>
      </c>
      <c r="K15" s="106" t="s">
        <v>457</v>
      </c>
      <c r="L15" s="106" t="s">
        <v>630</v>
      </c>
      <c r="M15" s="106" t="s">
        <v>631</v>
      </c>
      <c r="N15" s="106" t="s">
        <v>457</v>
      </c>
      <c r="O15" s="482" t="s">
        <v>648</v>
      </c>
      <c r="P15" s="487" t="s">
        <v>631</v>
      </c>
      <c r="Q15" s="106" t="s">
        <v>630</v>
      </c>
      <c r="R15" s="106" t="s">
        <v>457</v>
      </c>
      <c r="S15" s="106" t="s">
        <v>457</v>
      </c>
      <c r="T15" s="106"/>
      <c r="U15" s="106"/>
      <c r="V15" s="106"/>
      <c r="W15" s="106"/>
      <c r="X15" s="106"/>
      <c r="Y15" s="128" t="s">
        <v>633</v>
      </c>
      <c r="Z15" s="106"/>
      <c r="AA15" s="106"/>
      <c r="AB15" s="106"/>
      <c r="AC15" s="106"/>
      <c r="AD15" s="106"/>
      <c r="AE15" s="106"/>
      <c r="AF15" s="106"/>
      <c r="AG15" s="106"/>
      <c r="AH15" s="106"/>
      <c r="AI15" s="482"/>
      <c r="AJ15" s="106"/>
      <c r="AK15" s="106"/>
      <c r="AL15" s="106"/>
      <c r="AM15" s="106"/>
      <c r="AN15" s="106"/>
      <c r="AO15" s="106"/>
      <c r="AP15" s="106"/>
      <c r="AQ15" s="106"/>
      <c r="AR15" s="106"/>
    </row>
    <row r="16" spans="1:44">
      <c r="F16" s="488">
        <v>5</v>
      </c>
      <c r="G16" s="489">
        <v>5</v>
      </c>
      <c r="H16" s="105">
        <v>4</v>
      </c>
      <c r="I16" s="105">
        <v>3</v>
      </c>
      <c r="J16" s="105">
        <v>4</v>
      </c>
      <c r="K16" s="105">
        <v>5</v>
      </c>
      <c r="L16" s="105">
        <v>3</v>
      </c>
      <c r="M16" s="249">
        <v>7</v>
      </c>
      <c r="N16" s="105">
        <v>4</v>
      </c>
      <c r="O16" s="484">
        <v>40</v>
      </c>
      <c r="P16" s="234">
        <v>3</v>
      </c>
      <c r="Q16" s="105">
        <v>4</v>
      </c>
      <c r="R16" s="105">
        <v>4</v>
      </c>
      <c r="S16" s="105">
        <v>4</v>
      </c>
      <c r="T16" s="489">
        <v>5</v>
      </c>
      <c r="U16" s="489">
        <v>4</v>
      </c>
      <c r="V16" s="489">
        <v>4</v>
      </c>
      <c r="W16" s="489">
        <v>3</v>
      </c>
      <c r="X16" s="489">
        <v>5</v>
      </c>
      <c r="Y16" s="128">
        <v>0</v>
      </c>
      <c r="AA16" s="493"/>
      <c r="AN16" s="493"/>
      <c r="AO16" s="493"/>
      <c r="AP16" s="493"/>
      <c r="AQ16" s="493"/>
      <c r="AR16" s="493"/>
    </row>
    <row r="17" spans="2:44">
      <c r="C17" s="116">
        <v>44843</v>
      </c>
      <c r="D17" t="s">
        <v>626</v>
      </c>
      <c r="E17" t="s">
        <v>636</v>
      </c>
      <c r="F17" s="487" t="s">
        <v>631</v>
      </c>
      <c r="G17" s="106" t="s">
        <v>457</v>
      </c>
      <c r="H17" s="106" t="s">
        <v>457</v>
      </c>
      <c r="I17" s="106" t="s">
        <v>457</v>
      </c>
      <c r="J17" s="106" t="s">
        <v>629</v>
      </c>
      <c r="K17" s="106" t="s">
        <v>631</v>
      </c>
      <c r="L17" s="106" t="s">
        <v>630</v>
      </c>
      <c r="M17" s="106" t="s">
        <v>629</v>
      </c>
      <c r="N17" s="106" t="s">
        <v>457</v>
      </c>
      <c r="O17" s="482" t="s">
        <v>649</v>
      </c>
      <c r="P17" s="487" t="s">
        <v>457</v>
      </c>
      <c r="Q17" s="106" t="s">
        <v>457</v>
      </c>
      <c r="R17" s="106" t="s">
        <v>629</v>
      </c>
      <c r="S17" s="106" t="s">
        <v>629</v>
      </c>
      <c r="T17" s="106" t="s">
        <v>629</v>
      </c>
      <c r="U17" s="106" t="s">
        <v>457</v>
      </c>
      <c r="V17" s="106"/>
      <c r="W17" s="106"/>
      <c r="X17" s="106"/>
      <c r="Y17" s="128" t="s">
        <v>650</v>
      </c>
      <c r="Z17" s="106"/>
      <c r="AA17" s="106"/>
      <c r="AB17" s="106"/>
      <c r="AC17" s="106"/>
      <c r="AD17" s="106"/>
      <c r="AE17" s="106"/>
      <c r="AF17" s="106"/>
      <c r="AG17" s="106"/>
      <c r="AH17" s="106"/>
      <c r="AI17" s="482"/>
      <c r="AJ17" s="106"/>
      <c r="AK17" s="106"/>
      <c r="AL17" s="106"/>
      <c r="AM17" s="106"/>
      <c r="AN17" s="106"/>
      <c r="AO17" s="106"/>
      <c r="AP17" s="106"/>
      <c r="AQ17" s="106"/>
      <c r="AR17" s="106"/>
    </row>
    <row r="18" spans="2:44">
      <c r="F18" s="488">
        <v>5</v>
      </c>
      <c r="G18" s="105">
        <v>4</v>
      </c>
      <c r="H18" s="105">
        <v>4</v>
      </c>
      <c r="I18" s="105">
        <v>3</v>
      </c>
      <c r="J18" s="105">
        <v>4</v>
      </c>
      <c r="K18" s="490">
        <v>6</v>
      </c>
      <c r="L18" s="105">
        <v>3</v>
      </c>
      <c r="M18" s="490">
        <v>6</v>
      </c>
      <c r="N18" s="105">
        <v>4</v>
      </c>
      <c r="O18" s="484">
        <v>39</v>
      </c>
      <c r="P18" s="234">
        <v>3</v>
      </c>
      <c r="Q18" s="105">
        <v>4</v>
      </c>
      <c r="R18" s="490">
        <v>5</v>
      </c>
      <c r="S18" s="105">
        <v>4</v>
      </c>
      <c r="T18" s="490">
        <v>6</v>
      </c>
      <c r="U18" s="485">
        <v>3</v>
      </c>
      <c r="V18" s="489">
        <v>4</v>
      </c>
      <c r="W18" s="489">
        <v>3</v>
      </c>
      <c r="X18" s="489">
        <v>5</v>
      </c>
      <c r="Y18" s="128">
        <v>1</v>
      </c>
      <c r="AP18" s="493"/>
      <c r="AQ18" s="493"/>
      <c r="AR18" s="493"/>
    </row>
    <row r="19" spans="2:44">
      <c r="C19" s="116"/>
      <c r="F19" s="234"/>
      <c r="O19" s="128"/>
      <c r="P19" s="234"/>
      <c r="Y19" s="128"/>
    </row>
    <row r="20" spans="2:44">
      <c r="C20" t="s">
        <v>638</v>
      </c>
      <c r="F20" s="234" t="s">
        <v>642</v>
      </c>
      <c r="G20" s="105" t="s">
        <v>642</v>
      </c>
      <c r="H20" s="105" t="s">
        <v>642</v>
      </c>
      <c r="I20" s="105" t="s">
        <v>424</v>
      </c>
      <c r="J20" s="105" t="s">
        <v>642</v>
      </c>
      <c r="K20" s="105" t="s">
        <v>642</v>
      </c>
      <c r="L20" s="105" t="s">
        <v>642</v>
      </c>
      <c r="M20" s="105" t="s">
        <v>424</v>
      </c>
      <c r="N20" s="105" t="s">
        <v>424</v>
      </c>
      <c r="O20" s="128"/>
      <c r="P20" s="234" t="s">
        <v>642</v>
      </c>
      <c r="Q20" s="105" t="s">
        <v>642</v>
      </c>
      <c r="R20" s="105" t="s">
        <v>424</v>
      </c>
      <c r="S20" s="105" t="s">
        <v>642</v>
      </c>
      <c r="T20" s="105" t="s">
        <v>424</v>
      </c>
      <c r="U20" s="105" t="s">
        <v>642</v>
      </c>
      <c r="V20" s="105" t="s">
        <v>642</v>
      </c>
      <c r="W20" s="105" t="s">
        <v>642</v>
      </c>
      <c r="X20" s="105" t="s">
        <v>642</v>
      </c>
      <c r="Y20" s="128"/>
      <c r="Z20" s="234" t="s">
        <v>642</v>
      </c>
      <c r="AA20" s="105" t="s">
        <v>642</v>
      </c>
      <c r="AB20" s="105" t="s">
        <v>642</v>
      </c>
      <c r="AC20" s="105" t="s">
        <v>424</v>
      </c>
      <c r="AD20" s="105" t="s">
        <v>642</v>
      </c>
      <c r="AE20" s="105" t="s">
        <v>642</v>
      </c>
      <c r="AF20" s="105" t="s">
        <v>642</v>
      </c>
      <c r="AG20" s="105" t="s">
        <v>424</v>
      </c>
      <c r="AH20" s="105" t="s">
        <v>424</v>
      </c>
    </row>
    <row r="21" spans="2:44" ht="18.75">
      <c r="C21" t="s">
        <v>639</v>
      </c>
      <c r="F21" s="498">
        <v>3</v>
      </c>
      <c r="G21" s="499">
        <v>2</v>
      </c>
      <c r="H21" s="499">
        <v>3</v>
      </c>
      <c r="I21" s="499">
        <v>3</v>
      </c>
      <c r="J21" s="499">
        <v>1</v>
      </c>
      <c r="K21" s="499">
        <v>3</v>
      </c>
      <c r="L21" s="499">
        <v>5</v>
      </c>
      <c r="M21" s="499">
        <v>3</v>
      </c>
      <c r="N21" s="499">
        <v>2</v>
      </c>
      <c r="O21" s="500"/>
      <c r="P21" s="498">
        <v>3</v>
      </c>
      <c r="Q21" s="499">
        <v>3</v>
      </c>
      <c r="R21" s="499">
        <v>1</v>
      </c>
      <c r="S21" s="499">
        <v>1</v>
      </c>
      <c r="T21" s="499">
        <v>2</v>
      </c>
      <c r="U21" s="499">
        <v>3</v>
      </c>
      <c r="V21" s="499">
        <v>1</v>
      </c>
      <c r="W21" s="499">
        <v>3</v>
      </c>
      <c r="X21" s="499">
        <v>1</v>
      </c>
      <c r="Y21" s="500"/>
      <c r="Z21" s="498">
        <v>3</v>
      </c>
      <c r="AA21" s="499">
        <v>2</v>
      </c>
      <c r="AB21" s="499">
        <v>3</v>
      </c>
      <c r="AC21" s="499">
        <v>3</v>
      </c>
      <c r="AD21" s="499">
        <v>1</v>
      </c>
      <c r="AE21" s="499">
        <v>3</v>
      </c>
      <c r="AF21" s="499">
        <v>5</v>
      </c>
      <c r="AG21" s="499">
        <v>3</v>
      </c>
      <c r="AH21" s="499">
        <v>2</v>
      </c>
    </row>
    <row r="22" spans="2:44">
      <c r="C22" s="116">
        <v>44850</v>
      </c>
      <c r="D22" t="s">
        <v>637</v>
      </c>
      <c r="E22" t="s">
        <v>651</v>
      </c>
      <c r="F22" s="487" t="s">
        <v>629</v>
      </c>
      <c r="G22" s="106" t="s">
        <v>457</v>
      </c>
      <c r="H22" s="106" t="s">
        <v>629</v>
      </c>
      <c r="I22" s="106" t="s">
        <v>629</v>
      </c>
      <c r="J22" s="106" t="s">
        <v>629</v>
      </c>
      <c r="K22" s="106" t="s">
        <v>629</v>
      </c>
      <c r="L22" s="106" t="s">
        <v>630</v>
      </c>
      <c r="M22" s="106" t="s">
        <v>631</v>
      </c>
      <c r="N22" s="106" t="s">
        <v>629</v>
      </c>
      <c r="O22" s="128" t="str">
        <f>(COUNTIF(F22:N22,"〇")-COUNTIF(F22:N22,"X"))&amp;"up"</f>
        <v>0up</v>
      </c>
      <c r="P22" s="487" t="s">
        <v>631</v>
      </c>
      <c r="Q22" s="106" t="s">
        <v>629</v>
      </c>
      <c r="R22" s="106" t="s">
        <v>457</v>
      </c>
      <c r="S22" s="106" t="s">
        <v>631</v>
      </c>
      <c r="T22" s="106" t="s">
        <v>457</v>
      </c>
      <c r="U22" s="106" t="s">
        <v>457</v>
      </c>
      <c r="V22" s="106" t="s">
        <v>630</v>
      </c>
      <c r="W22" s="106" t="s">
        <v>629</v>
      </c>
      <c r="X22" s="106" t="s">
        <v>631</v>
      </c>
      <c r="Y22" s="128" t="str">
        <f>(COUNTIF(P22:X22,"〇")-COUNTIF(P22:X22,"X"))&amp;"up"</f>
        <v>0up</v>
      </c>
      <c r="Z22" s="487" t="s">
        <v>629</v>
      </c>
      <c r="AA22" s="106" t="s">
        <v>629</v>
      </c>
      <c r="AB22" s="106" t="s">
        <v>629</v>
      </c>
      <c r="AC22" s="106" t="s">
        <v>631</v>
      </c>
      <c r="AD22" s="106" t="s">
        <v>631</v>
      </c>
      <c r="AE22" s="106" t="s">
        <v>631</v>
      </c>
      <c r="AF22" s="106" t="s">
        <v>630</v>
      </c>
      <c r="AG22" s="106"/>
      <c r="AH22" s="106"/>
      <c r="AI22" s="128" t="str">
        <f>(COUNTIF(Z22:AH22,"〇")-COUNTIF(Z22:AH22,"X"))&amp;"up"</f>
        <v>-3up</v>
      </c>
    </row>
    <row r="23" spans="2:44">
      <c r="F23" s="488">
        <v>5</v>
      </c>
      <c r="G23" s="492">
        <v>3</v>
      </c>
      <c r="H23" s="105">
        <v>4</v>
      </c>
      <c r="I23" s="105">
        <v>3</v>
      </c>
      <c r="J23" s="105">
        <v>4</v>
      </c>
      <c r="K23" s="105">
        <v>5</v>
      </c>
      <c r="L23" s="105">
        <v>3</v>
      </c>
      <c r="M23" s="491">
        <v>7</v>
      </c>
      <c r="N23" s="105">
        <v>4</v>
      </c>
      <c r="O23" s="484">
        <v>38</v>
      </c>
      <c r="P23" s="494">
        <v>5</v>
      </c>
      <c r="Q23" s="105">
        <v>4</v>
      </c>
      <c r="R23" s="105">
        <v>4</v>
      </c>
      <c r="S23" s="490">
        <v>5</v>
      </c>
      <c r="T23" s="490">
        <v>6</v>
      </c>
      <c r="U23" s="105">
        <v>4</v>
      </c>
      <c r="V23" s="105">
        <v>4</v>
      </c>
      <c r="W23" s="105">
        <v>3</v>
      </c>
      <c r="X23" s="216">
        <v>8</v>
      </c>
      <c r="Y23" s="484">
        <v>43</v>
      </c>
      <c r="Z23" s="105">
        <v>4</v>
      </c>
      <c r="AA23" s="105">
        <v>4</v>
      </c>
      <c r="AB23" s="490">
        <v>5</v>
      </c>
      <c r="AC23" s="105">
        <v>3</v>
      </c>
      <c r="AD23" s="495">
        <v>6</v>
      </c>
      <c r="AE23" s="105">
        <v>5</v>
      </c>
      <c r="AI23" s="128">
        <v>3</v>
      </c>
    </row>
    <row r="24" spans="2:44">
      <c r="F24" s="234"/>
      <c r="O24" s="128"/>
      <c r="P24" s="234"/>
      <c r="Y24" s="128"/>
    </row>
    <row r="25" spans="2:44">
      <c r="B25" t="s">
        <v>849</v>
      </c>
      <c r="F25" s="234"/>
      <c r="O25" s="128"/>
      <c r="P25" s="234"/>
      <c r="Y25" s="128"/>
    </row>
    <row r="26" spans="2:44">
      <c r="C26" t="s">
        <v>638</v>
      </c>
      <c r="F26" s="234" t="s">
        <v>642</v>
      </c>
      <c r="G26" s="105" t="s">
        <v>642</v>
      </c>
      <c r="H26" s="105" t="s">
        <v>642</v>
      </c>
      <c r="I26" s="105" t="s">
        <v>424</v>
      </c>
      <c r="J26" s="105" t="s">
        <v>642</v>
      </c>
      <c r="K26" s="105" t="s">
        <v>642</v>
      </c>
      <c r="L26" s="105" t="s">
        <v>642</v>
      </c>
      <c r="M26" s="105" t="s">
        <v>424</v>
      </c>
      <c r="N26" s="105" t="s">
        <v>424</v>
      </c>
      <c r="O26" s="128"/>
      <c r="P26" s="234" t="s">
        <v>642</v>
      </c>
      <c r="Q26" s="105" t="s">
        <v>642</v>
      </c>
      <c r="R26" s="105" t="s">
        <v>424</v>
      </c>
      <c r="S26" s="105" t="s">
        <v>642</v>
      </c>
      <c r="T26" s="105" t="s">
        <v>424</v>
      </c>
      <c r="U26" s="105" t="s">
        <v>642</v>
      </c>
      <c r="V26" s="105" t="s">
        <v>642</v>
      </c>
      <c r="W26" s="105" t="s">
        <v>642</v>
      </c>
      <c r="X26" s="105" t="s">
        <v>642</v>
      </c>
      <c r="Y26" s="128"/>
    </row>
    <row r="27" spans="2:44" ht="18.75">
      <c r="C27" t="s">
        <v>639</v>
      </c>
      <c r="F27" s="498">
        <v>1</v>
      </c>
      <c r="G27" s="499">
        <v>1</v>
      </c>
      <c r="H27" s="499">
        <v>3</v>
      </c>
      <c r="I27" s="499">
        <v>2</v>
      </c>
      <c r="J27" s="499">
        <v>3</v>
      </c>
      <c r="K27" s="499">
        <v>2</v>
      </c>
      <c r="L27" s="499">
        <v>5</v>
      </c>
      <c r="M27" s="499">
        <v>3</v>
      </c>
      <c r="N27" s="499">
        <v>1</v>
      </c>
      <c r="O27" s="500"/>
      <c r="P27" s="498">
        <v>3</v>
      </c>
      <c r="Q27" s="499">
        <v>3</v>
      </c>
      <c r="R27" s="499">
        <v>1</v>
      </c>
      <c r="S27" s="499">
        <v>1</v>
      </c>
      <c r="T27" s="499">
        <v>1</v>
      </c>
      <c r="U27" s="499">
        <v>3</v>
      </c>
      <c r="V27" s="499">
        <v>3</v>
      </c>
      <c r="W27" s="499">
        <v>2</v>
      </c>
      <c r="X27" s="499">
        <v>2</v>
      </c>
      <c r="Y27" s="500"/>
      <c r="Z27" s="498">
        <v>1</v>
      </c>
      <c r="AA27" s="499">
        <v>1</v>
      </c>
      <c r="AB27" s="499">
        <v>3</v>
      </c>
      <c r="AC27" s="499">
        <v>2</v>
      </c>
      <c r="AD27" s="499">
        <v>3</v>
      </c>
      <c r="AE27" s="499">
        <v>2</v>
      </c>
      <c r="AF27" s="499">
        <v>5</v>
      </c>
      <c r="AG27" s="499">
        <v>3</v>
      </c>
      <c r="AH27" s="499">
        <v>1</v>
      </c>
    </row>
    <row r="28" spans="2:44">
      <c r="C28" s="116">
        <v>45200</v>
      </c>
      <c r="D28" t="s">
        <v>646</v>
      </c>
      <c r="E28" t="s">
        <v>859</v>
      </c>
      <c r="F28" s="234">
        <v>5</v>
      </c>
      <c r="G28" s="105">
        <v>4</v>
      </c>
      <c r="H28" s="105">
        <v>5</v>
      </c>
      <c r="I28" s="105">
        <v>4</v>
      </c>
      <c r="J28" s="511">
        <v>4</v>
      </c>
      <c r="K28" s="105">
        <v>6</v>
      </c>
      <c r="L28" s="511">
        <v>4</v>
      </c>
      <c r="M28" s="486">
        <v>8</v>
      </c>
      <c r="N28" s="486">
        <v>6</v>
      </c>
      <c r="O28" s="483">
        <v>47</v>
      </c>
      <c r="P28" s="234">
        <v>3</v>
      </c>
      <c r="Q28" s="485">
        <v>3</v>
      </c>
      <c r="R28" s="511">
        <v>4</v>
      </c>
      <c r="S28" s="511">
        <v>4</v>
      </c>
      <c r="T28" s="491">
        <v>8</v>
      </c>
      <c r="U28" s="486">
        <v>5</v>
      </c>
      <c r="V28" s="511">
        <v>4</v>
      </c>
      <c r="W28" s="105">
        <v>3</v>
      </c>
      <c r="X28" s="105">
        <v>5</v>
      </c>
      <c r="Y28" s="484">
        <v>39</v>
      </c>
      <c r="Z28" s="105">
        <v>5</v>
      </c>
      <c r="AA28" s="105">
        <v>4</v>
      </c>
      <c r="AB28" s="105">
        <v>3</v>
      </c>
      <c r="AC28" s="486">
        <v>4</v>
      </c>
      <c r="AD28" s="486">
        <v>5</v>
      </c>
      <c r="AE28" s="511">
        <v>5</v>
      </c>
      <c r="AF28" s="105">
        <v>3</v>
      </c>
      <c r="AG28" s="486">
        <v>6</v>
      </c>
      <c r="AH28" s="511">
        <v>5</v>
      </c>
      <c r="AI28" s="483">
        <v>40</v>
      </c>
    </row>
    <row r="29" spans="2:44">
      <c r="F29" s="234"/>
      <c r="O29" s="128"/>
      <c r="P29" s="234"/>
      <c r="Y29" s="128"/>
    </row>
    <row r="30" spans="2:44">
      <c r="B30" t="s">
        <v>972</v>
      </c>
    </row>
    <row r="31" spans="2:44">
      <c r="C31" t="s">
        <v>638</v>
      </c>
      <c r="F31" s="234" t="s">
        <v>642</v>
      </c>
      <c r="G31" s="105" t="s">
        <v>642</v>
      </c>
      <c r="H31" s="105" t="s">
        <v>642</v>
      </c>
      <c r="I31" s="105" t="s">
        <v>424</v>
      </c>
      <c r="J31" s="105" t="s">
        <v>642</v>
      </c>
      <c r="K31" s="105" t="s">
        <v>642</v>
      </c>
      <c r="L31" s="105" t="s">
        <v>642</v>
      </c>
      <c r="M31" s="105" t="s">
        <v>642</v>
      </c>
      <c r="N31" s="105" t="s">
        <v>424</v>
      </c>
      <c r="O31" s="128"/>
      <c r="P31" s="234" t="s">
        <v>642</v>
      </c>
      <c r="Q31" s="105" t="s">
        <v>642</v>
      </c>
      <c r="R31" s="105" t="s">
        <v>424</v>
      </c>
      <c r="S31" s="105" t="s">
        <v>642</v>
      </c>
      <c r="T31" s="105" t="s">
        <v>424</v>
      </c>
      <c r="U31" s="105" t="s">
        <v>642</v>
      </c>
      <c r="V31" s="105" t="s">
        <v>642</v>
      </c>
      <c r="W31" s="105" t="s">
        <v>642</v>
      </c>
      <c r="X31" s="105" t="s">
        <v>642</v>
      </c>
      <c r="Y31" s="128"/>
    </row>
    <row r="32" spans="2:44" ht="18.75">
      <c r="C32" t="s">
        <v>639</v>
      </c>
      <c r="D32" t="s">
        <v>974</v>
      </c>
      <c r="F32" s="498">
        <v>2</v>
      </c>
      <c r="G32" s="499">
        <v>2</v>
      </c>
      <c r="H32" s="499">
        <v>2</v>
      </c>
      <c r="I32" s="499">
        <v>3</v>
      </c>
      <c r="J32" s="499">
        <v>1</v>
      </c>
      <c r="K32" s="499">
        <v>1</v>
      </c>
      <c r="L32" s="499">
        <v>4</v>
      </c>
      <c r="M32" s="499">
        <v>1</v>
      </c>
      <c r="N32" s="499">
        <v>3</v>
      </c>
      <c r="O32" s="500"/>
      <c r="P32" s="498">
        <v>3</v>
      </c>
      <c r="Q32" s="499">
        <v>3</v>
      </c>
      <c r="R32" s="499">
        <v>4</v>
      </c>
      <c r="S32" s="499">
        <v>3</v>
      </c>
      <c r="T32" s="499">
        <v>1</v>
      </c>
      <c r="U32" s="499">
        <v>4</v>
      </c>
      <c r="V32" s="499">
        <v>3</v>
      </c>
      <c r="W32" s="499">
        <v>3</v>
      </c>
      <c r="X32" s="499">
        <v>3</v>
      </c>
      <c r="Y32" s="500"/>
      <c r="Z32" s="498">
        <v>2</v>
      </c>
      <c r="AA32" s="499">
        <v>2</v>
      </c>
      <c r="AB32" s="499">
        <v>2</v>
      </c>
      <c r="AC32" s="499">
        <v>3</v>
      </c>
      <c r="AD32" s="499">
        <v>1</v>
      </c>
      <c r="AE32" s="499">
        <v>1</v>
      </c>
      <c r="AF32" s="499">
        <v>4</v>
      </c>
      <c r="AG32" s="499">
        <v>1</v>
      </c>
      <c r="AH32" s="499">
        <v>3</v>
      </c>
    </row>
    <row r="33" spans="3:35">
      <c r="C33" s="116">
        <v>45571</v>
      </c>
      <c r="D33" t="s">
        <v>646</v>
      </c>
      <c r="E33" t="s">
        <v>973</v>
      </c>
      <c r="F33" s="234">
        <v>4</v>
      </c>
      <c r="G33" s="105">
        <v>4</v>
      </c>
      <c r="H33" s="105">
        <v>4</v>
      </c>
      <c r="I33" s="492">
        <v>2</v>
      </c>
      <c r="J33" s="491">
        <v>6</v>
      </c>
      <c r="K33" s="105">
        <v>5</v>
      </c>
      <c r="L33" s="511">
        <v>3</v>
      </c>
      <c r="M33" s="511">
        <v>5</v>
      </c>
      <c r="N33" s="491">
        <v>6</v>
      </c>
      <c r="O33" s="483">
        <v>39</v>
      </c>
      <c r="P33" s="550">
        <v>3</v>
      </c>
      <c r="Q33" s="511">
        <v>4</v>
      </c>
      <c r="R33" s="511">
        <v>4</v>
      </c>
      <c r="S33" s="486">
        <v>5</v>
      </c>
      <c r="T33" s="486">
        <v>6</v>
      </c>
      <c r="U33" s="486">
        <v>5</v>
      </c>
      <c r="V33" s="511">
        <v>4</v>
      </c>
      <c r="W33" s="511">
        <v>3</v>
      </c>
      <c r="X33" s="511">
        <v>5</v>
      </c>
      <c r="Y33" s="484">
        <v>39</v>
      </c>
      <c r="Z33" s="486">
        <v>5</v>
      </c>
      <c r="AA33" s="486">
        <v>5</v>
      </c>
      <c r="AB33" s="511">
        <v>4</v>
      </c>
      <c r="AC33" s="491">
        <v>5</v>
      </c>
      <c r="AD33" s="492">
        <v>3</v>
      </c>
      <c r="AE33" s="486">
        <v>6</v>
      </c>
      <c r="AF33" s="511">
        <v>3</v>
      </c>
      <c r="AG33" s="511">
        <v>5</v>
      </c>
      <c r="AH33" s="511">
        <v>4</v>
      </c>
      <c r="AI33" s="483">
        <v>40</v>
      </c>
    </row>
  </sheetData>
  <phoneticPr fontId="2"/>
  <dataValidations count="2">
    <dataValidation type="list" showInputMessage="1" showErrorMessage="1" sqref="P17:X17 AJ15:AR15 P15:X15 F17:N17 F15:N15 Z15:AH15 Z17:AH17 AJ17:AR17 F22:N22 P22:X22 Z22:AH22" xr:uid="{3188A5BE-7B0F-4A59-845A-74F73A581A08}">
      <formula1>$A$3:$A$5</formula1>
    </dataValidation>
    <dataValidation type="list" allowBlank="1" showInputMessage="1" showErrorMessage="1" sqref="P9:X9 P13:X13 P20:X20 F20:N20 F9:N9 F13:N13 Z13:AH13 AJ13:AR13 Z20:AH20 P26:X26 F26:N26 P31:X31 F31:N31" xr:uid="{3DDEDE0E-766D-499A-8974-2A4A32CE0BFE}">
      <formula1>$D$3:$D$4</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D7575-A0AB-4DFB-8648-D97C5CBDE03C}">
  <sheetPr codeName="Sheet15"/>
  <dimension ref="A1:E25"/>
  <sheetViews>
    <sheetView workbookViewId="0"/>
  </sheetViews>
  <sheetFormatPr defaultRowHeight="15.75"/>
  <cols>
    <col min="2" max="2" width="17.5546875" customWidth="1"/>
    <col min="4" max="4" width="81" customWidth="1"/>
    <col min="5" max="5" width="62.21875" customWidth="1"/>
  </cols>
  <sheetData>
    <row r="1" spans="1:4">
      <c r="A1" t="s">
        <v>652</v>
      </c>
    </row>
    <row r="2" spans="1:4">
      <c r="C2" t="s">
        <v>655</v>
      </c>
      <c r="D2" t="s">
        <v>656</v>
      </c>
    </row>
    <row r="3" spans="1:4">
      <c r="B3" t="s">
        <v>657</v>
      </c>
      <c r="C3">
        <v>1</v>
      </c>
      <c r="D3" t="s">
        <v>670</v>
      </c>
    </row>
    <row r="4" spans="1:4">
      <c r="C4">
        <v>2</v>
      </c>
      <c r="D4" t="s">
        <v>669</v>
      </c>
    </row>
    <row r="5" spans="1:4">
      <c r="C5">
        <v>3</v>
      </c>
      <c r="D5" t="s">
        <v>671</v>
      </c>
    </row>
    <row r="6" spans="1:4">
      <c r="C6">
        <v>4</v>
      </c>
      <c r="D6" t="s">
        <v>653</v>
      </c>
    </row>
    <row r="7" spans="1:4">
      <c r="C7">
        <v>5</v>
      </c>
      <c r="D7" t="s">
        <v>658</v>
      </c>
    </row>
    <row r="8" spans="1:4">
      <c r="C8">
        <v>6</v>
      </c>
      <c r="D8" t="s">
        <v>660</v>
      </c>
    </row>
    <row r="9" spans="1:4">
      <c r="C9">
        <v>9</v>
      </c>
      <c r="D9" t="s">
        <v>668</v>
      </c>
    </row>
    <row r="10" spans="1:4">
      <c r="C10">
        <v>10</v>
      </c>
      <c r="D10" t="s">
        <v>672</v>
      </c>
    </row>
    <row r="11" spans="1:4">
      <c r="C11">
        <v>12</v>
      </c>
      <c r="D11" t="s">
        <v>839</v>
      </c>
    </row>
    <row r="12" spans="1:4">
      <c r="C12">
        <v>14</v>
      </c>
      <c r="D12" t="s">
        <v>677</v>
      </c>
    </row>
    <row r="13" spans="1:4">
      <c r="C13">
        <v>15</v>
      </c>
      <c r="D13" t="s">
        <v>683</v>
      </c>
    </row>
    <row r="14" spans="1:4">
      <c r="C14">
        <v>16</v>
      </c>
      <c r="D14" t="s">
        <v>678</v>
      </c>
    </row>
    <row r="15" spans="1:4">
      <c r="C15">
        <v>17</v>
      </c>
      <c r="D15" t="s">
        <v>679</v>
      </c>
    </row>
    <row r="16" spans="1:4">
      <c r="B16" t="s">
        <v>654</v>
      </c>
    </row>
    <row r="17" spans="3:5">
      <c r="C17">
        <v>6</v>
      </c>
      <c r="D17" t="s">
        <v>659</v>
      </c>
      <c r="E17" t="s">
        <v>682</v>
      </c>
    </row>
    <row r="18" spans="3:5">
      <c r="C18">
        <v>8</v>
      </c>
      <c r="D18" t="s">
        <v>661</v>
      </c>
      <c r="E18" t="s">
        <v>666</v>
      </c>
    </row>
    <row r="19" spans="3:5">
      <c r="C19">
        <v>8</v>
      </c>
      <c r="D19" t="s">
        <v>662</v>
      </c>
      <c r="E19" t="s">
        <v>666</v>
      </c>
    </row>
    <row r="20" spans="3:5">
      <c r="C20">
        <v>8</v>
      </c>
      <c r="D20" t="s">
        <v>667</v>
      </c>
    </row>
    <row r="21" spans="3:5">
      <c r="C21">
        <v>8</v>
      </c>
      <c r="D21" t="s">
        <v>663</v>
      </c>
    </row>
    <row r="22" spans="3:5">
      <c r="C22">
        <v>8</v>
      </c>
      <c r="D22" t="s">
        <v>664</v>
      </c>
      <c r="E22" t="s">
        <v>665</v>
      </c>
    </row>
    <row r="23" spans="3:5">
      <c r="C23">
        <v>11</v>
      </c>
      <c r="D23" t="s">
        <v>673</v>
      </c>
      <c r="E23" t="s">
        <v>674</v>
      </c>
    </row>
    <row r="24" spans="3:5">
      <c r="C24">
        <v>13</v>
      </c>
      <c r="D24" t="s">
        <v>675</v>
      </c>
      <c r="E24" t="s">
        <v>676</v>
      </c>
    </row>
    <row r="25" spans="3:5">
      <c r="C25">
        <v>18</v>
      </c>
      <c r="D25" t="s">
        <v>680</v>
      </c>
      <c r="E25" t="s">
        <v>681</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AA5D5-6AD7-4D09-8AD4-3FE671231E4E}">
  <sheetPr codeName="Sheet2">
    <tabColor rgb="FF0000FF"/>
  </sheetPr>
  <dimension ref="A3"/>
  <sheetViews>
    <sheetView workbookViewId="0"/>
  </sheetViews>
  <sheetFormatPr defaultRowHeight="15.75"/>
  <cols>
    <col min="1" max="209" width="2.109375" customWidth="1"/>
  </cols>
  <sheetData>
    <row r="3" spans="1:1">
      <c r="A3" t="s">
        <v>22</v>
      </c>
    </row>
  </sheetData>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30C36-79E1-4603-98BC-EB365EC3A102}">
  <sheetPr codeName="Sheet4"/>
  <dimension ref="A1:GQ200"/>
  <sheetViews>
    <sheetView workbookViewId="0">
      <selection activeCell="A2" sqref="A2:GQ203"/>
    </sheetView>
  </sheetViews>
  <sheetFormatPr defaultColWidth="13.44140625" defaultRowHeight="15.75"/>
  <cols>
    <col min="1" max="1" width="13.44140625" style="116"/>
    <col min="9" max="9" width="9.33203125" style="521" customWidth="1"/>
  </cols>
  <sheetData>
    <row r="1" spans="1:199">
      <c r="A1" s="3" t="s">
        <v>20</v>
      </c>
      <c r="B1" s="2" t="s">
        <v>19</v>
      </c>
      <c r="C1" s="4" t="s">
        <v>7</v>
      </c>
      <c r="D1" s="10" t="s">
        <v>8</v>
      </c>
      <c r="E1" s="11" t="s">
        <v>9</v>
      </c>
      <c r="F1" s="303" t="s">
        <v>10</v>
      </c>
      <c r="G1" s="303" t="s">
        <v>11</v>
      </c>
      <c r="H1" s="303" t="s">
        <v>12</v>
      </c>
      <c r="I1" s="517" t="s">
        <v>155</v>
      </c>
      <c r="J1" s="11" t="s">
        <v>13</v>
      </c>
      <c r="K1" s="11" t="s">
        <v>14</v>
      </c>
      <c r="L1" s="11" t="s">
        <v>15</v>
      </c>
      <c r="M1" s="11" t="s">
        <v>16</v>
      </c>
      <c r="N1" s="11" t="s">
        <v>17</v>
      </c>
      <c r="O1" s="11" t="s">
        <v>18</v>
      </c>
      <c r="P1" s="11" t="s">
        <v>9</v>
      </c>
      <c r="Q1" s="11" t="s">
        <v>10</v>
      </c>
      <c r="S1" s="322">
        <v>1</v>
      </c>
      <c r="T1" s="322" t="s">
        <v>1</v>
      </c>
      <c r="U1" s="322" t="s">
        <v>0</v>
      </c>
      <c r="V1" s="322" t="s">
        <v>2</v>
      </c>
      <c r="W1" s="322" t="s">
        <v>0</v>
      </c>
      <c r="X1" s="322" t="s">
        <v>3</v>
      </c>
      <c r="Y1" s="322" t="s">
        <v>4</v>
      </c>
      <c r="Z1" s="322" t="s">
        <v>5</v>
      </c>
      <c r="AA1" s="322" t="s">
        <v>6</v>
      </c>
      <c r="AB1" s="322" t="s">
        <v>6</v>
      </c>
      <c r="AC1" s="322">
        <v>2</v>
      </c>
      <c r="AD1" s="322" t="s">
        <v>1</v>
      </c>
      <c r="AE1" s="322" t="s">
        <v>0</v>
      </c>
      <c r="AF1" s="322" t="s">
        <v>2</v>
      </c>
      <c r="AG1" s="322" t="s">
        <v>0</v>
      </c>
      <c r="AH1" s="322" t="s">
        <v>3</v>
      </c>
      <c r="AI1" s="322" t="s">
        <v>4</v>
      </c>
      <c r="AJ1" s="322" t="s">
        <v>5</v>
      </c>
      <c r="AK1" s="322" t="s">
        <v>6</v>
      </c>
      <c r="AL1" s="322" t="s">
        <v>6</v>
      </c>
      <c r="AM1" s="322">
        <v>3</v>
      </c>
      <c r="AN1" s="322" t="s">
        <v>1</v>
      </c>
      <c r="AO1" s="322" t="s">
        <v>0</v>
      </c>
      <c r="AP1" s="322" t="s">
        <v>2</v>
      </c>
      <c r="AQ1" s="322" t="s">
        <v>0</v>
      </c>
      <c r="AR1" s="322" t="s">
        <v>3</v>
      </c>
      <c r="AS1" s="322" t="s">
        <v>4</v>
      </c>
      <c r="AT1" s="322" t="s">
        <v>5</v>
      </c>
      <c r="AU1" s="322" t="s">
        <v>6</v>
      </c>
      <c r="AV1" s="322" t="s">
        <v>6</v>
      </c>
      <c r="AW1" s="322">
        <v>4</v>
      </c>
      <c r="AX1" s="322" t="s">
        <v>1</v>
      </c>
      <c r="AY1" s="322" t="s">
        <v>0</v>
      </c>
      <c r="AZ1" s="322" t="s">
        <v>2</v>
      </c>
      <c r="BA1" s="322" t="s">
        <v>0</v>
      </c>
      <c r="BB1" s="322" t="s">
        <v>3</v>
      </c>
      <c r="BC1" s="322" t="s">
        <v>4</v>
      </c>
      <c r="BD1" s="322" t="s">
        <v>5</v>
      </c>
      <c r="BE1" s="322" t="s">
        <v>6</v>
      </c>
      <c r="BF1" s="322" t="s">
        <v>6</v>
      </c>
      <c r="BG1" s="322">
        <v>5</v>
      </c>
      <c r="BH1" s="322" t="s">
        <v>1</v>
      </c>
      <c r="BI1" s="322" t="s">
        <v>0</v>
      </c>
      <c r="BJ1" s="322" t="s">
        <v>2</v>
      </c>
      <c r="BK1" s="322" t="s">
        <v>0</v>
      </c>
      <c r="BL1" s="322" t="s">
        <v>3</v>
      </c>
      <c r="BM1" s="322" t="s">
        <v>4</v>
      </c>
      <c r="BN1" s="322" t="s">
        <v>5</v>
      </c>
      <c r="BO1" s="322" t="s">
        <v>6</v>
      </c>
      <c r="BP1" s="322" t="s">
        <v>6</v>
      </c>
      <c r="BQ1" s="322">
        <v>6</v>
      </c>
      <c r="BR1" s="322" t="s">
        <v>1</v>
      </c>
      <c r="BS1" s="322" t="s">
        <v>0</v>
      </c>
      <c r="BT1" s="322" t="s">
        <v>2</v>
      </c>
      <c r="BU1" s="322" t="s">
        <v>0</v>
      </c>
      <c r="BV1" s="322" t="s">
        <v>3</v>
      </c>
      <c r="BW1" s="322" t="s">
        <v>4</v>
      </c>
      <c r="BX1" s="322" t="s">
        <v>5</v>
      </c>
      <c r="BY1" s="322" t="s">
        <v>6</v>
      </c>
      <c r="BZ1" s="322" t="s">
        <v>6</v>
      </c>
      <c r="CA1" s="322">
        <v>7</v>
      </c>
      <c r="CB1" s="322" t="s">
        <v>1</v>
      </c>
      <c r="CC1" s="322" t="s">
        <v>0</v>
      </c>
      <c r="CD1" s="322" t="s">
        <v>2</v>
      </c>
      <c r="CE1" s="322" t="s">
        <v>0</v>
      </c>
      <c r="CF1" s="322" t="s">
        <v>3</v>
      </c>
      <c r="CG1" s="322" t="s">
        <v>4</v>
      </c>
      <c r="CH1" s="322" t="s">
        <v>5</v>
      </c>
      <c r="CI1" s="322" t="s">
        <v>6</v>
      </c>
      <c r="CJ1" s="322" t="s">
        <v>6</v>
      </c>
      <c r="CK1" s="322">
        <v>8</v>
      </c>
      <c r="CL1" s="322" t="s">
        <v>1</v>
      </c>
      <c r="CM1" s="322" t="s">
        <v>0</v>
      </c>
      <c r="CN1" s="322" t="s">
        <v>2</v>
      </c>
      <c r="CO1" s="322" t="s">
        <v>0</v>
      </c>
      <c r="CP1" s="322" t="s">
        <v>3</v>
      </c>
      <c r="CQ1" s="322" t="s">
        <v>4</v>
      </c>
      <c r="CR1" s="322" t="s">
        <v>5</v>
      </c>
      <c r="CS1" s="322" t="s">
        <v>6</v>
      </c>
      <c r="CT1" s="322" t="s">
        <v>6</v>
      </c>
      <c r="CU1" s="322">
        <v>9</v>
      </c>
      <c r="CV1" s="322" t="s">
        <v>1</v>
      </c>
      <c r="CW1" s="322" t="s">
        <v>0</v>
      </c>
      <c r="CX1" s="322" t="s">
        <v>2</v>
      </c>
      <c r="CY1" s="322" t="s">
        <v>0</v>
      </c>
      <c r="CZ1" s="322" t="s">
        <v>3</v>
      </c>
      <c r="DA1" s="322" t="s">
        <v>4</v>
      </c>
      <c r="DB1" s="322" t="s">
        <v>5</v>
      </c>
      <c r="DC1" s="322" t="s">
        <v>6</v>
      </c>
      <c r="DD1" s="322" t="s">
        <v>6</v>
      </c>
      <c r="DE1" s="322"/>
      <c r="DF1" s="322">
        <v>10</v>
      </c>
      <c r="DG1" s="322" t="s">
        <v>1</v>
      </c>
      <c r="DH1" s="322" t="s">
        <v>0</v>
      </c>
      <c r="DI1" s="322" t="s">
        <v>2</v>
      </c>
      <c r="DJ1" s="322" t="s">
        <v>0</v>
      </c>
      <c r="DK1" s="322" t="s">
        <v>3</v>
      </c>
      <c r="DL1" s="322" t="s">
        <v>4</v>
      </c>
      <c r="DM1" s="322" t="s">
        <v>5</v>
      </c>
      <c r="DN1" s="322" t="s">
        <v>6</v>
      </c>
      <c r="DO1" s="322" t="s">
        <v>6</v>
      </c>
      <c r="DP1" s="322">
        <v>11</v>
      </c>
      <c r="DQ1" s="322" t="s">
        <v>1</v>
      </c>
      <c r="DR1" s="322" t="s">
        <v>0</v>
      </c>
      <c r="DS1" s="322" t="s">
        <v>2</v>
      </c>
      <c r="DT1" s="322" t="s">
        <v>0</v>
      </c>
      <c r="DU1" s="322" t="s">
        <v>3</v>
      </c>
      <c r="DV1" s="322" t="s">
        <v>4</v>
      </c>
      <c r="DW1" s="322" t="s">
        <v>5</v>
      </c>
      <c r="DX1" s="322" t="s">
        <v>6</v>
      </c>
      <c r="DY1" s="322" t="s">
        <v>6</v>
      </c>
      <c r="DZ1" s="322">
        <v>12</v>
      </c>
      <c r="EA1" s="322" t="s">
        <v>1</v>
      </c>
      <c r="EB1" s="322" t="s">
        <v>0</v>
      </c>
      <c r="EC1" s="322" t="s">
        <v>2</v>
      </c>
      <c r="ED1" s="322" t="s">
        <v>0</v>
      </c>
      <c r="EE1" s="322" t="s">
        <v>3</v>
      </c>
      <c r="EF1" s="322" t="s">
        <v>4</v>
      </c>
      <c r="EG1" s="322" t="s">
        <v>5</v>
      </c>
      <c r="EH1" s="322" t="s">
        <v>6</v>
      </c>
      <c r="EI1" s="322" t="s">
        <v>6</v>
      </c>
      <c r="EJ1" s="322">
        <v>13</v>
      </c>
      <c r="EK1" s="322" t="s">
        <v>1</v>
      </c>
      <c r="EL1" s="322" t="s">
        <v>0</v>
      </c>
      <c r="EM1" s="322" t="s">
        <v>2</v>
      </c>
      <c r="EN1" s="322" t="s">
        <v>0</v>
      </c>
      <c r="EO1" s="322" t="s">
        <v>3</v>
      </c>
      <c r="EP1" s="322" t="s">
        <v>4</v>
      </c>
      <c r="EQ1" s="322" t="s">
        <v>5</v>
      </c>
      <c r="ER1" s="322" t="s">
        <v>6</v>
      </c>
      <c r="ES1" s="322" t="s">
        <v>6</v>
      </c>
      <c r="ET1" s="322">
        <v>14</v>
      </c>
      <c r="EU1" s="322" t="s">
        <v>1</v>
      </c>
      <c r="EV1" s="322" t="s">
        <v>0</v>
      </c>
      <c r="EW1" s="322" t="s">
        <v>2</v>
      </c>
      <c r="EX1" s="322" t="s">
        <v>0</v>
      </c>
      <c r="EY1" s="322" t="s">
        <v>3</v>
      </c>
      <c r="EZ1" s="322" t="s">
        <v>4</v>
      </c>
      <c r="FA1" s="322" t="s">
        <v>5</v>
      </c>
      <c r="FB1" s="322" t="s">
        <v>6</v>
      </c>
      <c r="FC1" s="322" t="s">
        <v>6</v>
      </c>
      <c r="FD1" s="322">
        <v>15</v>
      </c>
      <c r="FE1" s="322" t="s">
        <v>1</v>
      </c>
      <c r="FF1" s="322" t="s">
        <v>0</v>
      </c>
      <c r="FG1" s="322" t="s">
        <v>2</v>
      </c>
      <c r="FH1" s="322" t="s">
        <v>0</v>
      </c>
      <c r="FI1" s="322" t="s">
        <v>3</v>
      </c>
      <c r="FJ1" s="322" t="s">
        <v>4</v>
      </c>
      <c r="FK1" s="322" t="s">
        <v>5</v>
      </c>
      <c r="FL1" s="322" t="s">
        <v>6</v>
      </c>
      <c r="FM1" s="322" t="s">
        <v>6</v>
      </c>
      <c r="FN1" s="322">
        <v>16</v>
      </c>
      <c r="FO1" s="322" t="s">
        <v>1</v>
      </c>
      <c r="FP1" s="322" t="s">
        <v>0</v>
      </c>
      <c r="FQ1" s="322" t="s">
        <v>2</v>
      </c>
      <c r="FR1" s="322" t="s">
        <v>0</v>
      </c>
      <c r="FS1" s="322" t="s">
        <v>3</v>
      </c>
      <c r="FT1" s="322" t="s">
        <v>4</v>
      </c>
      <c r="FU1" s="322" t="s">
        <v>5</v>
      </c>
      <c r="FV1" s="322" t="s">
        <v>6</v>
      </c>
      <c r="FW1" s="322" t="s">
        <v>6</v>
      </c>
      <c r="FX1" s="322">
        <v>17</v>
      </c>
      <c r="FY1" s="322" t="s">
        <v>1</v>
      </c>
      <c r="FZ1" s="322" t="s">
        <v>0</v>
      </c>
      <c r="GA1" s="322" t="s">
        <v>2</v>
      </c>
      <c r="GB1" s="322" t="s">
        <v>0</v>
      </c>
      <c r="GC1" s="322" t="s">
        <v>3</v>
      </c>
      <c r="GD1" s="322" t="s">
        <v>4</v>
      </c>
      <c r="GE1" s="322" t="s">
        <v>5</v>
      </c>
      <c r="GF1" s="322" t="s">
        <v>6</v>
      </c>
      <c r="GG1" s="322" t="s">
        <v>6</v>
      </c>
      <c r="GH1" s="322">
        <v>18</v>
      </c>
      <c r="GI1" s="315" t="s">
        <v>1</v>
      </c>
      <c r="GJ1" s="315" t="s">
        <v>0</v>
      </c>
      <c r="GK1" s="315" t="s">
        <v>2</v>
      </c>
      <c r="GL1" s="315" t="s">
        <v>0</v>
      </c>
      <c r="GM1" s="315" t="s">
        <v>3</v>
      </c>
      <c r="GN1" s="316" t="s">
        <v>4</v>
      </c>
      <c r="GO1" s="315" t="s">
        <v>5</v>
      </c>
      <c r="GP1" s="317" t="s">
        <v>6</v>
      </c>
      <c r="GQ1" s="318" t="s">
        <v>6</v>
      </c>
    </row>
    <row r="2" spans="1:199">
      <c r="A2" s="116">
        <v>45571</v>
      </c>
      <c r="B2" t="s">
        <v>967</v>
      </c>
      <c r="C2">
        <v>1</v>
      </c>
      <c r="D2">
        <v>0</v>
      </c>
      <c r="E2">
        <v>1</v>
      </c>
      <c r="F2">
        <v>78</v>
      </c>
      <c r="G2">
        <v>39</v>
      </c>
      <c r="H2">
        <v>39</v>
      </c>
      <c r="I2" s="521">
        <v>1</v>
      </c>
      <c r="J2">
        <v>1</v>
      </c>
      <c r="K2">
        <v>0</v>
      </c>
      <c r="L2">
        <v>0</v>
      </c>
      <c r="M2">
        <v>0</v>
      </c>
      <c r="N2">
        <v>1</v>
      </c>
      <c r="O2">
        <v>0</v>
      </c>
      <c r="P2">
        <v>1</v>
      </c>
      <c r="Q2">
        <v>1</v>
      </c>
      <c r="S2">
        <v>4</v>
      </c>
      <c r="T2" t="s">
        <v>36</v>
      </c>
      <c r="U2" t="s">
        <v>93</v>
      </c>
      <c r="V2">
        <v>8</v>
      </c>
      <c r="W2" t="s">
        <v>85</v>
      </c>
      <c r="X2" t="s">
        <v>765</v>
      </c>
      <c r="Y2">
        <v>2</v>
      </c>
      <c r="Z2">
        <v>8</v>
      </c>
      <c r="AA2">
        <v>2</v>
      </c>
      <c r="AB2">
        <v>2</v>
      </c>
      <c r="AC2">
        <v>4</v>
      </c>
      <c r="AD2" t="s">
        <v>34</v>
      </c>
      <c r="AE2" t="s">
        <v>93</v>
      </c>
      <c r="AF2">
        <v>0</v>
      </c>
      <c r="AG2" t="s">
        <v>85</v>
      </c>
      <c r="AH2" t="s">
        <v>741</v>
      </c>
      <c r="AI2">
        <v>2</v>
      </c>
      <c r="AJ2">
        <v>2</v>
      </c>
      <c r="AK2">
        <v>1</v>
      </c>
      <c r="AL2">
        <v>3</v>
      </c>
      <c r="AM2">
        <v>4</v>
      </c>
      <c r="AN2" t="s">
        <v>36</v>
      </c>
      <c r="AO2" t="s">
        <v>93</v>
      </c>
      <c r="AP2">
        <v>0</v>
      </c>
      <c r="AQ2" t="s">
        <v>85</v>
      </c>
      <c r="AR2" t="s">
        <v>703</v>
      </c>
      <c r="AS2">
        <v>2</v>
      </c>
      <c r="AT2">
        <v>3</v>
      </c>
      <c r="AU2">
        <v>2</v>
      </c>
      <c r="AV2">
        <v>2</v>
      </c>
      <c r="AW2">
        <v>2</v>
      </c>
      <c r="AZ2" t="s">
        <v>271</v>
      </c>
      <c r="BA2" t="s">
        <v>85</v>
      </c>
      <c r="BB2" t="s">
        <v>971</v>
      </c>
      <c r="BC2">
        <v>3</v>
      </c>
      <c r="BD2">
        <v>6</v>
      </c>
      <c r="BE2">
        <v>1</v>
      </c>
      <c r="BF2">
        <v>1</v>
      </c>
      <c r="BG2">
        <v>6</v>
      </c>
      <c r="BH2" t="s">
        <v>34</v>
      </c>
      <c r="BI2" t="s">
        <v>86</v>
      </c>
      <c r="BJ2">
        <v>0</v>
      </c>
      <c r="BK2" t="s">
        <v>98</v>
      </c>
      <c r="BL2" t="s">
        <v>814</v>
      </c>
      <c r="BM2">
        <v>1</v>
      </c>
      <c r="BN2">
        <v>9</v>
      </c>
      <c r="BO2">
        <v>3</v>
      </c>
      <c r="BP2">
        <v>3</v>
      </c>
      <c r="BQ2">
        <v>5</v>
      </c>
      <c r="BR2" t="s">
        <v>36</v>
      </c>
      <c r="BS2" t="s">
        <v>98</v>
      </c>
      <c r="BT2" t="s">
        <v>271</v>
      </c>
      <c r="BU2" t="s">
        <v>85</v>
      </c>
      <c r="BV2" t="s">
        <v>784</v>
      </c>
      <c r="BW2">
        <v>1</v>
      </c>
      <c r="BX2">
        <v>15</v>
      </c>
      <c r="BY2">
        <v>2</v>
      </c>
      <c r="BZ2">
        <v>3</v>
      </c>
      <c r="CA2">
        <v>3</v>
      </c>
      <c r="CD2">
        <v>0</v>
      </c>
      <c r="CE2" t="s">
        <v>85</v>
      </c>
      <c r="CF2" t="s">
        <v>711</v>
      </c>
      <c r="CG2">
        <v>4</v>
      </c>
      <c r="CH2">
        <v>8</v>
      </c>
      <c r="CI2">
        <v>2</v>
      </c>
      <c r="CJ2">
        <v>1</v>
      </c>
      <c r="CK2">
        <v>5</v>
      </c>
      <c r="CL2" t="s">
        <v>34</v>
      </c>
      <c r="CM2" t="s">
        <v>93</v>
      </c>
      <c r="CN2">
        <v>0</v>
      </c>
      <c r="CO2" t="s">
        <v>85</v>
      </c>
      <c r="CP2" t="s">
        <v>772</v>
      </c>
      <c r="CQ2">
        <v>1</v>
      </c>
      <c r="CR2">
        <v>15</v>
      </c>
      <c r="CS2">
        <v>2</v>
      </c>
      <c r="CT2">
        <v>3</v>
      </c>
      <c r="CU2">
        <v>6</v>
      </c>
      <c r="CV2" t="s">
        <v>34</v>
      </c>
      <c r="CW2" t="s">
        <v>103</v>
      </c>
      <c r="CX2">
        <v>6</v>
      </c>
      <c r="CY2" t="s">
        <v>95</v>
      </c>
      <c r="CZ2" t="s">
        <v>800</v>
      </c>
      <c r="DA2">
        <v>3</v>
      </c>
      <c r="DB2">
        <v>3</v>
      </c>
      <c r="DC2">
        <v>1</v>
      </c>
      <c r="DD2">
        <v>5</v>
      </c>
      <c r="DF2">
        <v>3</v>
      </c>
      <c r="DI2" t="s">
        <v>271</v>
      </c>
      <c r="DJ2" t="s">
        <v>85</v>
      </c>
      <c r="DK2" t="s">
        <v>755</v>
      </c>
      <c r="DL2">
        <v>3</v>
      </c>
      <c r="DM2">
        <v>3</v>
      </c>
      <c r="DN2">
        <v>1</v>
      </c>
      <c r="DO2">
        <v>2</v>
      </c>
      <c r="DP2">
        <v>4</v>
      </c>
      <c r="DQ2" t="s">
        <v>34</v>
      </c>
      <c r="DR2" t="s">
        <v>93</v>
      </c>
      <c r="DS2">
        <v>9</v>
      </c>
      <c r="DT2" t="s">
        <v>85</v>
      </c>
      <c r="DU2" t="s">
        <v>733</v>
      </c>
      <c r="DV2">
        <v>3</v>
      </c>
      <c r="DW2">
        <v>15</v>
      </c>
      <c r="DX2">
        <v>2</v>
      </c>
      <c r="DY2">
        <v>2</v>
      </c>
      <c r="DZ2">
        <v>4</v>
      </c>
      <c r="EA2" t="s">
        <v>34</v>
      </c>
      <c r="EB2" t="s">
        <v>93</v>
      </c>
      <c r="EC2">
        <v>9</v>
      </c>
      <c r="ED2" t="s">
        <v>85</v>
      </c>
      <c r="EE2" t="s">
        <v>765</v>
      </c>
      <c r="EF2">
        <v>4</v>
      </c>
      <c r="EG2">
        <v>16</v>
      </c>
      <c r="EH2">
        <v>2</v>
      </c>
      <c r="EI2">
        <v>2</v>
      </c>
      <c r="EJ2">
        <v>5</v>
      </c>
      <c r="EK2" t="s">
        <v>34</v>
      </c>
      <c r="EL2" t="s">
        <v>93</v>
      </c>
      <c r="EM2">
        <v>7</v>
      </c>
      <c r="EN2" t="s">
        <v>85</v>
      </c>
      <c r="EO2" t="s">
        <v>687</v>
      </c>
      <c r="EP2">
        <v>3</v>
      </c>
      <c r="EQ2">
        <v>8</v>
      </c>
      <c r="ER2">
        <v>3</v>
      </c>
      <c r="ES2">
        <v>2</v>
      </c>
      <c r="ET2">
        <v>6</v>
      </c>
      <c r="EU2" t="s">
        <v>34</v>
      </c>
      <c r="EV2" t="s">
        <v>93</v>
      </c>
      <c r="EW2">
        <v>9</v>
      </c>
      <c r="EX2" t="s">
        <v>98</v>
      </c>
      <c r="EY2" t="s">
        <v>694</v>
      </c>
      <c r="EZ2">
        <v>1</v>
      </c>
      <c r="FA2">
        <v>2</v>
      </c>
      <c r="FB2">
        <v>1</v>
      </c>
      <c r="FC2">
        <v>5</v>
      </c>
      <c r="FD2">
        <v>5</v>
      </c>
      <c r="FE2" t="s">
        <v>34</v>
      </c>
      <c r="FF2" t="s">
        <v>93</v>
      </c>
      <c r="FG2">
        <v>6</v>
      </c>
      <c r="FH2" t="s">
        <v>86</v>
      </c>
      <c r="FI2" t="s">
        <v>907</v>
      </c>
      <c r="FJ2">
        <v>4</v>
      </c>
      <c r="FK2">
        <v>2</v>
      </c>
      <c r="FL2">
        <v>1</v>
      </c>
      <c r="FM2">
        <v>4</v>
      </c>
      <c r="FN2">
        <v>4</v>
      </c>
      <c r="FO2" t="s">
        <v>34</v>
      </c>
      <c r="FP2" t="s">
        <v>63</v>
      </c>
      <c r="FQ2" t="s">
        <v>226</v>
      </c>
      <c r="FR2" t="s">
        <v>85</v>
      </c>
      <c r="FS2" t="s">
        <v>713</v>
      </c>
      <c r="FT2">
        <v>3</v>
      </c>
      <c r="FU2">
        <v>12</v>
      </c>
      <c r="FV2">
        <v>2</v>
      </c>
      <c r="FW2">
        <v>2</v>
      </c>
      <c r="FX2">
        <v>3</v>
      </c>
      <c r="GA2">
        <v>7</v>
      </c>
      <c r="GB2" t="s">
        <v>63</v>
      </c>
      <c r="GC2" t="s">
        <v>907</v>
      </c>
      <c r="GD2">
        <v>3</v>
      </c>
      <c r="GE2">
        <v>3</v>
      </c>
      <c r="GF2">
        <v>1</v>
      </c>
      <c r="GG2">
        <v>2</v>
      </c>
      <c r="GH2">
        <v>5</v>
      </c>
      <c r="GI2" t="s">
        <v>34</v>
      </c>
      <c r="GJ2" t="s">
        <v>93</v>
      </c>
      <c r="GK2">
        <v>0</v>
      </c>
      <c r="GL2" t="s">
        <v>85</v>
      </c>
      <c r="GM2" t="s">
        <v>772</v>
      </c>
      <c r="GN2">
        <v>3</v>
      </c>
      <c r="GO2">
        <v>8</v>
      </c>
      <c r="GP2">
        <v>2</v>
      </c>
      <c r="GQ2">
        <v>3</v>
      </c>
    </row>
    <row r="3" spans="1:199" ht="19.5">
      <c r="A3" s="537">
        <v>45568</v>
      </c>
      <c r="B3" s="326" t="s">
        <v>966</v>
      </c>
      <c r="C3" s="76">
        <v>1</v>
      </c>
      <c r="D3" s="42">
        <v>0</v>
      </c>
      <c r="E3" s="206">
        <v>1</v>
      </c>
      <c r="F3" s="176">
        <v>82</v>
      </c>
      <c r="G3" s="177">
        <v>42</v>
      </c>
      <c r="H3" s="178">
        <v>40</v>
      </c>
      <c r="I3" s="518">
        <v>8</v>
      </c>
      <c r="J3" s="43">
        <v>1</v>
      </c>
      <c r="K3" s="43">
        <v>0</v>
      </c>
      <c r="L3" s="43">
        <v>1</v>
      </c>
      <c r="M3" s="43">
        <v>0</v>
      </c>
      <c r="N3" s="186">
        <v>2</v>
      </c>
      <c r="O3" s="43">
        <v>1</v>
      </c>
      <c r="P3" s="189">
        <v>3</v>
      </c>
      <c r="Q3" s="44">
        <v>1</v>
      </c>
      <c r="R3" s="142"/>
      <c r="S3" s="276">
        <v>5</v>
      </c>
      <c r="T3" s="275" t="s">
        <v>317</v>
      </c>
      <c r="U3" s="275" t="s">
        <v>93</v>
      </c>
      <c r="V3" s="275">
        <v>0</v>
      </c>
      <c r="W3" s="275" t="s">
        <v>98</v>
      </c>
      <c r="X3" s="275" t="s">
        <v>796</v>
      </c>
      <c r="Y3" s="275">
        <v>1</v>
      </c>
      <c r="Z3" s="275">
        <v>3</v>
      </c>
      <c r="AA3" s="276">
        <v>2</v>
      </c>
      <c r="AB3" s="275">
        <v>3</v>
      </c>
      <c r="AC3" s="276">
        <v>4</v>
      </c>
      <c r="AD3" s="275" t="s">
        <v>34</v>
      </c>
      <c r="AE3" s="275" t="s">
        <v>93</v>
      </c>
      <c r="AF3" s="275">
        <v>0</v>
      </c>
      <c r="AG3" s="275" t="s">
        <v>85</v>
      </c>
      <c r="AH3" s="275" t="s">
        <v>754</v>
      </c>
      <c r="AI3" s="275">
        <v>1</v>
      </c>
      <c r="AJ3" s="275">
        <v>17</v>
      </c>
      <c r="AK3" s="276">
        <v>2</v>
      </c>
      <c r="AL3" s="292">
        <v>2</v>
      </c>
      <c r="AM3" s="293">
        <v>5</v>
      </c>
      <c r="AN3" s="328" t="s">
        <v>36</v>
      </c>
      <c r="AO3" s="275" t="s">
        <v>93</v>
      </c>
      <c r="AP3" s="275" t="s">
        <v>226</v>
      </c>
      <c r="AQ3" s="275" t="s">
        <v>85</v>
      </c>
      <c r="AR3" s="275" t="s">
        <v>797</v>
      </c>
      <c r="AS3" s="275">
        <v>3</v>
      </c>
      <c r="AT3" s="275">
        <v>10</v>
      </c>
      <c r="AU3" s="276">
        <v>3</v>
      </c>
      <c r="AV3" s="275">
        <v>2</v>
      </c>
      <c r="AW3" s="276">
        <v>3</v>
      </c>
      <c r="AX3" s="276"/>
      <c r="AY3" s="276"/>
      <c r="AZ3" s="275">
        <v>6</v>
      </c>
      <c r="BA3" s="275" t="s">
        <v>85</v>
      </c>
      <c r="BB3" s="275" t="s">
        <v>871</v>
      </c>
      <c r="BC3" s="275">
        <v>1</v>
      </c>
      <c r="BD3" s="275">
        <v>3</v>
      </c>
      <c r="BE3" s="276">
        <v>2</v>
      </c>
      <c r="BF3" s="275">
        <v>1</v>
      </c>
      <c r="BG3" s="276">
        <v>5</v>
      </c>
      <c r="BH3" s="275" t="s">
        <v>34</v>
      </c>
      <c r="BI3" s="275" t="s">
        <v>93</v>
      </c>
      <c r="BJ3" s="275">
        <v>60</v>
      </c>
      <c r="BK3" s="275" t="s">
        <v>95</v>
      </c>
      <c r="BL3" s="275" t="s">
        <v>754</v>
      </c>
      <c r="BM3" s="275">
        <v>2</v>
      </c>
      <c r="BN3" s="275">
        <v>4</v>
      </c>
      <c r="BO3" s="276">
        <v>2</v>
      </c>
      <c r="BP3" s="275">
        <v>3</v>
      </c>
      <c r="BQ3" s="287">
        <v>7</v>
      </c>
      <c r="BR3" s="275" t="s">
        <v>36</v>
      </c>
      <c r="BS3" s="275" t="s">
        <v>93</v>
      </c>
      <c r="BT3" s="275">
        <v>4</v>
      </c>
      <c r="BU3" s="275" t="s">
        <v>85</v>
      </c>
      <c r="BV3" s="275" t="s">
        <v>708</v>
      </c>
      <c r="BW3" s="275">
        <v>3</v>
      </c>
      <c r="BX3" s="275">
        <v>25</v>
      </c>
      <c r="BY3" s="276">
        <v>3</v>
      </c>
      <c r="BZ3" s="275">
        <v>4</v>
      </c>
      <c r="CA3" s="305">
        <v>3</v>
      </c>
      <c r="CB3" s="276"/>
      <c r="CC3" s="276"/>
      <c r="CD3" s="275">
        <v>4</v>
      </c>
      <c r="CE3" s="265" t="s">
        <v>85</v>
      </c>
      <c r="CF3" s="275" t="s">
        <v>748</v>
      </c>
      <c r="CG3" s="275">
        <v>2</v>
      </c>
      <c r="CH3" s="275">
        <v>10</v>
      </c>
      <c r="CI3" s="276">
        <v>2</v>
      </c>
      <c r="CJ3" s="275">
        <v>1</v>
      </c>
      <c r="CK3" s="287">
        <v>5</v>
      </c>
      <c r="CL3" s="275" t="s">
        <v>34</v>
      </c>
      <c r="CM3" s="265" t="s">
        <v>93</v>
      </c>
      <c r="CN3" s="275" t="s">
        <v>226</v>
      </c>
      <c r="CO3" s="275" t="s">
        <v>85</v>
      </c>
      <c r="CP3" s="275" t="s">
        <v>690</v>
      </c>
      <c r="CQ3" s="275">
        <v>3</v>
      </c>
      <c r="CR3" s="275">
        <v>14</v>
      </c>
      <c r="CS3" s="276">
        <v>2</v>
      </c>
      <c r="CT3" s="275">
        <v>3</v>
      </c>
      <c r="CU3" s="276">
        <v>5</v>
      </c>
      <c r="CV3" s="263" t="s">
        <v>461</v>
      </c>
      <c r="CW3" s="263" t="s">
        <v>98</v>
      </c>
      <c r="CX3" s="263">
        <v>6</v>
      </c>
      <c r="CY3" s="263" t="s">
        <v>95</v>
      </c>
      <c r="CZ3" s="263" t="s">
        <v>696</v>
      </c>
      <c r="DA3" s="263">
        <v>2</v>
      </c>
      <c r="DB3" s="263">
        <v>12</v>
      </c>
      <c r="DC3" s="264">
        <v>2</v>
      </c>
      <c r="DD3" s="263">
        <v>3</v>
      </c>
      <c r="DE3" s="264"/>
      <c r="DF3" s="264">
        <v>4</v>
      </c>
      <c r="DG3" s="264"/>
      <c r="DH3" s="264"/>
      <c r="DI3" s="263">
        <v>5</v>
      </c>
      <c r="DJ3" s="263" t="s">
        <v>85</v>
      </c>
      <c r="DK3" s="263" t="s">
        <v>693</v>
      </c>
      <c r="DL3" s="263">
        <v>3</v>
      </c>
      <c r="DM3" s="263">
        <v>25</v>
      </c>
      <c r="DN3" s="264">
        <v>3</v>
      </c>
      <c r="DO3" s="266">
        <v>1</v>
      </c>
      <c r="DP3" s="293">
        <v>5</v>
      </c>
      <c r="DQ3" s="274" t="s">
        <v>34</v>
      </c>
      <c r="DR3" s="263" t="s">
        <v>93</v>
      </c>
      <c r="DS3" s="263">
        <v>9</v>
      </c>
      <c r="DT3" s="263" t="s">
        <v>98</v>
      </c>
      <c r="DU3" s="263" t="s">
        <v>758</v>
      </c>
      <c r="DV3" s="263">
        <v>3</v>
      </c>
      <c r="DW3" s="263">
        <v>2</v>
      </c>
      <c r="DX3" s="264">
        <v>2</v>
      </c>
      <c r="DY3" s="263">
        <v>3</v>
      </c>
      <c r="DZ3" s="264">
        <v>5</v>
      </c>
      <c r="EA3" s="263" t="s">
        <v>317</v>
      </c>
      <c r="EB3" s="263" t="s">
        <v>93</v>
      </c>
      <c r="EC3" s="263">
        <v>8</v>
      </c>
      <c r="ED3" s="261" t="s">
        <v>85</v>
      </c>
      <c r="EE3" s="263" t="s">
        <v>895</v>
      </c>
      <c r="EF3" s="263">
        <v>3</v>
      </c>
      <c r="EG3" s="263">
        <v>22</v>
      </c>
      <c r="EH3" s="264">
        <v>3</v>
      </c>
      <c r="EI3" s="263">
        <v>2</v>
      </c>
      <c r="EJ3" s="264">
        <v>4</v>
      </c>
      <c r="EK3" s="263" t="s">
        <v>34</v>
      </c>
      <c r="EL3" s="263" t="s">
        <v>93</v>
      </c>
      <c r="EM3" s="263">
        <v>7</v>
      </c>
      <c r="EN3" s="263" t="s">
        <v>85</v>
      </c>
      <c r="EO3" s="263" t="s">
        <v>811</v>
      </c>
      <c r="EP3" s="263">
        <v>1</v>
      </c>
      <c r="EQ3" s="263">
        <v>5</v>
      </c>
      <c r="ER3" s="264">
        <v>2</v>
      </c>
      <c r="ES3" s="263">
        <v>2</v>
      </c>
      <c r="ET3" s="276">
        <v>4</v>
      </c>
      <c r="EU3" s="263" t="s">
        <v>34</v>
      </c>
      <c r="EV3" s="263" t="s">
        <v>93</v>
      </c>
      <c r="EW3" s="263">
        <v>5</v>
      </c>
      <c r="EX3" s="263" t="s">
        <v>85</v>
      </c>
      <c r="EY3" s="263" t="s">
        <v>833</v>
      </c>
      <c r="EZ3" s="263">
        <v>3</v>
      </c>
      <c r="FA3" s="263">
        <v>14</v>
      </c>
      <c r="FB3" s="264">
        <v>1</v>
      </c>
      <c r="FC3" s="263">
        <v>3</v>
      </c>
      <c r="FD3" s="276">
        <v>4</v>
      </c>
      <c r="FE3" s="263" t="s">
        <v>34</v>
      </c>
      <c r="FF3" s="263" t="s">
        <v>86</v>
      </c>
      <c r="FG3" s="263">
        <v>9</v>
      </c>
      <c r="FH3" s="263" t="s">
        <v>85</v>
      </c>
      <c r="FI3" s="263" t="s">
        <v>758</v>
      </c>
      <c r="FJ3" s="263">
        <v>3</v>
      </c>
      <c r="FK3" s="263">
        <v>14</v>
      </c>
      <c r="FL3" s="264">
        <v>2</v>
      </c>
      <c r="FM3" s="263">
        <v>2</v>
      </c>
      <c r="FN3" s="264">
        <v>6</v>
      </c>
      <c r="FO3" s="263" t="s">
        <v>34</v>
      </c>
      <c r="FP3" s="263" t="s">
        <v>103</v>
      </c>
      <c r="FQ3" s="263" t="s">
        <v>226</v>
      </c>
      <c r="FR3" s="263" t="s">
        <v>85</v>
      </c>
      <c r="FS3" s="263" t="s">
        <v>713</v>
      </c>
      <c r="FT3" s="263">
        <v>3</v>
      </c>
      <c r="FU3" s="263">
        <v>2</v>
      </c>
      <c r="FV3" s="264">
        <v>2</v>
      </c>
      <c r="FW3" s="263">
        <v>4</v>
      </c>
      <c r="FX3" s="264">
        <v>3</v>
      </c>
      <c r="FY3" s="264"/>
      <c r="FZ3" s="264"/>
      <c r="GA3" s="263">
        <v>7</v>
      </c>
      <c r="GB3" s="263" t="s">
        <v>85</v>
      </c>
      <c r="GC3" s="263" t="s">
        <v>746</v>
      </c>
      <c r="GD3" s="263">
        <v>3</v>
      </c>
      <c r="GE3" s="263">
        <v>11</v>
      </c>
      <c r="GF3" s="264">
        <v>2</v>
      </c>
      <c r="GG3" s="263">
        <v>1</v>
      </c>
      <c r="GH3" s="264">
        <v>5</v>
      </c>
      <c r="GI3" s="261" t="s">
        <v>34</v>
      </c>
      <c r="GJ3" s="261" t="s">
        <v>93</v>
      </c>
      <c r="GK3" s="261">
        <v>7</v>
      </c>
      <c r="GL3" s="261" t="s">
        <v>86</v>
      </c>
      <c r="GM3" s="261" t="s">
        <v>687</v>
      </c>
      <c r="GN3" s="261">
        <v>3</v>
      </c>
      <c r="GO3" s="261">
        <v>1</v>
      </c>
      <c r="GP3" s="262">
        <v>1</v>
      </c>
      <c r="GQ3" s="263">
        <v>4</v>
      </c>
    </row>
    <row r="4" spans="1:199" ht="19.5">
      <c r="A4" s="538">
        <v>45556</v>
      </c>
      <c r="B4" s="5" t="s">
        <v>963</v>
      </c>
      <c r="C4" s="74">
        <v>2</v>
      </c>
      <c r="D4" s="28">
        <v>0</v>
      </c>
      <c r="E4" s="206">
        <v>2</v>
      </c>
      <c r="F4" s="176">
        <v>85</v>
      </c>
      <c r="G4" s="185">
        <v>44</v>
      </c>
      <c r="H4" s="178">
        <v>41</v>
      </c>
      <c r="I4" s="518">
        <v>4</v>
      </c>
      <c r="J4" s="27">
        <v>1</v>
      </c>
      <c r="K4" s="27">
        <v>0</v>
      </c>
      <c r="L4" s="27">
        <v>2</v>
      </c>
      <c r="M4" s="27">
        <v>0</v>
      </c>
      <c r="N4" s="186">
        <v>3</v>
      </c>
      <c r="O4" s="27">
        <v>2</v>
      </c>
      <c r="P4" s="189">
        <v>5</v>
      </c>
      <c r="Q4" s="18">
        <v>0</v>
      </c>
      <c r="R4" s="142"/>
      <c r="S4" s="268">
        <v>8</v>
      </c>
      <c r="T4" s="265" t="s">
        <v>928</v>
      </c>
      <c r="U4" s="265" t="s">
        <v>96</v>
      </c>
      <c r="V4" s="265">
        <v>7</v>
      </c>
      <c r="W4" s="265" t="s">
        <v>91</v>
      </c>
      <c r="X4" s="265" t="s">
        <v>746</v>
      </c>
      <c r="Y4" s="265">
        <v>2</v>
      </c>
      <c r="Z4" s="265">
        <v>6</v>
      </c>
      <c r="AA4" s="268">
        <v>3</v>
      </c>
      <c r="AB4" s="275">
        <v>5</v>
      </c>
      <c r="AC4" s="268">
        <v>4</v>
      </c>
      <c r="AD4" s="265" t="s">
        <v>34</v>
      </c>
      <c r="AE4" s="265" t="s">
        <v>93</v>
      </c>
      <c r="AF4" s="265">
        <v>4</v>
      </c>
      <c r="AG4" s="265" t="s">
        <v>85</v>
      </c>
      <c r="AH4" s="265" t="s">
        <v>804</v>
      </c>
      <c r="AI4" s="265">
        <v>3</v>
      </c>
      <c r="AJ4" s="265">
        <v>12</v>
      </c>
      <c r="AK4" s="268">
        <v>2</v>
      </c>
      <c r="AL4" s="292">
        <v>2</v>
      </c>
      <c r="AM4" s="276">
        <v>5</v>
      </c>
      <c r="AN4" s="265" t="s">
        <v>36</v>
      </c>
      <c r="AO4" s="265" t="s">
        <v>93</v>
      </c>
      <c r="AP4" s="265">
        <v>9</v>
      </c>
      <c r="AQ4" s="265" t="s">
        <v>91</v>
      </c>
      <c r="AR4" s="265" t="s">
        <v>690</v>
      </c>
      <c r="AS4" s="265">
        <v>2</v>
      </c>
      <c r="AT4" s="265">
        <v>6</v>
      </c>
      <c r="AU4" s="268">
        <v>1</v>
      </c>
      <c r="AV4" s="275">
        <v>4</v>
      </c>
      <c r="AW4" s="268">
        <v>3</v>
      </c>
      <c r="AX4" s="268"/>
      <c r="AY4" s="268"/>
      <c r="AZ4" s="265">
        <v>5</v>
      </c>
      <c r="BA4" s="275" t="s">
        <v>95</v>
      </c>
      <c r="BB4" s="265" t="s">
        <v>871</v>
      </c>
      <c r="BC4" s="265">
        <v>2</v>
      </c>
      <c r="BD4" s="265">
        <v>2.5</v>
      </c>
      <c r="BE4" s="268">
        <v>1</v>
      </c>
      <c r="BF4" s="275">
        <v>2</v>
      </c>
      <c r="BG4" s="293">
        <v>5</v>
      </c>
      <c r="BH4" s="294" t="s">
        <v>461</v>
      </c>
      <c r="BI4" s="265" t="s">
        <v>86</v>
      </c>
      <c r="BJ4" s="265">
        <v>0</v>
      </c>
      <c r="BK4" s="265" t="s">
        <v>95</v>
      </c>
      <c r="BL4" s="265" t="s">
        <v>797</v>
      </c>
      <c r="BM4" s="265">
        <v>4</v>
      </c>
      <c r="BN4" s="265">
        <v>1</v>
      </c>
      <c r="BO4" s="268">
        <v>2</v>
      </c>
      <c r="BP4" s="275">
        <v>3</v>
      </c>
      <c r="BQ4" s="310">
        <v>5</v>
      </c>
      <c r="BR4" s="265" t="s">
        <v>36</v>
      </c>
      <c r="BS4" s="265" t="s">
        <v>93</v>
      </c>
      <c r="BT4" s="265">
        <v>4</v>
      </c>
      <c r="BU4" s="265" t="s">
        <v>85</v>
      </c>
      <c r="BV4" s="265" t="s">
        <v>804</v>
      </c>
      <c r="BW4" s="265">
        <v>1</v>
      </c>
      <c r="BX4" s="265">
        <v>13</v>
      </c>
      <c r="BY4" s="268">
        <v>2</v>
      </c>
      <c r="BZ4" s="275">
        <v>3</v>
      </c>
      <c r="CA4" s="268">
        <v>4</v>
      </c>
      <c r="CB4" s="268"/>
      <c r="CC4" s="268"/>
      <c r="CD4" s="265">
        <v>4</v>
      </c>
      <c r="CE4" s="265" t="s">
        <v>86</v>
      </c>
      <c r="CF4" s="265" t="s">
        <v>719</v>
      </c>
      <c r="CG4" s="265">
        <v>1</v>
      </c>
      <c r="CH4" s="265">
        <v>11</v>
      </c>
      <c r="CI4" s="268">
        <v>2</v>
      </c>
      <c r="CJ4" s="275">
        <v>2</v>
      </c>
      <c r="CK4" s="310">
        <v>5</v>
      </c>
      <c r="CL4" s="265" t="s">
        <v>34</v>
      </c>
      <c r="CM4" s="265" t="s">
        <v>93</v>
      </c>
      <c r="CN4" s="265">
        <v>7</v>
      </c>
      <c r="CO4" s="265" t="s">
        <v>85</v>
      </c>
      <c r="CP4" s="265" t="s">
        <v>857</v>
      </c>
      <c r="CQ4" s="265">
        <v>1</v>
      </c>
      <c r="CR4" s="265">
        <v>8</v>
      </c>
      <c r="CS4" s="268">
        <v>2</v>
      </c>
      <c r="CT4" s="275">
        <v>3</v>
      </c>
      <c r="CU4" s="268">
        <v>5</v>
      </c>
      <c r="CV4" s="265" t="s">
        <v>461</v>
      </c>
      <c r="CW4" s="265" t="s">
        <v>93</v>
      </c>
      <c r="CX4" s="265">
        <v>8</v>
      </c>
      <c r="CY4" s="265" t="s">
        <v>95</v>
      </c>
      <c r="CZ4" s="265" t="s">
        <v>765</v>
      </c>
      <c r="DA4" s="265">
        <v>2</v>
      </c>
      <c r="DB4" s="265">
        <v>4</v>
      </c>
      <c r="DC4" s="268">
        <v>2</v>
      </c>
      <c r="DD4" s="263">
        <v>3</v>
      </c>
      <c r="DE4" s="268"/>
      <c r="DF4" s="268">
        <v>3</v>
      </c>
      <c r="DG4" s="262"/>
      <c r="DH4" s="264"/>
      <c r="DI4" s="261">
        <v>5</v>
      </c>
      <c r="DJ4" s="263" t="s">
        <v>85</v>
      </c>
      <c r="DK4" s="261" t="s">
        <v>954</v>
      </c>
      <c r="DL4" s="261">
        <v>3</v>
      </c>
      <c r="DM4" s="261">
        <v>11</v>
      </c>
      <c r="DN4" s="262">
        <v>2</v>
      </c>
      <c r="DO4" s="266">
        <v>1</v>
      </c>
      <c r="DP4" s="277">
        <v>5</v>
      </c>
      <c r="DQ4" s="261" t="s">
        <v>34</v>
      </c>
      <c r="DR4" s="261" t="s">
        <v>93</v>
      </c>
      <c r="DS4" s="261">
        <v>0</v>
      </c>
      <c r="DT4" s="261" t="s">
        <v>85</v>
      </c>
      <c r="DU4" s="261" t="s">
        <v>767</v>
      </c>
      <c r="DV4" s="261">
        <v>1</v>
      </c>
      <c r="DW4" s="261">
        <v>4</v>
      </c>
      <c r="DX4" s="262">
        <v>3</v>
      </c>
      <c r="DY4" s="263">
        <v>2</v>
      </c>
      <c r="DZ4" s="325">
        <v>6</v>
      </c>
      <c r="EA4" s="261" t="s">
        <v>964</v>
      </c>
      <c r="EB4" s="261" t="s">
        <v>93</v>
      </c>
      <c r="EC4" s="261">
        <v>7</v>
      </c>
      <c r="ED4" s="261" t="s">
        <v>96</v>
      </c>
      <c r="EE4" s="261" t="s">
        <v>762</v>
      </c>
      <c r="EF4" s="261">
        <v>3</v>
      </c>
      <c r="EG4" s="265">
        <v>2</v>
      </c>
      <c r="EH4" s="268">
        <v>1</v>
      </c>
      <c r="EI4" s="263">
        <v>5</v>
      </c>
      <c r="EJ4" s="268">
        <v>4</v>
      </c>
      <c r="EK4" s="261" t="s">
        <v>34</v>
      </c>
      <c r="EL4" s="261" t="s">
        <v>93</v>
      </c>
      <c r="EM4" s="261">
        <v>6</v>
      </c>
      <c r="EN4" s="261" t="s">
        <v>85</v>
      </c>
      <c r="EO4" s="261" t="s">
        <v>909</v>
      </c>
      <c r="EP4" s="261">
        <v>3</v>
      </c>
      <c r="EQ4" s="261">
        <v>12</v>
      </c>
      <c r="ER4" s="262">
        <v>2</v>
      </c>
      <c r="ES4" s="263">
        <v>2</v>
      </c>
      <c r="ET4" s="262">
        <v>7</v>
      </c>
      <c r="EU4" s="261" t="s">
        <v>34</v>
      </c>
      <c r="EV4" s="261" t="s">
        <v>93</v>
      </c>
      <c r="EW4" s="261">
        <v>8</v>
      </c>
      <c r="EX4" s="263" t="s">
        <v>95</v>
      </c>
      <c r="EY4" s="261" t="s">
        <v>765</v>
      </c>
      <c r="EZ4" s="261">
        <v>3</v>
      </c>
      <c r="FA4" s="261">
        <v>6</v>
      </c>
      <c r="FB4" s="262">
        <v>2</v>
      </c>
      <c r="FC4" s="263">
        <v>5</v>
      </c>
      <c r="FD4" s="268">
        <v>4</v>
      </c>
      <c r="FE4" s="261" t="s">
        <v>34</v>
      </c>
      <c r="FF4" s="261" t="s">
        <v>93</v>
      </c>
      <c r="FG4" s="261">
        <v>9</v>
      </c>
      <c r="FH4" s="261" t="s">
        <v>92</v>
      </c>
      <c r="FI4" s="261" t="s">
        <v>690</v>
      </c>
      <c r="FJ4" s="261">
        <v>2</v>
      </c>
      <c r="FK4" s="261">
        <v>1.5</v>
      </c>
      <c r="FL4" s="262">
        <v>1</v>
      </c>
      <c r="FM4" s="263">
        <v>3</v>
      </c>
      <c r="FN4" s="269">
        <v>4</v>
      </c>
      <c r="FO4" s="267" t="s">
        <v>34</v>
      </c>
      <c r="FP4" s="261" t="s">
        <v>93</v>
      </c>
      <c r="FQ4" s="261">
        <v>4</v>
      </c>
      <c r="FR4" s="261" t="s">
        <v>85</v>
      </c>
      <c r="FS4" s="261" t="s">
        <v>885</v>
      </c>
      <c r="FT4" s="261">
        <v>1</v>
      </c>
      <c r="FU4" s="261">
        <v>10</v>
      </c>
      <c r="FV4" s="262">
        <v>2</v>
      </c>
      <c r="FW4" s="263">
        <v>2</v>
      </c>
      <c r="FX4" s="268">
        <v>3</v>
      </c>
      <c r="FY4" s="262"/>
      <c r="FZ4" s="262"/>
      <c r="GA4" s="261">
        <v>7</v>
      </c>
      <c r="GB4" s="261" t="s">
        <v>85</v>
      </c>
      <c r="GC4" s="261" t="s">
        <v>746</v>
      </c>
      <c r="GD4" s="261">
        <v>2</v>
      </c>
      <c r="GE4" s="261">
        <v>11</v>
      </c>
      <c r="GF4" s="262">
        <v>2</v>
      </c>
      <c r="GG4" s="263">
        <v>1</v>
      </c>
      <c r="GH4" s="262">
        <v>5</v>
      </c>
      <c r="GI4" s="261" t="s">
        <v>34</v>
      </c>
      <c r="GJ4" s="263" t="s">
        <v>93</v>
      </c>
      <c r="GK4" s="261">
        <v>4</v>
      </c>
      <c r="GL4" s="261" t="s">
        <v>85</v>
      </c>
      <c r="GM4" s="261" t="s">
        <v>820</v>
      </c>
      <c r="GN4" s="261">
        <v>3</v>
      </c>
      <c r="GO4" s="261">
        <v>7</v>
      </c>
      <c r="GP4" s="262">
        <v>2</v>
      </c>
      <c r="GQ4" s="263">
        <v>3</v>
      </c>
    </row>
    <row r="5" spans="1:199" ht="19.5">
      <c r="A5" s="537">
        <v>45549</v>
      </c>
      <c r="B5" s="41" t="s">
        <v>961</v>
      </c>
      <c r="C5" s="76">
        <v>4</v>
      </c>
      <c r="D5" s="42">
        <v>0</v>
      </c>
      <c r="E5" s="206">
        <v>4</v>
      </c>
      <c r="F5" s="176">
        <v>87</v>
      </c>
      <c r="G5" s="185">
        <v>44</v>
      </c>
      <c r="H5" s="178">
        <v>43</v>
      </c>
      <c r="I5" s="519">
        <v>6</v>
      </c>
      <c r="J5" s="43">
        <v>4</v>
      </c>
      <c r="K5" s="43">
        <v>0</v>
      </c>
      <c r="L5" s="43">
        <v>0</v>
      </c>
      <c r="M5" s="43">
        <v>0</v>
      </c>
      <c r="N5" s="186">
        <v>4</v>
      </c>
      <c r="O5" s="43">
        <v>0</v>
      </c>
      <c r="P5" s="189">
        <v>4</v>
      </c>
      <c r="Q5" s="44">
        <v>1</v>
      </c>
      <c r="R5" s="142"/>
      <c r="S5" s="264">
        <v>5</v>
      </c>
      <c r="T5" s="263" t="s">
        <v>928</v>
      </c>
      <c r="U5" s="263" t="s">
        <v>95</v>
      </c>
      <c r="V5" s="263">
        <v>4</v>
      </c>
      <c r="W5" s="263" t="s">
        <v>85</v>
      </c>
      <c r="X5" s="263" t="s">
        <v>719</v>
      </c>
      <c r="Y5" s="263">
        <v>2</v>
      </c>
      <c r="Z5" s="263">
        <v>5</v>
      </c>
      <c r="AA5" s="264">
        <v>2</v>
      </c>
      <c r="AB5" s="275">
        <v>3</v>
      </c>
      <c r="AC5" s="276">
        <v>4</v>
      </c>
      <c r="AD5" s="263" t="s">
        <v>34</v>
      </c>
      <c r="AE5" s="263" t="s">
        <v>93</v>
      </c>
      <c r="AF5" s="263" t="s">
        <v>226</v>
      </c>
      <c r="AG5" s="263" t="s">
        <v>85</v>
      </c>
      <c r="AH5" s="263" t="s">
        <v>713</v>
      </c>
      <c r="AI5" s="263">
        <v>4</v>
      </c>
      <c r="AJ5" s="263">
        <v>9</v>
      </c>
      <c r="AK5" s="264">
        <v>2</v>
      </c>
      <c r="AL5" s="292">
        <v>2</v>
      </c>
      <c r="AM5" s="276">
        <v>4</v>
      </c>
      <c r="AN5" s="263" t="s">
        <v>36</v>
      </c>
      <c r="AO5" s="263" t="s">
        <v>93</v>
      </c>
      <c r="AP5" s="263">
        <v>0</v>
      </c>
      <c r="AQ5" s="263" t="s">
        <v>91</v>
      </c>
      <c r="AR5" s="263" t="s">
        <v>708</v>
      </c>
      <c r="AS5" s="263">
        <v>3</v>
      </c>
      <c r="AT5" s="263">
        <v>1</v>
      </c>
      <c r="AU5" s="264">
        <v>1</v>
      </c>
      <c r="AV5" s="275">
        <v>3</v>
      </c>
      <c r="AW5" s="276">
        <v>4</v>
      </c>
      <c r="AX5" s="264"/>
      <c r="AY5" s="264"/>
      <c r="AZ5" s="263">
        <v>6</v>
      </c>
      <c r="BA5" s="263" t="s">
        <v>95</v>
      </c>
      <c r="BB5" s="263" t="s">
        <v>871</v>
      </c>
      <c r="BC5" s="263">
        <v>2</v>
      </c>
      <c r="BD5" s="263">
        <v>5</v>
      </c>
      <c r="BE5" s="264">
        <v>2</v>
      </c>
      <c r="BF5" s="275">
        <v>2</v>
      </c>
      <c r="BG5" s="330">
        <v>7</v>
      </c>
      <c r="BH5" s="263" t="s">
        <v>34</v>
      </c>
      <c r="BI5" s="263" t="s">
        <v>103</v>
      </c>
      <c r="BJ5" s="263">
        <v>0</v>
      </c>
      <c r="BK5" s="263" t="s">
        <v>86</v>
      </c>
      <c r="BL5" s="263" t="s">
        <v>719</v>
      </c>
      <c r="BM5" s="263">
        <v>4</v>
      </c>
      <c r="BN5" s="263">
        <v>3</v>
      </c>
      <c r="BO5" s="264">
        <v>2</v>
      </c>
      <c r="BP5" s="275">
        <v>5</v>
      </c>
      <c r="BQ5" s="264">
        <v>6</v>
      </c>
      <c r="BR5" s="263" t="s">
        <v>36</v>
      </c>
      <c r="BS5" s="263" t="s">
        <v>96</v>
      </c>
      <c r="BT5" s="263">
        <v>4</v>
      </c>
      <c r="BU5" s="263" t="s">
        <v>85</v>
      </c>
      <c r="BV5" s="263" t="s">
        <v>719</v>
      </c>
      <c r="BW5" s="263">
        <v>1</v>
      </c>
      <c r="BX5" s="263">
        <v>2</v>
      </c>
      <c r="BY5" s="264">
        <v>1</v>
      </c>
      <c r="BZ5" s="275">
        <v>5</v>
      </c>
      <c r="CA5" s="264">
        <v>2</v>
      </c>
      <c r="CB5" s="264"/>
      <c r="CC5" s="264"/>
      <c r="CD5" s="263">
        <v>9</v>
      </c>
      <c r="CE5" s="261" t="s">
        <v>85</v>
      </c>
      <c r="CF5" s="263" t="s">
        <v>709</v>
      </c>
      <c r="CG5" s="263">
        <v>5</v>
      </c>
      <c r="CH5" s="263">
        <v>2</v>
      </c>
      <c r="CI5" s="264">
        <v>1</v>
      </c>
      <c r="CJ5" s="275">
        <v>1</v>
      </c>
      <c r="CK5" s="264">
        <v>8</v>
      </c>
      <c r="CL5" s="263" t="s">
        <v>34</v>
      </c>
      <c r="CM5" s="263" t="s">
        <v>91</v>
      </c>
      <c r="CN5" s="263">
        <v>9</v>
      </c>
      <c r="CO5" s="263" t="s">
        <v>91</v>
      </c>
      <c r="CP5" s="263" t="s">
        <v>704</v>
      </c>
      <c r="CQ5" s="263">
        <v>3</v>
      </c>
      <c r="CR5" s="263">
        <v>9</v>
      </c>
      <c r="CS5" s="264">
        <v>2</v>
      </c>
      <c r="CT5" s="275">
        <v>6</v>
      </c>
      <c r="CU5" s="264">
        <v>4</v>
      </c>
      <c r="CV5" s="263" t="s">
        <v>461</v>
      </c>
      <c r="CW5" s="263" t="s">
        <v>95</v>
      </c>
      <c r="CX5" s="263" t="s">
        <v>271</v>
      </c>
      <c r="CY5" s="263" t="s">
        <v>85</v>
      </c>
      <c r="CZ5" s="263" t="s">
        <v>769</v>
      </c>
      <c r="DA5" s="263">
        <v>3</v>
      </c>
      <c r="DB5" s="263">
        <v>2</v>
      </c>
      <c r="DC5" s="264">
        <v>2</v>
      </c>
      <c r="DD5" s="263">
        <v>2</v>
      </c>
      <c r="DE5" s="264"/>
      <c r="DF5" s="264">
        <v>4</v>
      </c>
      <c r="DG5" s="264"/>
      <c r="DH5" s="264"/>
      <c r="DI5" s="263">
        <v>5</v>
      </c>
      <c r="DJ5" s="263" t="s">
        <v>85</v>
      </c>
      <c r="DK5" s="263" t="s">
        <v>954</v>
      </c>
      <c r="DL5" s="263">
        <v>3</v>
      </c>
      <c r="DM5" s="263">
        <v>18</v>
      </c>
      <c r="DN5" s="264">
        <v>3</v>
      </c>
      <c r="DO5" s="266">
        <v>1</v>
      </c>
      <c r="DP5" s="264">
        <v>4</v>
      </c>
      <c r="DQ5" s="263" t="s">
        <v>34</v>
      </c>
      <c r="DR5" s="263" t="s">
        <v>93</v>
      </c>
      <c r="DS5" s="263">
        <v>9</v>
      </c>
      <c r="DT5" s="263" t="s">
        <v>85</v>
      </c>
      <c r="DU5" s="263" t="s">
        <v>690</v>
      </c>
      <c r="DV5" s="263">
        <v>3</v>
      </c>
      <c r="DW5" s="263">
        <v>8</v>
      </c>
      <c r="DX5" s="264">
        <v>2</v>
      </c>
      <c r="DY5" s="263">
        <v>2</v>
      </c>
      <c r="DZ5" s="276">
        <v>7</v>
      </c>
      <c r="EA5" s="263" t="s">
        <v>34</v>
      </c>
      <c r="EB5" s="263" t="s">
        <v>92</v>
      </c>
      <c r="EC5" s="263">
        <v>0</v>
      </c>
      <c r="ED5" s="263" t="s">
        <v>85</v>
      </c>
      <c r="EE5" s="263" t="s">
        <v>713</v>
      </c>
      <c r="EF5" s="263">
        <v>3</v>
      </c>
      <c r="EG5" s="263">
        <v>8</v>
      </c>
      <c r="EH5" s="264">
        <v>3</v>
      </c>
      <c r="EI5" s="263">
        <v>4</v>
      </c>
      <c r="EJ5" s="264">
        <v>4</v>
      </c>
      <c r="EK5" s="263" t="s">
        <v>34</v>
      </c>
      <c r="EL5" s="263" t="s">
        <v>93</v>
      </c>
      <c r="EM5" s="263">
        <v>9</v>
      </c>
      <c r="EN5" s="263" t="s">
        <v>85</v>
      </c>
      <c r="EO5" s="263" t="s">
        <v>738</v>
      </c>
      <c r="EP5" s="263">
        <v>3</v>
      </c>
      <c r="EQ5" s="263">
        <v>5</v>
      </c>
      <c r="ER5" s="264">
        <v>2</v>
      </c>
      <c r="ES5" s="263">
        <v>2</v>
      </c>
      <c r="ET5" s="276">
        <v>6</v>
      </c>
      <c r="EU5" s="275" t="s">
        <v>34</v>
      </c>
      <c r="EV5" s="275" t="s">
        <v>103</v>
      </c>
      <c r="EW5" s="275">
        <v>8</v>
      </c>
      <c r="EX5" s="275" t="s">
        <v>85</v>
      </c>
      <c r="EY5" s="275" t="s">
        <v>687</v>
      </c>
      <c r="EZ5" s="275">
        <v>2</v>
      </c>
      <c r="FA5" s="275">
        <v>10</v>
      </c>
      <c r="FB5" s="276">
        <v>3</v>
      </c>
      <c r="FC5" s="263">
        <v>3</v>
      </c>
      <c r="FD5" s="276">
        <v>4</v>
      </c>
      <c r="FE5" s="275" t="s">
        <v>34</v>
      </c>
      <c r="FF5" s="275" t="s">
        <v>63</v>
      </c>
      <c r="FG5" s="275">
        <v>5</v>
      </c>
      <c r="FH5" s="275" t="s">
        <v>91</v>
      </c>
      <c r="FI5" s="275" t="s">
        <v>896</v>
      </c>
      <c r="FJ5" s="275">
        <v>3</v>
      </c>
      <c r="FK5" s="275">
        <v>20</v>
      </c>
      <c r="FL5" s="276">
        <v>2</v>
      </c>
      <c r="FM5" s="263">
        <v>2</v>
      </c>
      <c r="FN5" s="276">
        <v>4</v>
      </c>
      <c r="FO5" s="263" t="s">
        <v>34</v>
      </c>
      <c r="FP5" s="263" t="s">
        <v>93</v>
      </c>
      <c r="FQ5" s="263" t="s">
        <v>226</v>
      </c>
      <c r="FR5" s="263" t="s">
        <v>95</v>
      </c>
      <c r="FS5" s="263" t="s">
        <v>704</v>
      </c>
      <c r="FT5" s="263">
        <v>1</v>
      </c>
      <c r="FU5" s="263">
        <v>6</v>
      </c>
      <c r="FV5" s="264">
        <v>2</v>
      </c>
      <c r="FW5" s="263">
        <v>2</v>
      </c>
      <c r="FX5" s="264">
        <v>3</v>
      </c>
      <c r="FY5" s="264"/>
      <c r="FZ5" s="264"/>
      <c r="GA5" s="263">
        <v>7</v>
      </c>
      <c r="GB5" s="263" t="s">
        <v>85</v>
      </c>
      <c r="GC5" s="263" t="s">
        <v>746</v>
      </c>
      <c r="GD5" s="263">
        <v>1</v>
      </c>
      <c r="GE5" s="263">
        <v>2</v>
      </c>
      <c r="GF5" s="264">
        <v>2</v>
      </c>
      <c r="GG5" s="263">
        <v>1</v>
      </c>
      <c r="GH5" s="276">
        <v>7</v>
      </c>
      <c r="GI5" s="261" t="s">
        <v>34</v>
      </c>
      <c r="GJ5" s="261" t="s">
        <v>103</v>
      </c>
      <c r="GK5" s="261">
        <v>4</v>
      </c>
      <c r="GL5" s="261" t="s">
        <v>85</v>
      </c>
      <c r="GM5" s="261" t="s">
        <v>719</v>
      </c>
      <c r="GN5" s="261">
        <v>3</v>
      </c>
      <c r="GO5" s="261">
        <v>9</v>
      </c>
      <c r="GP5" s="262">
        <v>2</v>
      </c>
      <c r="GQ5" s="263">
        <v>5</v>
      </c>
    </row>
    <row r="6" spans="1:199" ht="19.5">
      <c r="A6" s="539">
        <v>45543</v>
      </c>
      <c r="B6" s="326" t="s">
        <v>960</v>
      </c>
      <c r="C6" s="76">
        <v>2</v>
      </c>
      <c r="D6" s="42">
        <v>0</v>
      </c>
      <c r="E6" s="206">
        <v>2</v>
      </c>
      <c r="F6" s="176">
        <v>90</v>
      </c>
      <c r="G6" s="177">
        <v>44</v>
      </c>
      <c r="H6" s="178">
        <v>46</v>
      </c>
      <c r="I6" s="518">
        <v>11</v>
      </c>
      <c r="J6" s="43">
        <v>1</v>
      </c>
      <c r="K6" s="43">
        <v>0</v>
      </c>
      <c r="L6" s="43">
        <v>1</v>
      </c>
      <c r="M6" s="43">
        <v>1</v>
      </c>
      <c r="N6" s="186">
        <v>3</v>
      </c>
      <c r="O6" s="43">
        <v>2</v>
      </c>
      <c r="P6" s="189">
        <v>5</v>
      </c>
      <c r="Q6" s="44">
        <v>0</v>
      </c>
      <c r="R6" s="142"/>
      <c r="S6" s="276">
        <v>5</v>
      </c>
      <c r="T6" s="275" t="s">
        <v>928</v>
      </c>
      <c r="U6" s="275" t="s">
        <v>93</v>
      </c>
      <c r="V6" s="275">
        <v>7</v>
      </c>
      <c r="W6" s="275" t="s">
        <v>98</v>
      </c>
      <c r="X6" s="275" t="s">
        <v>746</v>
      </c>
      <c r="Y6" s="275">
        <v>2</v>
      </c>
      <c r="Z6" s="275">
        <v>9</v>
      </c>
      <c r="AA6" s="276">
        <v>2</v>
      </c>
      <c r="AB6" s="275">
        <v>3</v>
      </c>
      <c r="AC6" s="276">
        <v>5</v>
      </c>
      <c r="AD6" s="275" t="s">
        <v>34</v>
      </c>
      <c r="AE6" s="275" t="s">
        <v>91</v>
      </c>
      <c r="AF6" s="275">
        <v>5</v>
      </c>
      <c r="AG6" s="275" t="s">
        <v>86</v>
      </c>
      <c r="AH6" s="275" t="s">
        <v>955</v>
      </c>
      <c r="AI6" s="275">
        <v>3</v>
      </c>
      <c r="AJ6" s="275">
        <v>4</v>
      </c>
      <c r="AK6" s="276">
        <v>2</v>
      </c>
      <c r="AL6" s="292">
        <v>3</v>
      </c>
      <c r="AM6" s="293">
        <v>5</v>
      </c>
      <c r="AN6" s="328" t="s">
        <v>36</v>
      </c>
      <c r="AO6" s="275" t="s">
        <v>95</v>
      </c>
      <c r="AP6" s="275">
        <v>0</v>
      </c>
      <c r="AQ6" s="275" t="s">
        <v>98</v>
      </c>
      <c r="AR6" s="275" t="s">
        <v>691</v>
      </c>
      <c r="AS6" s="275">
        <v>3</v>
      </c>
      <c r="AT6" s="275">
        <v>1</v>
      </c>
      <c r="AU6" s="276">
        <v>1</v>
      </c>
      <c r="AV6" s="275">
        <v>4</v>
      </c>
      <c r="AW6" s="276">
        <v>3</v>
      </c>
      <c r="AX6" s="276"/>
      <c r="AY6" s="276"/>
      <c r="AZ6" s="275">
        <v>6</v>
      </c>
      <c r="BA6" s="275" t="s">
        <v>85</v>
      </c>
      <c r="BB6" s="275" t="s">
        <v>871</v>
      </c>
      <c r="BC6" s="275">
        <v>4</v>
      </c>
      <c r="BD6" s="275">
        <v>20</v>
      </c>
      <c r="BE6" s="276">
        <v>2</v>
      </c>
      <c r="BF6" s="275">
        <v>1</v>
      </c>
      <c r="BG6" s="276">
        <v>5</v>
      </c>
      <c r="BH6" s="275" t="s">
        <v>34</v>
      </c>
      <c r="BI6" s="275" t="s">
        <v>93</v>
      </c>
      <c r="BJ6" s="275">
        <v>0</v>
      </c>
      <c r="BK6" s="275" t="s">
        <v>85</v>
      </c>
      <c r="BL6" s="275" t="s">
        <v>719</v>
      </c>
      <c r="BM6" s="275">
        <v>4</v>
      </c>
      <c r="BN6" s="275">
        <v>6</v>
      </c>
      <c r="BO6" s="276">
        <v>3</v>
      </c>
      <c r="BP6" s="275">
        <v>2</v>
      </c>
      <c r="BQ6" s="276">
        <v>6</v>
      </c>
      <c r="BR6" s="275" t="s">
        <v>36</v>
      </c>
      <c r="BS6" s="275" t="s">
        <v>93</v>
      </c>
      <c r="BT6" s="275" t="s">
        <v>226</v>
      </c>
      <c r="BU6" s="275" t="s">
        <v>85</v>
      </c>
      <c r="BV6" s="275" t="s">
        <v>713</v>
      </c>
      <c r="BW6" s="275">
        <v>2</v>
      </c>
      <c r="BX6" s="275">
        <v>22</v>
      </c>
      <c r="BY6" s="276">
        <v>3</v>
      </c>
      <c r="BZ6" s="275">
        <v>3</v>
      </c>
      <c r="CA6" s="276">
        <v>4</v>
      </c>
      <c r="CB6" s="276"/>
      <c r="CC6" s="276"/>
      <c r="CD6" s="275">
        <v>0</v>
      </c>
      <c r="CE6" s="265" t="s">
        <v>85</v>
      </c>
      <c r="CF6" s="275" t="s">
        <v>708</v>
      </c>
      <c r="CG6" s="275">
        <v>2</v>
      </c>
      <c r="CH6" s="275">
        <v>5</v>
      </c>
      <c r="CI6" s="276">
        <v>3</v>
      </c>
      <c r="CJ6" s="275">
        <v>1</v>
      </c>
      <c r="CK6" s="276">
        <v>6</v>
      </c>
      <c r="CL6" s="275" t="s">
        <v>34</v>
      </c>
      <c r="CM6" s="265" t="s">
        <v>91</v>
      </c>
      <c r="CN6" s="275">
        <v>5</v>
      </c>
      <c r="CO6" s="275" t="s">
        <v>95</v>
      </c>
      <c r="CP6" s="275" t="s">
        <v>955</v>
      </c>
      <c r="CQ6" s="275">
        <v>2</v>
      </c>
      <c r="CR6" s="275">
        <v>5</v>
      </c>
      <c r="CS6" s="276">
        <v>2</v>
      </c>
      <c r="CT6" s="275">
        <v>4</v>
      </c>
      <c r="CU6" s="276">
        <v>5</v>
      </c>
      <c r="CV6" s="263" t="s">
        <v>461</v>
      </c>
      <c r="CW6" s="263" t="s">
        <v>93</v>
      </c>
      <c r="CX6" s="263">
        <v>7</v>
      </c>
      <c r="CY6" s="263" t="s">
        <v>85</v>
      </c>
      <c r="CZ6" s="263" t="s">
        <v>956</v>
      </c>
      <c r="DA6" s="263">
        <v>3</v>
      </c>
      <c r="DB6" s="263">
        <v>20</v>
      </c>
      <c r="DC6" s="264">
        <v>3</v>
      </c>
      <c r="DD6" s="263">
        <v>2</v>
      </c>
      <c r="DE6" s="264"/>
      <c r="DF6" s="264">
        <v>4</v>
      </c>
      <c r="DG6" s="264"/>
      <c r="DH6" s="264"/>
      <c r="DI6" s="263">
        <v>5</v>
      </c>
      <c r="DJ6" s="263" t="s">
        <v>85</v>
      </c>
      <c r="DK6" s="263" t="s">
        <v>954</v>
      </c>
      <c r="DL6" s="263">
        <v>3</v>
      </c>
      <c r="DM6" s="263">
        <v>18</v>
      </c>
      <c r="DN6" s="264">
        <v>3</v>
      </c>
      <c r="DO6" s="266">
        <v>1</v>
      </c>
      <c r="DP6" s="329">
        <v>5</v>
      </c>
      <c r="DQ6" s="274" t="s">
        <v>34</v>
      </c>
      <c r="DR6" s="263" t="s">
        <v>93</v>
      </c>
      <c r="DS6" s="263">
        <v>9</v>
      </c>
      <c r="DT6" s="263" t="s">
        <v>85</v>
      </c>
      <c r="DU6" s="263" t="s">
        <v>690</v>
      </c>
      <c r="DV6" s="263">
        <v>4</v>
      </c>
      <c r="DW6" s="263">
        <v>15</v>
      </c>
      <c r="DX6" s="264">
        <v>3</v>
      </c>
      <c r="DY6" s="263">
        <v>2</v>
      </c>
      <c r="DZ6" s="264">
        <v>4</v>
      </c>
      <c r="EA6" s="263" t="s">
        <v>34</v>
      </c>
      <c r="EB6" s="263" t="s">
        <v>92</v>
      </c>
      <c r="EC6" s="263">
        <v>0</v>
      </c>
      <c r="ED6" s="261" t="s">
        <v>85</v>
      </c>
      <c r="EE6" s="263" t="s">
        <v>713</v>
      </c>
      <c r="EF6" s="263">
        <v>3</v>
      </c>
      <c r="EG6" s="263">
        <v>6</v>
      </c>
      <c r="EH6" s="264">
        <v>2</v>
      </c>
      <c r="EI6" s="263">
        <v>2</v>
      </c>
      <c r="EJ6" s="264">
        <v>4</v>
      </c>
      <c r="EK6" s="263" t="s">
        <v>34</v>
      </c>
      <c r="EL6" s="263" t="s">
        <v>93</v>
      </c>
      <c r="EM6" s="263">
        <v>9</v>
      </c>
      <c r="EN6" s="263" t="s">
        <v>85</v>
      </c>
      <c r="EO6" s="263" t="s">
        <v>738</v>
      </c>
      <c r="EP6" s="263">
        <v>3</v>
      </c>
      <c r="EQ6" s="263">
        <v>17</v>
      </c>
      <c r="ER6" s="264">
        <v>2</v>
      </c>
      <c r="ES6" s="263">
        <v>2</v>
      </c>
      <c r="ET6" s="276">
        <v>6</v>
      </c>
      <c r="EU6" s="263" t="s">
        <v>34</v>
      </c>
      <c r="EV6" s="263" t="s">
        <v>103</v>
      </c>
      <c r="EW6" s="263">
        <v>8</v>
      </c>
      <c r="EX6" s="263" t="s">
        <v>85</v>
      </c>
      <c r="EY6" s="263" t="s">
        <v>687</v>
      </c>
      <c r="EZ6" s="263">
        <v>3</v>
      </c>
      <c r="FA6" s="263">
        <v>1</v>
      </c>
      <c r="FB6" s="264">
        <v>1</v>
      </c>
      <c r="FC6" s="263">
        <v>5</v>
      </c>
      <c r="FD6" s="276">
        <v>6</v>
      </c>
      <c r="FE6" s="263" t="s">
        <v>34</v>
      </c>
      <c r="FF6" s="263" t="s">
        <v>63</v>
      </c>
      <c r="FG6" s="263">
        <v>5</v>
      </c>
      <c r="FH6" s="263" t="s">
        <v>91</v>
      </c>
      <c r="FI6" s="263" t="s">
        <v>896</v>
      </c>
      <c r="FJ6" s="263">
        <v>4</v>
      </c>
      <c r="FK6" s="263">
        <v>9</v>
      </c>
      <c r="FL6" s="264">
        <v>3</v>
      </c>
      <c r="FM6" s="263">
        <v>3</v>
      </c>
      <c r="FN6" s="264">
        <v>6</v>
      </c>
      <c r="FO6" s="263" t="s">
        <v>34</v>
      </c>
      <c r="FP6" s="263" t="s">
        <v>93</v>
      </c>
      <c r="FQ6" s="263" t="s">
        <v>226</v>
      </c>
      <c r="FR6" s="263" t="s">
        <v>95</v>
      </c>
      <c r="FS6" s="263" t="s">
        <v>704</v>
      </c>
      <c r="FT6" s="263">
        <v>3</v>
      </c>
      <c r="FU6" s="263">
        <v>6</v>
      </c>
      <c r="FV6" s="264">
        <v>2</v>
      </c>
      <c r="FW6" s="263">
        <v>4</v>
      </c>
      <c r="FX6" s="264">
        <v>3</v>
      </c>
      <c r="FY6" s="264"/>
      <c r="FZ6" s="264"/>
      <c r="GA6" s="263">
        <v>7</v>
      </c>
      <c r="GB6" s="263" t="s">
        <v>85</v>
      </c>
      <c r="GC6" s="263" t="s">
        <v>746</v>
      </c>
      <c r="GD6" s="263">
        <v>2</v>
      </c>
      <c r="GE6" s="263">
        <v>4</v>
      </c>
      <c r="GF6" s="264">
        <v>2</v>
      </c>
      <c r="GG6" s="263">
        <v>1</v>
      </c>
      <c r="GH6" s="264">
        <v>8</v>
      </c>
      <c r="GI6" s="261" t="s">
        <v>461</v>
      </c>
      <c r="GJ6" s="261" t="s">
        <v>103</v>
      </c>
      <c r="GK6" s="261">
        <v>0</v>
      </c>
      <c r="GL6" s="261" t="s">
        <v>85</v>
      </c>
      <c r="GM6" s="261" t="s">
        <v>711</v>
      </c>
      <c r="GN6" s="261">
        <v>2</v>
      </c>
      <c r="GO6" s="261">
        <v>9</v>
      </c>
      <c r="GP6" s="262">
        <v>2</v>
      </c>
      <c r="GQ6" s="263">
        <v>6</v>
      </c>
    </row>
    <row r="7" spans="1:199" ht="19.5">
      <c r="A7" s="540">
        <v>45508</v>
      </c>
      <c r="B7" s="5" t="s">
        <v>951</v>
      </c>
      <c r="C7" s="74">
        <v>3</v>
      </c>
      <c r="D7" s="28">
        <v>0</v>
      </c>
      <c r="E7" s="206">
        <v>3</v>
      </c>
      <c r="F7" s="176">
        <v>82</v>
      </c>
      <c r="G7" s="185">
        <v>42</v>
      </c>
      <c r="H7" s="178">
        <v>40</v>
      </c>
      <c r="I7" s="518">
        <v>4</v>
      </c>
      <c r="J7" s="27">
        <v>1</v>
      </c>
      <c r="K7" s="27">
        <v>0</v>
      </c>
      <c r="L7" s="27">
        <v>1</v>
      </c>
      <c r="M7" s="27">
        <v>0</v>
      </c>
      <c r="N7" s="186">
        <v>2</v>
      </c>
      <c r="O7" s="27">
        <v>2</v>
      </c>
      <c r="P7" s="189">
        <v>4</v>
      </c>
      <c r="Q7" s="18">
        <v>1</v>
      </c>
      <c r="R7" s="142"/>
      <c r="S7" s="268">
        <v>4</v>
      </c>
      <c r="T7" s="265" t="s">
        <v>928</v>
      </c>
      <c r="U7" s="265" t="s">
        <v>93</v>
      </c>
      <c r="V7" s="265">
        <v>7</v>
      </c>
      <c r="W7" s="265" t="s">
        <v>85</v>
      </c>
      <c r="X7" s="265" t="s">
        <v>696</v>
      </c>
      <c r="Y7" s="265">
        <v>3</v>
      </c>
      <c r="Z7" s="265">
        <v>12</v>
      </c>
      <c r="AA7" s="268">
        <v>2</v>
      </c>
      <c r="AB7" s="275">
        <v>2</v>
      </c>
      <c r="AC7" s="268">
        <v>4</v>
      </c>
      <c r="AD7" s="265" t="s">
        <v>34</v>
      </c>
      <c r="AE7" s="265" t="s">
        <v>86</v>
      </c>
      <c r="AF7" s="265">
        <v>4</v>
      </c>
      <c r="AG7" s="265" t="s">
        <v>85</v>
      </c>
      <c r="AH7" s="265" t="s">
        <v>748</v>
      </c>
      <c r="AI7" s="265">
        <v>1</v>
      </c>
      <c r="AJ7" s="265">
        <v>2</v>
      </c>
      <c r="AK7" s="268">
        <v>2</v>
      </c>
      <c r="AL7" s="292">
        <v>2</v>
      </c>
      <c r="AM7" s="276">
        <v>5</v>
      </c>
      <c r="AN7" s="265" t="s">
        <v>36</v>
      </c>
      <c r="AO7" s="265" t="s">
        <v>93</v>
      </c>
      <c r="AP7" s="265" t="s">
        <v>226</v>
      </c>
      <c r="AQ7" s="265" t="s">
        <v>85</v>
      </c>
      <c r="AR7" s="265" t="s">
        <v>740</v>
      </c>
      <c r="AS7" s="265">
        <v>1</v>
      </c>
      <c r="AT7" s="265">
        <v>24</v>
      </c>
      <c r="AU7" s="268">
        <v>3</v>
      </c>
      <c r="AV7" s="275">
        <v>2</v>
      </c>
      <c r="AW7" s="268">
        <v>4</v>
      </c>
      <c r="AX7" s="268"/>
      <c r="AY7" s="268"/>
      <c r="AZ7" s="265">
        <v>5</v>
      </c>
      <c r="BA7" s="275" t="s">
        <v>85</v>
      </c>
      <c r="BB7" s="265" t="s">
        <v>693</v>
      </c>
      <c r="BC7" s="265">
        <v>3</v>
      </c>
      <c r="BD7" s="265">
        <v>11</v>
      </c>
      <c r="BE7" s="268">
        <v>3</v>
      </c>
      <c r="BF7" s="275">
        <v>1</v>
      </c>
      <c r="BG7" s="293">
        <v>5</v>
      </c>
      <c r="BH7" s="294" t="s">
        <v>34</v>
      </c>
      <c r="BI7" s="265" t="s">
        <v>86</v>
      </c>
      <c r="BJ7" s="265">
        <v>4</v>
      </c>
      <c r="BK7" s="265" t="s">
        <v>98</v>
      </c>
      <c r="BL7" s="265" t="s">
        <v>942</v>
      </c>
      <c r="BM7" s="265">
        <v>1</v>
      </c>
      <c r="BN7" s="265">
        <v>12</v>
      </c>
      <c r="BO7" s="268">
        <v>2</v>
      </c>
      <c r="BP7" s="275">
        <v>3</v>
      </c>
      <c r="BQ7" s="268">
        <v>5</v>
      </c>
      <c r="BR7" s="265" t="s">
        <v>36</v>
      </c>
      <c r="BS7" s="265" t="s">
        <v>93</v>
      </c>
      <c r="BT7" s="265">
        <v>0</v>
      </c>
      <c r="BU7" s="265" t="s">
        <v>85</v>
      </c>
      <c r="BV7" s="265" t="s">
        <v>740</v>
      </c>
      <c r="BW7" s="265">
        <v>2</v>
      </c>
      <c r="BX7" s="265">
        <v>15</v>
      </c>
      <c r="BY7" s="268">
        <v>2</v>
      </c>
      <c r="BZ7" s="275">
        <v>3</v>
      </c>
      <c r="CA7" s="268">
        <v>2</v>
      </c>
      <c r="CB7" s="268"/>
      <c r="CC7" s="268"/>
      <c r="CD7" s="265" t="s">
        <v>226</v>
      </c>
      <c r="CE7" s="265" t="s">
        <v>85</v>
      </c>
      <c r="CF7" s="265" t="s">
        <v>713</v>
      </c>
      <c r="CG7" s="265">
        <v>3</v>
      </c>
      <c r="CH7" s="265">
        <v>8</v>
      </c>
      <c r="CI7" s="268">
        <v>1</v>
      </c>
      <c r="CJ7" s="275">
        <v>1</v>
      </c>
      <c r="CK7" s="268">
        <v>5</v>
      </c>
      <c r="CL7" s="265" t="s">
        <v>34</v>
      </c>
      <c r="CM7" s="265" t="s">
        <v>93</v>
      </c>
      <c r="CN7" s="265">
        <v>4</v>
      </c>
      <c r="CO7" s="265" t="s">
        <v>95</v>
      </c>
      <c r="CP7" s="265" t="s">
        <v>708</v>
      </c>
      <c r="CQ7" s="265">
        <v>1</v>
      </c>
      <c r="CR7" s="265">
        <v>1.5</v>
      </c>
      <c r="CS7" s="268">
        <v>1</v>
      </c>
      <c r="CT7" s="275">
        <v>4</v>
      </c>
      <c r="CU7" s="268">
        <v>8</v>
      </c>
      <c r="CV7" s="265" t="s">
        <v>34</v>
      </c>
      <c r="CW7" s="265" t="s">
        <v>96</v>
      </c>
      <c r="CX7" s="265">
        <v>8</v>
      </c>
      <c r="CY7" s="265" t="s">
        <v>85</v>
      </c>
      <c r="CZ7" s="265" t="s">
        <v>943</v>
      </c>
      <c r="DA7" s="265">
        <v>3</v>
      </c>
      <c r="DB7" s="265">
        <v>2</v>
      </c>
      <c r="DC7" s="268">
        <v>2</v>
      </c>
      <c r="DD7" s="263">
        <v>6</v>
      </c>
      <c r="DE7" s="268"/>
      <c r="DF7" s="268">
        <v>3</v>
      </c>
      <c r="DG7" s="262"/>
      <c r="DH7" s="264"/>
      <c r="DI7" s="261">
        <v>5</v>
      </c>
      <c r="DJ7" s="263" t="s">
        <v>85</v>
      </c>
      <c r="DK7" s="261" t="s">
        <v>701</v>
      </c>
      <c r="DL7" s="261">
        <v>3</v>
      </c>
      <c r="DM7" s="261">
        <v>7</v>
      </c>
      <c r="DN7" s="262">
        <v>2</v>
      </c>
      <c r="DO7" s="266">
        <v>1</v>
      </c>
      <c r="DP7" s="264">
        <v>4</v>
      </c>
      <c r="DQ7" s="261" t="s">
        <v>34</v>
      </c>
      <c r="DR7" s="261" t="s">
        <v>93</v>
      </c>
      <c r="DS7" s="261">
        <v>0</v>
      </c>
      <c r="DT7" s="261" t="s">
        <v>85</v>
      </c>
      <c r="DU7" s="261" t="s">
        <v>741</v>
      </c>
      <c r="DV7" s="261">
        <v>1</v>
      </c>
      <c r="DW7" s="261">
        <v>7</v>
      </c>
      <c r="DX7" s="262">
        <v>2</v>
      </c>
      <c r="DY7" s="263">
        <v>2</v>
      </c>
      <c r="DZ7" s="325">
        <v>4</v>
      </c>
      <c r="EA7" s="261" t="s">
        <v>36</v>
      </c>
      <c r="EB7" s="261" t="s">
        <v>86</v>
      </c>
      <c r="EC7" s="261">
        <v>9</v>
      </c>
      <c r="ED7" s="261" t="s">
        <v>85</v>
      </c>
      <c r="EE7" s="261" t="s">
        <v>761</v>
      </c>
      <c r="EF7" s="261">
        <v>1</v>
      </c>
      <c r="EG7" s="265">
        <v>17</v>
      </c>
      <c r="EH7" s="268">
        <v>2</v>
      </c>
      <c r="EI7" s="263">
        <v>2</v>
      </c>
      <c r="EJ7" s="268">
        <v>4</v>
      </c>
      <c r="EK7" s="261" t="s">
        <v>34</v>
      </c>
      <c r="EL7" s="261" t="s">
        <v>93</v>
      </c>
      <c r="EM7" s="261">
        <v>9</v>
      </c>
      <c r="EN7" s="261" t="s">
        <v>85</v>
      </c>
      <c r="EO7" s="261" t="s">
        <v>733</v>
      </c>
      <c r="EP7" s="261">
        <v>2</v>
      </c>
      <c r="EQ7" s="261">
        <v>13</v>
      </c>
      <c r="ER7" s="262">
        <v>2</v>
      </c>
      <c r="ES7" s="263">
        <v>2</v>
      </c>
      <c r="ET7" s="262">
        <v>6</v>
      </c>
      <c r="EU7" s="261" t="s">
        <v>34</v>
      </c>
      <c r="EV7" s="261" t="s">
        <v>93</v>
      </c>
      <c r="EW7" s="261">
        <v>0</v>
      </c>
      <c r="EX7" s="263" t="s">
        <v>85</v>
      </c>
      <c r="EY7" s="261" t="s">
        <v>740</v>
      </c>
      <c r="EZ7" s="261">
        <v>2</v>
      </c>
      <c r="FA7" s="261">
        <v>12</v>
      </c>
      <c r="FB7" s="262">
        <v>2</v>
      </c>
      <c r="FC7" s="263">
        <v>4</v>
      </c>
      <c r="FD7" s="268">
        <v>4</v>
      </c>
      <c r="FE7" s="261" t="s">
        <v>34</v>
      </c>
      <c r="FF7" s="261" t="s">
        <v>93</v>
      </c>
      <c r="FG7" s="261" t="s">
        <v>226</v>
      </c>
      <c r="FH7" s="261" t="s">
        <v>85</v>
      </c>
      <c r="FI7" s="261" t="s">
        <v>713</v>
      </c>
      <c r="FJ7" s="261">
        <v>1</v>
      </c>
      <c r="FK7" s="261">
        <v>2</v>
      </c>
      <c r="FL7" s="262">
        <v>2</v>
      </c>
      <c r="FM7" s="263">
        <v>2</v>
      </c>
      <c r="FN7" s="269">
        <v>4</v>
      </c>
      <c r="FO7" s="267" t="s">
        <v>34</v>
      </c>
      <c r="FP7" s="261" t="s">
        <v>93</v>
      </c>
      <c r="FQ7" s="261">
        <v>0</v>
      </c>
      <c r="FR7" s="261" t="s">
        <v>92</v>
      </c>
      <c r="FS7" s="261" t="s">
        <v>704</v>
      </c>
      <c r="FT7" s="261">
        <v>3</v>
      </c>
      <c r="FU7" s="261">
        <v>1</v>
      </c>
      <c r="FV7" s="262">
        <v>1</v>
      </c>
      <c r="FW7" s="263">
        <v>3</v>
      </c>
      <c r="FX7" s="268">
        <v>5</v>
      </c>
      <c r="FY7" s="262"/>
      <c r="FZ7" s="262"/>
      <c r="GA7" s="261">
        <v>7</v>
      </c>
      <c r="GB7" s="261" t="s">
        <v>96</v>
      </c>
      <c r="GC7" s="261" t="s">
        <v>746</v>
      </c>
      <c r="GD7" s="261">
        <v>2</v>
      </c>
      <c r="GE7" s="261">
        <v>1</v>
      </c>
      <c r="GF7" s="262">
        <v>1</v>
      </c>
      <c r="GG7" s="263">
        <v>4</v>
      </c>
      <c r="GH7" s="262">
        <v>6</v>
      </c>
      <c r="GI7" s="261" t="s">
        <v>34</v>
      </c>
      <c r="GJ7" s="263" t="s">
        <v>93</v>
      </c>
      <c r="GK7" s="261">
        <v>0</v>
      </c>
      <c r="GL7" s="261" t="s">
        <v>92</v>
      </c>
      <c r="GM7" s="261" t="s">
        <v>704</v>
      </c>
      <c r="GN7" s="261">
        <v>3</v>
      </c>
      <c r="GO7" s="261">
        <v>10</v>
      </c>
      <c r="GP7" s="262">
        <v>2</v>
      </c>
      <c r="GQ7" s="263">
        <v>4</v>
      </c>
    </row>
    <row r="8" spans="1:199" ht="19.5">
      <c r="A8" s="539">
        <v>45507</v>
      </c>
      <c r="B8" s="41" t="s">
        <v>957</v>
      </c>
      <c r="C8" s="76">
        <v>3</v>
      </c>
      <c r="D8" s="42">
        <v>0</v>
      </c>
      <c r="E8" s="206">
        <v>3</v>
      </c>
      <c r="F8" s="176">
        <v>83</v>
      </c>
      <c r="G8" s="185">
        <v>43</v>
      </c>
      <c r="H8" s="178">
        <v>40</v>
      </c>
      <c r="I8" s="519">
        <v>5</v>
      </c>
      <c r="J8" s="43">
        <v>2</v>
      </c>
      <c r="K8" s="43">
        <v>0</v>
      </c>
      <c r="L8" s="43">
        <v>0</v>
      </c>
      <c r="M8" s="43">
        <v>0</v>
      </c>
      <c r="N8" s="186">
        <v>2</v>
      </c>
      <c r="O8" s="43">
        <v>4</v>
      </c>
      <c r="P8" s="189">
        <v>6</v>
      </c>
      <c r="Q8" s="44">
        <v>1</v>
      </c>
      <c r="R8" s="142"/>
      <c r="S8" s="264">
        <v>4</v>
      </c>
      <c r="T8" s="263" t="s">
        <v>928</v>
      </c>
      <c r="U8" s="263" t="s">
        <v>93</v>
      </c>
      <c r="V8" s="263">
        <v>8</v>
      </c>
      <c r="W8" s="263" t="s">
        <v>95</v>
      </c>
      <c r="X8" s="263" t="s">
        <v>765</v>
      </c>
      <c r="Y8" s="263">
        <v>1</v>
      </c>
      <c r="Z8" s="263">
        <v>2</v>
      </c>
      <c r="AA8" s="264">
        <v>1</v>
      </c>
      <c r="AB8" s="275">
        <v>3</v>
      </c>
      <c r="AC8" s="276">
        <v>3</v>
      </c>
      <c r="AD8" s="263" t="s">
        <v>34</v>
      </c>
      <c r="AE8" s="263" t="s">
        <v>93</v>
      </c>
      <c r="AF8" s="263">
        <v>0</v>
      </c>
      <c r="AG8" s="263" t="s">
        <v>85</v>
      </c>
      <c r="AH8" s="263" t="s">
        <v>741</v>
      </c>
      <c r="AI8" s="263">
        <v>4</v>
      </c>
      <c r="AJ8" s="263">
        <v>5</v>
      </c>
      <c r="AK8" s="264">
        <v>1</v>
      </c>
      <c r="AL8" s="292">
        <v>2</v>
      </c>
      <c r="AM8" s="287">
        <v>6</v>
      </c>
      <c r="AN8" s="263" t="s">
        <v>128</v>
      </c>
      <c r="AO8" s="263" t="s">
        <v>103</v>
      </c>
      <c r="AP8" s="263">
        <v>0</v>
      </c>
      <c r="AQ8" s="263" t="s">
        <v>85</v>
      </c>
      <c r="AR8" s="263" t="s">
        <v>708</v>
      </c>
      <c r="AS8" s="263">
        <v>2</v>
      </c>
      <c r="AT8" s="263">
        <v>7</v>
      </c>
      <c r="AU8" s="264">
        <v>2</v>
      </c>
      <c r="AV8" s="275">
        <v>4</v>
      </c>
      <c r="AW8" s="276">
        <v>3</v>
      </c>
      <c r="AX8" s="264"/>
      <c r="AY8" s="264"/>
      <c r="AZ8" s="263">
        <v>6</v>
      </c>
      <c r="BA8" s="263" t="s">
        <v>85</v>
      </c>
      <c r="BB8" s="263" t="s">
        <v>693</v>
      </c>
      <c r="BC8" s="263">
        <v>3</v>
      </c>
      <c r="BD8" s="263">
        <v>17</v>
      </c>
      <c r="BE8" s="264">
        <v>2</v>
      </c>
      <c r="BF8" s="275">
        <v>1</v>
      </c>
      <c r="BG8" s="327">
        <v>5</v>
      </c>
      <c r="BH8" s="263" t="s">
        <v>34</v>
      </c>
      <c r="BI8" s="263" t="s">
        <v>121</v>
      </c>
      <c r="BJ8" s="263">
        <v>0</v>
      </c>
      <c r="BK8" s="263" t="s">
        <v>98</v>
      </c>
      <c r="BL8" s="263" t="s">
        <v>937</v>
      </c>
      <c r="BM8" s="263">
        <v>2</v>
      </c>
      <c r="BN8" s="263">
        <v>10</v>
      </c>
      <c r="BO8" s="264">
        <v>2</v>
      </c>
      <c r="BP8" s="275">
        <v>3</v>
      </c>
      <c r="BQ8" s="264">
        <v>6</v>
      </c>
      <c r="BR8" s="263" t="s">
        <v>36</v>
      </c>
      <c r="BS8" s="263" t="s">
        <v>93</v>
      </c>
      <c r="BT8" s="263">
        <v>0</v>
      </c>
      <c r="BU8" s="263" t="s">
        <v>85</v>
      </c>
      <c r="BV8" s="263" t="s">
        <v>740</v>
      </c>
      <c r="BW8" s="263">
        <v>2</v>
      </c>
      <c r="BX8" s="263">
        <v>12</v>
      </c>
      <c r="BY8" s="264">
        <v>3</v>
      </c>
      <c r="BZ8" s="275">
        <v>3</v>
      </c>
      <c r="CA8" s="264">
        <v>4</v>
      </c>
      <c r="CB8" s="264"/>
      <c r="CC8" s="264"/>
      <c r="CD8" s="263">
        <v>4</v>
      </c>
      <c r="CE8" s="261" t="s">
        <v>96</v>
      </c>
      <c r="CF8" s="263" t="s">
        <v>708</v>
      </c>
      <c r="CG8" s="263">
        <v>1</v>
      </c>
      <c r="CH8" s="263">
        <v>6</v>
      </c>
      <c r="CI8" s="264">
        <v>1</v>
      </c>
      <c r="CJ8" s="275">
        <v>3</v>
      </c>
      <c r="CK8" s="264">
        <v>6</v>
      </c>
      <c r="CL8" s="263" t="s">
        <v>34</v>
      </c>
      <c r="CM8" s="263" t="s">
        <v>63</v>
      </c>
      <c r="CN8" s="263" t="s">
        <v>271</v>
      </c>
      <c r="CO8" s="263" t="s">
        <v>85</v>
      </c>
      <c r="CP8" s="263" t="s">
        <v>939</v>
      </c>
      <c r="CQ8" s="263">
        <v>3</v>
      </c>
      <c r="CR8" s="263">
        <v>10</v>
      </c>
      <c r="CS8" s="264">
        <v>2</v>
      </c>
      <c r="CT8" s="275">
        <v>4</v>
      </c>
      <c r="CU8" s="264">
        <v>6</v>
      </c>
      <c r="CV8" s="263" t="s">
        <v>34</v>
      </c>
      <c r="CW8" s="263" t="s">
        <v>103</v>
      </c>
      <c r="CX8" s="263" t="s">
        <v>226</v>
      </c>
      <c r="CY8" s="263" t="s">
        <v>85</v>
      </c>
      <c r="CZ8" s="263" t="s">
        <v>740</v>
      </c>
      <c r="DA8" s="263">
        <v>1</v>
      </c>
      <c r="DB8" s="263">
        <v>5</v>
      </c>
      <c r="DC8" s="264">
        <v>2</v>
      </c>
      <c r="DD8" s="263">
        <v>4</v>
      </c>
      <c r="DE8" s="264"/>
      <c r="DF8" s="264">
        <v>4</v>
      </c>
      <c r="DG8" s="264"/>
      <c r="DH8" s="264"/>
      <c r="DI8" s="263">
        <v>6</v>
      </c>
      <c r="DJ8" s="263" t="s">
        <v>85</v>
      </c>
      <c r="DK8" s="263" t="s">
        <v>909</v>
      </c>
      <c r="DL8" s="263">
        <v>1</v>
      </c>
      <c r="DM8" s="263">
        <v>2</v>
      </c>
      <c r="DN8" s="264">
        <v>2</v>
      </c>
      <c r="DO8" s="266">
        <v>2</v>
      </c>
      <c r="DP8" s="264">
        <v>4</v>
      </c>
      <c r="DQ8" s="263" t="s">
        <v>34</v>
      </c>
      <c r="DR8" s="263" t="s">
        <v>93</v>
      </c>
      <c r="DS8" s="263" t="s">
        <v>226</v>
      </c>
      <c r="DT8" s="263" t="s">
        <v>91</v>
      </c>
      <c r="DU8" s="263" t="s">
        <v>770</v>
      </c>
      <c r="DV8" s="263">
        <v>4</v>
      </c>
      <c r="DW8" s="263">
        <v>12</v>
      </c>
      <c r="DX8" s="264">
        <v>2</v>
      </c>
      <c r="DY8" s="263">
        <v>2</v>
      </c>
      <c r="DZ8" s="276">
        <v>4</v>
      </c>
      <c r="EA8" s="263" t="s">
        <v>34</v>
      </c>
      <c r="EB8" s="263" t="s">
        <v>94</v>
      </c>
      <c r="EC8" s="263" t="s">
        <v>226</v>
      </c>
      <c r="ED8" s="263" t="s">
        <v>85</v>
      </c>
      <c r="EE8" s="263" t="s">
        <v>694</v>
      </c>
      <c r="EF8" s="263">
        <v>4</v>
      </c>
      <c r="EG8" s="263">
        <v>10</v>
      </c>
      <c r="EH8" s="264">
        <v>2</v>
      </c>
      <c r="EI8" s="263">
        <v>2</v>
      </c>
      <c r="EJ8" s="264">
        <v>5</v>
      </c>
      <c r="EK8" s="263" t="s">
        <v>34</v>
      </c>
      <c r="EL8" s="263" t="s">
        <v>93</v>
      </c>
      <c r="EM8" s="263">
        <v>7</v>
      </c>
      <c r="EN8" s="263" t="s">
        <v>85</v>
      </c>
      <c r="EO8" s="263" t="s">
        <v>917</v>
      </c>
      <c r="EP8" s="263">
        <v>3</v>
      </c>
      <c r="EQ8" s="263">
        <v>29</v>
      </c>
      <c r="ER8" s="264">
        <v>3</v>
      </c>
      <c r="ES8" s="263">
        <v>2</v>
      </c>
      <c r="ET8" s="276">
        <v>5</v>
      </c>
      <c r="EU8" s="275" t="s">
        <v>34</v>
      </c>
      <c r="EV8" s="275" t="s">
        <v>93</v>
      </c>
      <c r="EW8" s="275">
        <v>9</v>
      </c>
      <c r="EX8" s="275" t="s">
        <v>98</v>
      </c>
      <c r="EY8" s="275" t="s">
        <v>694</v>
      </c>
      <c r="EZ8" s="275">
        <v>1</v>
      </c>
      <c r="FA8" s="275">
        <v>2</v>
      </c>
      <c r="FB8" s="276">
        <v>1</v>
      </c>
      <c r="FC8" s="263">
        <v>4</v>
      </c>
      <c r="FD8" s="276">
        <v>5</v>
      </c>
      <c r="FE8" s="275" t="s">
        <v>34</v>
      </c>
      <c r="FF8" s="275" t="s">
        <v>93</v>
      </c>
      <c r="FG8" s="275">
        <v>7</v>
      </c>
      <c r="FH8" s="275" t="s">
        <v>94</v>
      </c>
      <c r="FI8" s="275" t="s">
        <v>938</v>
      </c>
      <c r="FJ8" s="275">
        <v>4</v>
      </c>
      <c r="FK8" s="275">
        <v>1.5</v>
      </c>
      <c r="FL8" s="276">
        <v>2</v>
      </c>
      <c r="FM8" s="263">
        <v>3</v>
      </c>
      <c r="FN8" s="276">
        <v>5</v>
      </c>
      <c r="FO8" s="263" t="s">
        <v>34</v>
      </c>
      <c r="FP8" s="263" t="s">
        <v>93</v>
      </c>
      <c r="FQ8" s="263">
        <v>4</v>
      </c>
      <c r="FR8" s="263" t="s">
        <v>85</v>
      </c>
      <c r="FS8" s="263" t="s">
        <v>748</v>
      </c>
      <c r="FT8" s="263">
        <v>1</v>
      </c>
      <c r="FU8" s="263">
        <v>21</v>
      </c>
      <c r="FV8" s="264">
        <v>3</v>
      </c>
      <c r="FW8" s="263">
        <v>2</v>
      </c>
      <c r="FX8" s="264">
        <v>3</v>
      </c>
      <c r="FY8" s="264"/>
      <c r="FZ8" s="264"/>
      <c r="GA8" s="263">
        <v>6</v>
      </c>
      <c r="GB8" s="263" t="s">
        <v>85</v>
      </c>
      <c r="GC8" s="263" t="s">
        <v>765</v>
      </c>
      <c r="GD8" s="263">
        <v>4</v>
      </c>
      <c r="GE8" s="263">
        <v>12</v>
      </c>
      <c r="GF8" s="264">
        <v>2</v>
      </c>
      <c r="GG8" s="263">
        <v>1</v>
      </c>
      <c r="GH8" s="276">
        <v>5</v>
      </c>
      <c r="GI8" s="261" t="s">
        <v>34</v>
      </c>
      <c r="GJ8" s="261" t="s">
        <v>93</v>
      </c>
      <c r="GK8" s="261">
        <v>4</v>
      </c>
      <c r="GL8" s="261" t="s">
        <v>85</v>
      </c>
      <c r="GM8" s="261" t="s">
        <v>940</v>
      </c>
      <c r="GN8" s="261">
        <v>1</v>
      </c>
      <c r="GO8" s="261">
        <v>1</v>
      </c>
      <c r="GP8" s="262">
        <v>2</v>
      </c>
      <c r="GQ8" s="263">
        <v>3</v>
      </c>
    </row>
    <row r="9" spans="1:199" ht="19.5">
      <c r="A9" s="539">
        <v>45493</v>
      </c>
      <c r="B9" s="326" t="s">
        <v>936</v>
      </c>
      <c r="C9" s="76">
        <v>2</v>
      </c>
      <c r="D9" s="42">
        <v>1</v>
      </c>
      <c r="E9" s="206">
        <v>3</v>
      </c>
      <c r="F9" s="176">
        <v>84</v>
      </c>
      <c r="G9" s="177">
        <v>44</v>
      </c>
      <c r="H9" s="178">
        <v>40</v>
      </c>
      <c r="I9" s="518">
        <v>0</v>
      </c>
      <c r="J9" s="43">
        <v>2</v>
      </c>
      <c r="K9" s="43">
        <v>0</v>
      </c>
      <c r="L9" s="43">
        <v>1</v>
      </c>
      <c r="M9" s="43">
        <v>1</v>
      </c>
      <c r="N9" s="186">
        <v>4</v>
      </c>
      <c r="O9" s="43">
        <v>1</v>
      </c>
      <c r="P9" s="189">
        <v>5</v>
      </c>
      <c r="Q9" s="44">
        <v>2</v>
      </c>
      <c r="R9" s="142"/>
      <c r="S9" s="305">
        <v>5</v>
      </c>
      <c r="T9" s="263" t="s">
        <v>928</v>
      </c>
      <c r="U9" s="263" t="s">
        <v>93</v>
      </c>
      <c r="V9" s="263">
        <v>8</v>
      </c>
      <c r="W9" s="263" t="s">
        <v>86</v>
      </c>
      <c r="X9" s="263" t="s">
        <v>765</v>
      </c>
      <c r="Y9" s="263">
        <v>3</v>
      </c>
      <c r="Z9" s="263">
        <v>2</v>
      </c>
      <c r="AA9" s="264">
        <v>2</v>
      </c>
      <c r="AB9" s="275">
        <v>3</v>
      </c>
      <c r="AC9" s="277">
        <v>7</v>
      </c>
      <c r="AD9" s="263" t="s">
        <v>34</v>
      </c>
      <c r="AE9" s="263" t="s">
        <v>93</v>
      </c>
      <c r="AF9" s="263">
        <v>0</v>
      </c>
      <c r="AG9" s="263" t="s">
        <v>94</v>
      </c>
      <c r="AH9" s="263" t="s">
        <v>697</v>
      </c>
      <c r="AI9" s="263">
        <v>1</v>
      </c>
      <c r="AJ9" s="263">
        <v>6</v>
      </c>
      <c r="AK9" s="264">
        <v>2</v>
      </c>
      <c r="AL9" s="292">
        <v>5</v>
      </c>
      <c r="AM9" s="271">
        <v>6</v>
      </c>
      <c r="AN9" s="274" t="s">
        <v>128</v>
      </c>
      <c r="AO9" s="263" t="s">
        <v>63</v>
      </c>
      <c r="AP9" s="263">
        <v>4</v>
      </c>
      <c r="AQ9" s="263" t="s">
        <v>91</v>
      </c>
      <c r="AR9" s="263" t="s">
        <v>704</v>
      </c>
      <c r="AS9" s="263">
        <v>1</v>
      </c>
      <c r="AT9" s="263">
        <v>4</v>
      </c>
      <c r="AU9" s="264">
        <v>1</v>
      </c>
      <c r="AV9" s="275">
        <v>5</v>
      </c>
      <c r="AW9" s="276">
        <v>3</v>
      </c>
      <c r="AX9" s="264"/>
      <c r="AY9" s="264"/>
      <c r="AZ9" s="263">
        <v>5</v>
      </c>
      <c r="BA9" s="263" t="s">
        <v>85</v>
      </c>
      <c r="BB9" s="263" t="s">
        <v>693</v>
      </c>
      <c r="BC9" s="263">
        <v>2</v>
      </c>
      <c r="BD9" s="263">
        <v>17</v>
      </c>
      <c r="BE9" s="264">
        <v>2</v>
      </c>
      <c r="BF9" s="275">
        <v>1</v>
      </c>
      <c r="BG9" s="276">
        <v>4</v>
      </c>
      <c r="BH9" s="263" t="s">
        <v>34</v>
      </c>
      <c r="BI9" s="263" t="s">
        <v>121</v>
      </c>
      <c r="BJ9" s="263">
        <v>0</v>
      </c>
      <c r="BK9" s="263" t="s">
        <v>85</v>
      </c>
      <c r="BL9" s="263" t="s">
        <v>697</v>
      </c>
      <c r="BM9" s="263">
        <v>1</v>
      </c>
      <c r="BN9" s="263">
        <v>7</v>
      </c>
      <c r="BO9" s="264">
        <v>2</v>
      </c>
      <c r="BP9" s="275">
        <v>2</v>
      </c>
      <c r="BQ9" s="305">
        <v>5</v>
      </c>
      <c r="BR9" s="263" t="s">
        <v>36</v>
      </c>
      <c r="BS9" s="263" t="s">
        <v>93</v>
      </c>
      <c r="BT9" s="263">
        <v>0</v>
      </c>
      <c r="BU9" s="263" t="s">
        <v>92</v>
      </c>
      <c r="BV9" s="263" t="s">
        <v>772</v>
      </c>
      <c r="BW9" s="263">
        <v>2</v>
      </c>
      <c r="BX9" s="263">
        <v>5</v>
      </c>
      <c r="BY9" s="264">
        <v>1</v>
      </c>
      <c r="BZ9" s="275">
        <v>4</v>
      </c>
      <c r="CA9" s="264">
        <v>4</v>
      </c>
      <c r="CB9" s="264"/>
      <c r="CC9" s="264"/>
      <c r="CD9" s="263">
        <v>4</v>
      </c>
      <c r="CE9" s="261" t="s">
        <v>91</v>
      </c>
      <c r="CF9" s="263" t="s">
        <v>708</v>
      </c>
      <c r="CG9" s="263">
        <v>1</v>
      </c>
      <c r="CH9" s="263">
        <v>1</v>
      </c>
      <c r="CI9" s="264">
        <v>1</v>
      </c>
      <c r="CJ9" s="275">
        <v>3</v>
      </c>
      <c r="CK9" s="276">
        <v>5</v>
      </c>
      <c r="CL9" s="275" t="s">
        <v>34</v>
      </c>
      <c r="CM9" s="261" t="s">
        <v>93</v>
      </c>
      <c r="CN9" s="263">
        <v>5</v>
      </c>
      <c r="CO9" s="263" t="s">
        <v>85</v>
      </c>
      <c r="CP9" s="263" t="s">
        <v>719</v>
      </c>
      <c r="CQ9" s="263">
        <v>1</v>
      </c>
      <c r="CR9" s="263">
        <v>10</v>
      </c>
      <c r="CS9" s="264">
        <v>2</v>
      </c>
      <c r="CT9" s="275">
        <v>3</v>
      </c>
      <c r="CU9" s="276">
        <v>5</v>
      </c>
      <c r="CV9" s="263" t="s">
        <v>34</v>
      </c>
      <c r="CW9" s="263" t="s">
        <v>98</v>
      </c>
      <c r="CX9" s="263">
        <v>7</v>
      </c>
      <c r="CY9" s="263" t="s">
        <v>63</v>
      </c>
      <c r="CZ9" s="263" t="s">
        <v>801</v>
      </c>
      <c r="DA9" s="263">
        <v>3</v>
      </c>
      <c r="DB9" s="263">
        <v>2</v>
      </c>
      <c r="DC9" s="264">
        <v>2</v>
      </c>
      <c r="DD9" s="263">
        <v>3</v>
      </c>
      <c r="DE9" s="264"/>
      <c r="DF9" s="264">
        <v>3</v>
      </c>
      <c r="DG9" s="264"/>
      <c r="DH9" s="264"/>
      <c r="DI9" s="263">
        <v>5</v>
      </c>
      <c r="DJ9" s="263" t="s">
        <v>85</v>
      </c>
      <c r="DK9" s="263" t="s">
        <v>730</v>
      </c>
      <c r="DL9" s="263">
        <v>2</v>
      </c>
      <c r="DM9" s="263">
        <v>17</v>
      </c>
      <c r="DN9" s="264">
        <v>2</v>
      </c>
      <c r="DO9" s="266">
        <v>1</v>
      </c>
      <c r="DP9" s="293">
        <v>4</v>
      </c>
      <c r="DQ9" s="274" t="s">
        <v>34</v>
      </c>
      <c r="DR9" s="263" t="s">
        <v>93</v>
      </c>
      <c r="DS9" s="263">
        <v>0</v>
      </c>
      <c r="DT9" s="263" t="s">
        <v>85</v>
      </c>
      <c r="DU9" s="263" t="s">
        <v>775</v>
      </c>
      <c r="DV9" s="263">
        <v>1</v>
      </c>
      <c r="DW9" s="263">
        <v>3</v>
      </c>
      <c r="DX9" s="264">
        <v>2</v>
      </c>
      <c r="DY9" s="263">
        <v>2</v>
      </c>
      <c r="DZ9" s="264">
        <v>6</v>
      </c>
      <c r="EA9" s="263" t="s">
        <v>36</v>
      </c>
      <c r="EB9" s="263" t="s">
        <v>96</v>
      </c>
      <c r="EC9" s="263">
        <v>9</v>
      </c>
      <c r="ED9" s="261" t="s">
        <v>85</v>
      </c>
      <c r="EE9" s="263" t="s">
        <v>694</v>
      </c>
      <c r="EF9" s="263">
        <v>1</v>
      </c>
      <c r="EG9" s="263">
        <v>8</v>
      </c>
      <c r="EH9" s="264">
        <v>2</v>
      </c>
      <c r="EI9" s="263">
        <v>4</v>
      </c>
      <c r="EJ9" s="264">
        <v>5</v>
      </c>
      <c r="EK9" s="263" t="s">
        <v>34</v>
      </c>
      <c r="EL9" s="263" t="s">
        <v>93</v>
      </c>
      <c r="EM9" s="263" t="s">
        <v>271</v>
      </c>
      <c r="EN9" s="263" t="s">
        <v>92</v>
      </c>
      <c r="EO9" s="263" t="s">
        <v>934</v>
      </c>
      <c r="EP9" s="263">
        <v>1</v>
      </c>
      <c r="EQ9" s="263">
        <v>10</v>
      </c>
      <c r="ER9" s="264">
        <v>2</v>
      </c>
      <c r="ES9" s="263">
        <v>3</v>
      </c>
      <c r="ET9" s="276">
        <v>6</v>
      </c>
      <c r="EU9" s="263" t="s">
        <v>34</v>
      </c>
      <c r="EV9" s="263" t="s">
        <v>93</v>
      </c>
      <c r="EW9" s="263" t="s">
        <v>271</v>
      </c>
      <c r="EX9" s="263" t="s">
        <v>85</v>
      </c>
      <c r="EY9" s="263" t="s">
        <v>693</v>
      </c>
      <c r="EZ9" s="263">
        <v>2</v>
      </c>
      <c r="FA9" s="263">
        <v>11</v>
      </c>
      <c r="FB9" s="264">
        <v>2</v>
      </c>
      <c r="FC9" s="263">
        <v>4</v>
      </c>
      <c r="FD9" s="276">
        <v>3</v>
      </c>
      <c r="FE9" s="263" t="s">
        <v>34</v>
      </c>
      <c r="FF9" s="263" t="s">
        <v>93</v>
      </c>
      <c r="FG9" s="263">
        <v>0</v>
      </c>
      <c r="FH9" s="263" t="s">
        <v>94</v>
      </c>
      <c r="FI9" s="263" t="s">
        <v>772</v>
      </c>
      <c r="FJ9" s="263">
        <v>1</v>
      </c>
      <c r="FK9" s="263">
        <v>0</v>
      </c>
      <c r="FL9" s="264">
        <v>0</v>
      </c>
      <c r="FM9" s="263">
        <v>3</v>
      </c>
      <c r="FN9" s="264">
        <v>3</v>
      </c>
      <c r="FO9" s="263" t="s">
        <v>34</v>
      </c>
      <c r="FP9" s="263" t="s">
        <v>93</v>
      </c>
      <c r="FQ9" s="263">
        <v>4</v>
      </c>
      <c r="FR9" s="263" t="s">
        <v>85</v>
      </c>
      <c r="FS9" s="263" t="s">
        <v>748</v>
      </c>
      <c r="FT9" s="263">
        <v>3</v>
      </c>
      <c r="FU9" s="263">
        <v>6</v>
      </c>
      <c r="FV9" s="264">
        <v>1</v>
      </c>
      <c r="FW9" s="263">
        <v>2</v>
      </c>
      <c r="FX9" s="264">
        <v>5</v>
      </c>
      <c r="FY9" s="264"/>
      <c r="FZ9" s="264"/>
      <c r="GA9" s="263">
        <v>7</v>
      </c>
      <c r="GB9" s="263" t="s">
        <v>103</v>
      </c>
      <c r="GC9" s="263" t="s">
        <v>765</v>
      </c>
      <c r="GD9" s="263">
        <v>2</v>
      </c>
      <c r="GE9" s="263">
        <v>8</v>
      </c>
      <c r="GF9" s="264">
        <v>2</v>
      </c>
      <c r="GG9" s="263">
        <v>3</v>
      </c>
      <c r="GH9" s="264">
        <v>5</v>
      </c>
      <c r="GI9" s="261" t="s">
        <v>34</v>
      </c>
      <c r="GJ9" s="261" t="s">
        <v>63</v>
      </c>
      <c r="GK9" s="261" t="s">
        <v>128</v>
      </c>
      <c r="GL9" s="261" t="s">
        <v>94</v>
      </c>
      <c r="GM9" s="261" t="s">
        <v>935</v>
      </c>
      <c r="GN9" s="261">
        <v>2</v>
      </c>
      <c r="GO9" s="261">
        <v>10</v>
      </c>
      <c r="GP9" s="262">
        <v>2</v>
      </c>
      <c r="GQ9" s="263">
        <v>3</v>
      </c>
    </row>
    <row r="10" spans="1:199" ht="19.5">
      <c r="A10" s="540">
        <v>45486</v>
      </c>
      <c r="B10" s="5" t="s">
        <v>932</v>
      </c>
      <c r="C10" s="74">
        <v>3</v>
      </c>
      <c r="D10" s="28">
        <v>1</v>
      </c>
      <c r="E10" s="206">
        <v>4</v>
      </c>
      <c r="F10" s="176">
        <v>92</v>
      </c>
      <c r="G10" s="185">
        <v>51</v>
      </c>
      <c r="H10" s="178">
        <v>41</v>
      </c>
      <c r="I10" s="518">
        <v>2</v>
      </c>
      <c r="J10" s="27">
        <v>2</v>
      </c>
      <c r="K10" s="27">
        <v>2</v>
      </c>
      <c r="L10" s="27">
        <v>0</v>
      </c>
      <c r="M10" s="27">
        <v>2</v>
      </c>
      <c r="N10" s="186">
        <v>6</v>
      </c>
      <c r="O10" s="27">
        <v>0</v>
      </c>
      <c r="P10" s="189">
        <v>6</v>
      </c>
      <c r="Q10" s="18">
        <v>1</v>
      </c>
      <c r="R10" s="142"/>
      <c r="S10" s="268">
        <v>8</v>
      </c>
      <c r="T10" s="265" t="s">
        <v>928</v>
      </c>
      <c r="U10" s="265" t="s">
        <v>929</v>
      </c>
      <c r="V10" s="265">
        <v>7</v>
      </c>
      <c r="W10" s="265" t="s">
        <v>103</v>
      </c>
      <c r="X10" s="265" t="s">
        <v>722</v>
      </c>
      <c r="Y10" s="265">
        <v>3</v>
      </c>
      <c r="Z10" s="265">
        <v>24</v>
      </c>
      <c r="AA10" s="268">
        <v>3</v>
      </c>
      <c r="AB10" s="275">
        <v>5</v>
      </c>
      <c r="AC10" s="268">
        <v>4</v>
      </c>
      <c r="AD10" s="265" t="s">
        <v>34</v>
      </c>
      <c r="AE10" s="265" t="s">
        <v>93</v>
      </c>
      <c r="AF10" s="265">
        <v>0</v>
      </c>
      <c r="AG10" s="265" t="s">
        <v>85</v>
      </c>
      <c r="AH10" s="265" t="s">
        <v>802</v>
      </c>
      <c r="AI10" s="265">
        <v>2</v>
      </c>
      <c r="AJ10" s="265">
        <v>14</v>
      </c>
      <c r="AK10" s="268">
        <v>2</v>
      </c>
      <c r="AL10" s="292">
        <v>2</v>
      </c>
      <c r="AM10" s="276">
        <v>6</v>
      </c>
      <c r="AN10" s="265" t="s">
        <v>128</v>
      </c>
      <c r="AO10" s="265" t="s">
        <v>103</v>
      </c>
      <c r="AP10" s="265">
        <v>4</v>
      </c>
      <c r="AQ10" s="265" t="s">
        <v>91</v>
      </c>
      <c r="AR10" s="265" t="s">
        <v>704</v>
      </c>
      <c r="AS10" s="265">
        <v>2</v>
      </c>
      <c r="AT10" s="265">
        <v>2</v>
      </c>
      <c r="AU10" s="268">
        <v>1</v>
      </c>
      <c r="AV10" s="275">
        <v>5</v>
      </c>
      <c r="AW10" s="268">
        <v>4</v>
      </c>
      <c r="AX10" s="268"/>
      <c r="AY10" s="268"/>
      <c r="AZ10" s="265">
        <v>5</v>
      </c>
      <c r="BA10" s="275" t="s">
        <v>85</v>
      </c>
      <c r="BB10" s="265" t="s">
        <v>762</v>
      </c>
      <c r="BC10" s="265">
        <v>4</v>
      </c>
      <c r="BD10" s="265">
        <v>35</v>
      </c>
      <c r="BE10" s="268">
        <v>3</v>
      </c>
      <c r="BF10" s="275">
        <v>1</v>
      </c>
      <c r="BG10" s="293">
        <v>7</v>
      </c>
      <c r="BH10" s="294" t="s">
        <v>34</v>
      </c>
      <c r="BI10" s="265" t="s">
        <v>103</v>
      </c>
      <c r="BJ10" s="265">
        <v>4</v>
      </c>
      <c r="BK10" s="265" t="s">
        <v>92</v>
      </c>
      <c r="BL10" s="265" t="s">
        <v>697</v>
      </c>
      <c r="BM10" s="265">
        <v>5</v>
      </c>
      <c r="BN10" s="265">
        <v>1</v>
      </c>
      <c r="BO10" s="268">
        <v>1</v>
      </c>
      <c r="BP10" s="275">
        <v>6</v>
      </c>
      <c r="BQ10" s="272">
        <v>7</v>
      </c>
      <c r="BR10" s="265" t="s">
        <v>36</v>
      </c>
      <c r="BS10" s="265" t="s">
        <v>93</v>
      </c>
      <c r="BT10" s="265">
        <v>5</v>
      </c>
      <c r="BU10" s="265" t="s">
        <v>86</v>
      </c>
      <c r="BV10" s="265" t="s">
        <v>795</v>
      </c>
      <c r="BW10" s="265">
        <v>2</v>
      </c>
      <c r="BX10" s="265">
        <v>1</v>
      </c>
      <c r="BY10" s="268">
        <v>1</v>
      </c>
      <c r="BZ10" s="275">
        <v>6</v>
      </c>
      <c r="CA10" s="268">
        <v>5</v>
      </c>
      <c r="CB10" s="268"/>
      <c r="CC10" s="268"/>
      <c r="CD10" s="265">
        <v>9</v>
      </c>
      <c r="CE10" s="265" t="s">
        <v>86</v>
      </c>
      <c r="CF10" s="265" t="s">
        <v>690</v>
      </c>
      <c r="CG10" s="265">
        <v>2</v>
      </c>
      <c r="CH10" s="265">
        <v>1</v>
      </c>
      <c r="CI10" s="268">
        <v>2</v>
      </c>
      <c r="CJ10" s="275">
        <v>3</v>
      </c>
      <c r="CK10" s="268">
        <v>6</v>
      </c>
      <c r="CL10" s="265" t="s">
        <v>34</v>
      </c>
      <c r="CM10" s="265" t="s">
        <v>86</v>
      </c>
      <c r="CN10" s="265">
        <v>5</v>
      </c>
      <c r="CO10" s="265" t="s">
        <v>63</v>
      </c>
      <c r="CP10" s="265" t="s">
        <v>696</v>
      </c>
      <c r="CQ10" s="265">
        <v>4</v>
      </c>
      <c r="CR10" s="265">
        <v>3</v>
      </c>
      <c r="CS10" s="268">
        <v>2</v>
      </c>
      <c r="CT10" s="275">
        <v>4</v>
      </c>
      <c r="CU10" s="268">
        <v>4</v>
      </c>
      <c r="CV10" s="265" t="s">
        <v>34</v>
      </c>
      <c r="CW10" s="265" t="s">
        <v>93</v>
      </c>
      <c r="CX10" s="265">
        <v>9</v>
      </c>
      <c r="CY10" s="265" t="s">
        <v>85</v>
      </c>
      <c r="CZ10" s="265" t="s">
        <v>738</v>
      </c>
      <c r="DA10" s="265">
        <v>2</v>
      </c>
      <c r="DB10" s="265">
        <v>5</v>
      </c>
      <c r="DC10" s="268">
        <v>2</v>
      </c>
      <c r="DD10" s="263">
        <v>2</v>
      </c>
      <c r="DE10" s="268"/>
      <c r="DF10" s="268">
        <v>4</v>
      </c>
      <c r="DG10" s="262"/>
      <c r="DH10" s="264"/>
      <c r="DI10" s="261">
        <v>5</v>
      </c>
      <c r="DJ10" s="263" t="s">
        <v>95</v>
      </c>
      <c r="DK10" s="261" t="s">
        <v>701</v>
      </c>
      <c r="DL10" s="261">
        <v>3</v>
      </c>
      <c r="DM10" s="261">
        <v>5</v>
      </c>
      <c r="DN10" s="262">
        <v>2</v>
      </c>
      <c r="DO10" s="266">
        <v>2</v>
      </c>
      <c r="DP10" s="264">
        <v>4</v>
      </c>
      <c r="DQ10" s="261" t="s">
        <v>34</v>
      </c>
      <c r="DR10" s="261" t="s">
        <v>93</v>
      </c>
      <c r="DS10" s="261">
        <v>9</v>
      </c>
      <c r="DT10" s="261" t="s">
        <v>85</v>
      </c>
      <c r="DU10" s="261" t="s">
        <v>733</v>
      </c>
      <c r="DV10" s="261">
        <v>2</v>
      </c>
      <c r="DW10" s="261">
        <v>10</v>
      </c>
      <c r="DX10" s="262">
        <v>2</v>
      </c>
      <c r="DY10" s="263">
        <v>2</v>
      </c>
      <c r="DZ10" s="325">
        <v>4</v>
      </c>
      <c r="EA10" s="261" t="s">
        <v>36</v>
      </c>
      <c r="EB10" s="261" t="s">
        <v>93</v>
      </c>
      <c r="EC10" s="261">
        <v>8</v>
      </c>
      <c r="ED10" s="261" t="s">
        <v>63</v>
      </c>
      <c r="EE10" s="261" t="s">
        <v>906</v>
      </c>
      <c r="EF10" s="261">
        <v>2</v>
      </c>
      <c r="EG10" s="265">
        <v>1</v>
      </c>
      <c r="EH10" s="268">
        <v>1</v>
      </c>
      <c r="EI10" s="263">
        <v>3</v>
      </c>
      <c r="EJ10" s="272">
        <v>3</v>
      </c>
      <c r="EK10" s="261" t="s">
        <v>34</v>
      </c>
      <c r="EL10" s="261" t="s">
        <v>63</v>
      </c>
      <c r="EM10" s="261">
        <v>9</v>
      </c>
      <c r="EN10" s="261" t="s">
        <v>85</v>
      </c>
      <c r="EO10" s="261" t="s">
        <v>816</v>
      </c>
      <c r="EP10" s="261">
        <v>1</v>
      </c>
      <c r="EQ10" s="261">
        <v>8</v>
      </c>
      <c r="ER10" s="262">
        <v>1</v>
      </c>
      <c r="ES10" s="263">
        <v>2</v>
      </c>
      <c r="ET10" s="262">
        <v>8</v>
      </c>
      <c r="EU10" s="261" t="s">
        <v>34</v>
      </c>
      <c r="EV10" s="261" t="s">
        <v>91</v>
      </c>
      <c r="EW10" s="261" t="s">
        <v>226</v>
      </c>
      <c r="EX10" s="263" t="s">
        <v>85</v>
      </c>
      <c r="EY10" s="261" t="s">
        <v>930</v>
      </c>
      <c r="EZ10" s="261">
        <v>3</v>
      </c>
      <c r="FA10" s="261">
        <v>2</v>
      </c>
      <c r="FB10" s="262">
        <v>1</v>
      </c>
      <c r="FC10" s="263">
        <v>7</v>
      </c>
      <c r="FD10" s="268">
        <v>5</v>
      </c>
      <c r="FE10" s="261" t="s">
        <v>34</v>
      </c>
      <c r="FF10" s="261" t="s">
        <v>91</v>
      </c>
      <c r="FG10" s="261" t="s">
        <v>226</v>
      </c>
      <c r="FH10" s="261" t="s">
        <v>85</v>
      </c>
      <c r="FI10" s="261" t="s">
        <v>713</v>
      </c>
      <c r="FJ10" s="261">
        <v>3</v>
      </c>
      <c r="FK10" s="261">
        <v>6</v>
      </c>
      <c r="FL10" s="262">
        <v>2</v>
      </c>
      <c r="FM10" s="263">
        <v>3</v>
      </c>
      <c r="FN10" s="269">
        <v>4</v>
      </c>
      <c r="FO10" s="267" t="s">
        <v>34</v>
      </c>
      <c r="FP10" s="261" t="s">
        <v>93</v>
      </c>
      <c r="FQ10" s="261">
        <v>0</v>
      </c>
      <c r="FR10" s="261" t="s">
        <v>85</v>
      </c>
      <c r="FS10" s="261" t="s">
        <v>719</v>
      </c>
      <c r="FT10" s="261">
        <v>2</v>
      </c>
      <c r="FU10" s="261">
        <v>11</v>
      </c>
      <c r="FV10" s="262">
        <v>2</v>
      </c>
      <c r="FW10" s="263">
        <v>2</v>
      </c>
      <c r="FX10" s="268">
        <v>3</v>
      </c>
      <c r="FY10" s="262"/>
      <c r="FZ10" s="262"/>
      <c r="GA10" s="261">
        <v>8</v>
      </c>
      <c r="GB10" s="261" t="s">
        <v>85</v>
      </c>
      <c r="GC10" s="261" t="s">
        <v>765</v>
      </c>
      <c r="GD10" s="261">
        <v>1</v>
      </c>
      <c r="GE10" s="261">
        <v>17</v>
      </c>
      <c r="GF10" s="262">
        <v>2</v>
      </c>
      <c r="GG10" s="263">
        <v>1</v>
      </c>
      <c r="GH10" s="262">
        <v>6</v>
      </c>
      <c r="GI10" s="261" t="s">
        <v>34</v>
      </c>
      <c r="GJ10" s="263" t="s">
        <v>93</v>
      </c>
      <c r="GK10" s="261" t="s">
        <v>128</v>
      </c>
      <c r="GL10" s="261" t="s">
        <v>94</v>
      </c>
      <c r="GM10" s="261" t="s">
        <v>931</v>
      </c>
      <c r="GN10" s="261">
        <v>3</v>
      </c>
      <c r="GO10" s="261">
        <v>2</v>
      </c>
      <c r="GP10" s="262">
        <v>2</v>
      </c>
      <c r="GQ10" s="263">
        <v>4</v>
      </c>
    </row>
    <row r="11" spans="1:199" ht="19.5">
      <c r="A11" s="539">
        <v>45479</v>
      </c>
      <c r="B11" s="41" t="s">
        <v>933</v>
      </c>
      <c r="C11" s="76">
        <v>3</v>
      </c>
      <c r="D11" s="42">
        <v>0</v>
      </c>
      <c r="E11" s="206">
        <v>3</v>
      </c>
      <c r="F11" s="176">
        <v>85</v>
      </c>
      <c r="G11" s="185">
        <v>41</v>
      </c>
      <c r="H11" s="178">
        <v>44</v>
      </c>
      <c r="I11" s="519">
        <v>3</v>
      </c>
      <c r="J11" s="43">
        <v>3</v>
      </c>
      <c r="K11" s="43">
        <v>0</v>
      </c>
      <c r="L11" s="43">
        <v>0</v>
      </c>
      <c r="M11" s="43">
        <v>2</v>
      </c>
      <c r="N11" s="186">
        <v>5</v>
      </c>
      <c r="O11" s="43">
        <v>0</v>
      </c>
      <c r="P11" s="189">
        <v>5</v>
      </c>
      <c r="Q11" s="44">
        <v>4</v>
      </c>
      <c r="R11" s="142"/>
      <c r="S11" s="277">
        <v>6</v>
      </c>
      <c r="T11" s="263" t="s">
        <v>271</v>
      </c>
      <c r="U11" s="263" t="s">
        <v>96</v>
      </c>
      <c r="V11" s="263">
        <v>8</v>
      </c>
      <c r="W11" s="263" t="s">
        <v>121</v>
      </c>
      <c r="X11" s="263" t="s">
        <v>722</v>
      </c>
      <c r="Y11" s="263">
        <v>3</v>
      </c>
      <c r="Z11" s="263">
        <v>4</v>
      </c>
      <c r="AA11" s="264">
        <v>1</v>
      </c>
      <c r="AB11" s="275">
        <v>5</v>
      </c>
      <c r="AC11" s="287">
        <v>3</v>
      </c>
      <c r="AD11" s="263" t="s">
        <v>34</v>
      </c>
      <c r="AE11" s="263" t="s">
        <v>93</v>
      </c>
      <c r="AF11" s="263" t="s">
        <v>226</v>
      </c>
      <c r="AG11" s="263" t="s">
        <v>85</v>
      </c>
      <c r="AH11" s="263" t="s">
        <v>797</v>
      </c>
      <c r="AI11" s="263">
        <v>4</v>
      </c>
      <c r="AJ11" s="263">
        <v>7</v>
      </c>
      <c r="AK11" s="264">
        <v>1</v>
      </c>
      <c r="AL11" s="292">
        <v>2</v>
      </c>
      <c r="AM11" s="276">
        <v>5</v>
      </c>
      <c r="AN11" s="263" t="s">
        <v>128</v>
      </c>
      <c r="AO11" s="263" t="s">
        <v>93</v>
      </c>
      <c r="AP11" s="263">
        <v>0</v>
      </c>
      <c r="AQ11" s="263" t="s">
        <v>94</v>
      </c>
      <c r="AR11" s="263" t="s">
        <v>770</v>
      </c>
      <c r="AS11" s="263">
        <v>2</v>
      </c>
      <c r="AT11" s="263">
        <v>1.5</v>
      </c>
      <c r="AU11" s="264">
        <v>2</v>
      </c>
      <c r="AV11" s="275">
        <v>3</v>
      </c>
      <c r="AW11" s="276">
        <v>4</v>
      </c>
      <c r="AX11" s="264"/>
      <c r="AY11" s="264"/>
      <c r="AZ11" s="263">
        <v>6</v>
      </c>
      <c r="BA11" s="263" t="s">
        <v>85</v>
      </c>
      <c r="BB11" s="263" t="s">
        <v>762</v>
      </c>
      <c r="BC11" s="263">
        <v>1</v>
      </c>
      <c r="BD11" s="263">
        <v>13</v>
      </c>
      <c r="BE11" s="264">
        <v>3</v>
      </c>
      <c r="BF11" s="275">
        <v>1</v>
      </c>
      <c r="BG11" s="264">
        <v>6</v>
      </c>
      <c r="BH11" s="263" t="s">
        <v>34</v>
      </c>
      <c r="BI11" s="263" t="s">
        <v>103</v>
      </c>
      <c r="BJ11" s="263">
        <v>4</v>
      </c>
      <c r="BK11" s="263" t="s">
        <v>92</v>
      </c>
      <c r="BL11" s="263" t="s">
        <v>804</v>
      </c>
      <c r="BM11" s="263">
        <v>1</v>
      </c>
      <c r="BN11" s="263">
        <v>1</v>
      </c>
      <c r="BO11" s="264">
        <v>1</v>
      </c>
      <c r="BP11" s="275">
        <v>5</v>
      </c>
      <c r="BQ11" s="264">
        <v>4</v>
      </c>
      <c r="BR11" s="263" t="s">
        <v>34</v>
      </c>
      <c r="BS11" s="263" t="s">
        <v>86</v>
      </c>
      <c r="BT11" s="263">
        <v>4</v>
      </c>
      <c r="BU11" s="263" t="s">
        <v>85</v>
      </c>
      <c r="BV11" s="263" t="s">
        <v>708</v>
      </c>
      <c r="BW11" s="263">
        <v>2</v>
      </c>
      <c r="BX11" s="263">
        <v>4</v>
      </c>
      <c r="BY11" s="264">
        <v>1</v>
      </c>
      <c r="BZ11" s="275">
        <v>3</v>
      </c>
      <c r="CA11" s="264">
        <v>2</v>
      </c>
      <c r="CB11" s="264"/>
      <c r="CC11" s="264"/>
      <c r="CD11" s="263">
        <v>0</v>
      </c>
      <c r="CE11" s="261" t="s">
        <v>85</v>
      </c>
      <c r="CF11" s="263" t="s">
        <v>708</v>
      </c>
      <c r="CG11" s="263">
        <v>2</v>
      </c>
      <c r="CH11" s="263">
        <v>2</v>
      </c>
      <c r="CI11" s="264">
        <v>1</v>
      </c>
      <c r="CJ11" s="275">
        <v>1</v>
      </c>
      <c r="CK11" s="264">
        <v>6</v>
      </c>
      <c r="CL11" s="263" t="s">
        <v>34</v>
      </c>
      <c r="CM11" s="263" t="s">
        <v>63</v>
      </c>
      <c r="CN11" s="263" t="s">
        <v>36</v>
      </c>
      <c r="CO11" s="263" t="s">
        <v>85</v>
      </c>
      <c r="CP11" s="263" t="s">
        <v>927</v>
      </c>
      <c r="CQ11" s="263">
        <v>4</v>
      </c>
      <c r="CR11" s="263">
        <v>9</v>
      </c>
      <c r="CS11" s="264">
        <v>2</v>
      </c>
      <c r="CT11" s="275">
        <v>4</v>
      </c>
      <c r="CU11" s="264">
        <v>5</v>
      </c>
      <c r="CV11" s="263" t="s">
        <v>34</v>
      </c>
      <c r="CW11" s="263" t="s">
        <v>93</v>
      </c>
      <c r="CX11" s="263">
        <v>8</v>
      </c>
      <c r="CY11" s="263" t="s">
        <v>63</v>
      </c>
      <c r="CZ11" s="263" t="s">
        <v>900</v>
      </c>
      <c r="DA11" s="263">
        <v>2</v>
      </c>
      <c r="DB11" s="263">
        <v>8</v>
      </c>
      <c r="DC11" s="264">
        <v>2</v>
      </c>
      <c r="DD11" s="263">
        <v>3</v>
      </c>
      <c r="DE11" s="264"/>
      <c r="DF11" s="264">
        <v>4</v>
      </c>
      <c r="DG11" s="264"/>
      <c r="DH11" s="264"/>
      <c r="DI11" s="263">
        <v>5</v>
      </c>
      <c r="DJ11" s="263" t="s">
        <v>91</v>
      </c>
      <c r="DK11" s="263" t="s">
        <v>757</v>
      </c>
      <c r="DL11" s="263">
        <v>1</v>
      </c>
      <c r="DM11" s="263">
        <v>3</v>
      </c>
      <c r="DN11" s="264">
        <v>2</v>
      </c>
      <c r="DO11" s="266">
        <v>2</v>
      </c>
      <c r="DP11" s="264">
        <v>6</v>
      </c>
      <c r="DQ11" s="263" t="s">
        <v>34</v>
      </c>
      <c r="DR11" s="263" t="s">
        <v>96</v>
      </c>
      <c r="DS11" s="263">
        <v>9</v>
      </c>
      <c r="DT11" s="263" t="s">
        <v>92</v>
      </c>
      <c r="DU11" s="263" t="s">
        <v>716</v>
      </c>
      <c r="DV11" s="263">
        <v>3</v>
      </c>
      <c r="DW11" s="263">
        <v>14</v>
      </c>
      <c r="DX11" s="264">
        <v>2</v>
      </c>
      <c r="DY11" s="263">
        <v>4</v>
      </c>
      <c r="DZ11" s="305">
        <v>5</v>
      </c>
      <c r="EA11" s="263" t="s">
        <v>36</v>
      </c>
      <c r="EB11" s="263" t="s">
        <v>93</v>
      </c>
      <c r="EC11" s="263">
        <v>7</v>
      </c>
      <c r="ED11" s="263" t="s">
        <v>63</v>
      </c>
      <c r="EE11" s="263" t="s">
        <v>831</v>
      </c>
      <c r="EF11" s="263">
        <v>3</v>
      </c>
      <c r="EG11" s="263">
        <v>6</v>
      </c>
      <c r="EH11" s="264">
        <v>2</v>
      </c>
      <c r="EI11" s="263">
        <v>3</v>
      </c>
      <c r="EJ11" s="264">
        <v>6</v>
      </c>
      <c r="EK11" s="263" t="s">
        <v>34</v>
      </c>
      <c r="EL11" s="263" t="s">
        <v>63</v>
      </c>
      <c r="EM11" s="263">
        <v>9</v>
      </c>
      <c r="EN11" s="263" t="s">
        <v>91</v>
      </c>
      <c r="EO11" s="263" t="s">
        <v>926</v>
      </c>
      <c r="EP11" s="263">
        <v>2</v>
      </c>
      <c r="EQ11" s="263">
        <v>6</v>
      </c>
      <c r="ER11" s="264">
        <v>3</v>
      </c>
      <c r="ES11" s="263">
        <v>3</v>
      </c>
      <c r="ET11" s="276">
        <v>5</v>
      </c>
      <c r="EU11" s="275" t="s">
        <v>34</v>
      </c>
      <c r="EV11" s="275" t="s">
        <v>93</v>
      </c>
      <c r="EW11" s="275">
        <v>9</v>
      </c>
      <c r="EX11" s="275" t="s">
        <v>85</v>
      </c>
      <c r="EY11" s="275" t="s">
        <v>732</v>
      </c>
      <c r="EZ11" s="275">
        <v>3</v>
      </c>
      <c r="FA11" s="275">
        <v>5</v>
      </c>
      <c r="FB11" s="276">
        <v>2</v>
      </c>
      <c r="FC11" s="263">
        <v>3</v>
      </c>
      <c r="FD11" s="276">
        <v>4</v>
      </c>
      <c r="FE11" s="275" t="s">
        <v>34</v>
      </c>
      <c r="FF11" s="275" t="s">
        <v>93</v>
      </c>
      <c r="FG11" s="275">
        <v>9</v>
      </c>
      <c r="FH11" s="275" t="s">
        <v>85</v>
      </c>
      <c r="FI11" s="275" t="s">
        <v>722</v>
      </c>
      <c r="FJ11" s="275">
        <v>2</v>
      </c>
      <c r="FK11" s="275">
        <v>5</v>
      </c>
      <c r="FL11" s="276">
        <v>2</v>
      </c>
      <c r="FM11" s="263">
        <v>2</v>
      </c>
      <c r="FN11" s="276">
        <v>6</v>
      </c>
      <c r="FO11" s="263" t="s">
        <v>34</v>
      </c>
      <c r="FP11" s="263" t="s">
        <v>93</v>
      </c>
      <c r="FQ11" s="263">
        <v>4</v>
      </c>
      <c r="FR11" s="263" t="s">
        <v>94</v>
      </c>
      <c r="FS11" s="263" t="s">
        <v>704</v>
      </c>
      <c r="FT11" s="263">
        <v>3</v>
      </c>
      <c r="FU11" s="263">
        <v>9</v>
      </c>
      <c r="FV11" s="264">
        <v>3</v>
      </c>
      <c r="FW11" s="263">
        <v>3</v>
      </c>
      <c r="FX11" s="264">
        <v>4</v>
      </c>
      <c r="FY11" s="264"/>
      <c r="FZ11" s="264"/>
      <c r="GA11" s="263">
        <v>6</v>
      </c>
      <c r="GB11" s="263" t="s">
        <v>85</v>
      </c>
      <c r="GC11" s="263" t="s">
        <v>696</v>
      </c>
      <c r="GD11" s="263">
        <v>1</v>
      </c>
      <c r="GE11" s="263">
        <v>16</v>
      </c>
      <c r="GF11" s="264">
        <v>2</v>
      </c>
      <c r="GG11" s="263">
        <v>2</v>
      </c>
      <c r="GH11" s="276">
        <v>4</v>
      </c>
      <c r="GI11" s="261" t="s">
        <v>34</v>
      </c>
      <c r="GJ11" s="261" t="s">
        <v>93</v>
      </c>
      <c r="GK11" s="261">
        <v>4</v>
      </c>
      <c r="GL11" s="261" t="s">
        <v>85</v>
      </c>
      <c r="GM11" s="261" t="s">
        <v>704</v>
      </c>
      <c r="GN11" s="261">
        <v>3</v>
      </c>
      <c r="GO11" s="261">
        <v>4</v>
      </c>
      <c r="GP11" s="262">
        <v>1</v>
      </c>
      <c r="GQ11" s="263">
        <v>3</v>
      </c>
    </row>
    <row r="12" spans="1:199" ht="19.5">
      <c r="A12" s="539">
        <v>45472</v>
      </c>
      <c r="B12" s="324" t="s">
        <v>925</v>
      </c>
      <c r="C12" s="76">
        <v>1</v>
      </c>
      <c r="D12" s="42">
        <v>3</v>
      </c>
      <c r="E12" s="206">
        <v>4</v>
      </c>
      <c r="F12" s="176">
        <v>86</v>
      </c>
      <c r="G12" s="177">
        <v>42</v>
      </c>
      <c r="H12" s="178">
        <v>44</v>
      </c>
      <c r="I12" s="518">
        <v>4</v>
      </c>
      <c r="J12" s="43">
        <v>1</v>
      </c>
      <c r="K12" s="43">
        <v>1</v>
      </c>
      <c r="L12" s="43">
        <v>2</v>
      </c>
      <c r="M12" s="43">
        <v>1</v>
      </c>
      <c r="N12" s="186">
        <v>5</v>
      </c>
      <c r="O12" s="43">
        <v>0</v>
      </c>
      <c r="P12" s="189">
        <v>5</v>
      </c>
      <c r="Q12" s="44">
        <v>1</v>
      </c>
      <c r="R12" s="142"/>
      <c r="S12" s="276">
        <v>4</v>
      </c>
      <c r="T12" s="263" t="s">
        <v>36</v>
      </c>
      <c r="U12" s="263" t="s">
        <v>93</v>
      </c>
      <c r="V12" s="263">
        <v>5</v>
      </c>
      <c r="W12" s="263" t="s">
        <v>63</v>
      </c>
      <c r="X12" s="263" t="s">
        <v>906</v>
      </c>
      <c r="Y12" s="263">
        <v>2</v>
      </c>
      <c r="Z12" s="263">
        <v>1.5</v>
      </c>
      <c r="AA12" s="264">
        <v>1</v>
      </c>
      <c r="AB12" s="275">
        <v>3</v>
      </c>
      <c r="AC12" s="264">
        <v>6</v>
      </c>
      <c r="AD12" s="263" t="s">
        <v>34</v>
      </c>
      <c r="AE12" s="263" t="s">
        <v>93</v>
      </c>
      <c r="AF12" s="263">
        <v>9</v>
      </c>
      <c r="AG12" s="263" t="s">
        <v>63</v>
      </c>
      <c r="AH12" s="263" t="s">
        <v>920</v>
      </c>
      <c r="AI12" s="263">
        <v>4</v>
      </c>
      <c r="AJ12" s="263">
        <v>9</v>
      </c>
      <c r="AK12" s="264">
        <v>2</v>
      </c>
      <c r="AL12" s="292">
        <v>4</v>
      </c>
      <c r="AM12" s="269">
        <v>4</v>
      </c>
      <c r="AN12" s="274" t="s">
        <v>128</v>
      </c>
      <c r="AO12" s="263" t="s">
        <v>93</v>
      </c>
      <c r="AP12" s="263">
        <v>0</v>
      </c>
      <c r="AQ12" s="263" t="s">
        <v>63</v>
      </c>
      <c r="AR12" s="263" t="s">
        <v>770</v>
      </c>
      <c r="AS12" s="263">
        <v>2</v>
      </c>
      <c r="AT12" s="263">
        <v>1</v>
      </c>
      <c r="AU12" s="264">
        <v>1</v>
      </c>
      <c r="AV12" s="275">
        <v>3</v>
      </c>
      <c r="AW12" s="276">
        <v>4</v>
      </c>
      <c r="AX12" s="264"/>
      <c r="AY12" s="264"/>
      <c r="AZ12" s="263">
        <v>6</v>
      </c>
      <c r="BA12" s="263" t="s">
        <v>85</v>
      </c>
      <c r="BB12" s="263" t="s">
        <v>762</v>
      </c>
      <c r="BC12" s="263">
        <v>1</v>
      </c>
      <c r="BD12" s="263">
        <v>16</v>
      </c>
      <c r="BE12" s="264">
        <v>3</v>
      </c>
      <c r="BF12" s="275">
        <v>1</v>
      </c>
      <c r="BG12" s="287">
        <v>3</v>
      </c>
      <c r="BH12" s="263" t="s">
        <v>34</v>
      </c>
      <c r="BI12" s="263" t="s">
        <v>121</v>
      </c>
      <c r="BJ12" s="263">
        <v>0</v>
      </c>
      <c r="BK12" s="263" t="s">
        <v>85</v>
      </c>
      <c r="BL12" s="263" t="s">
        <v>704</v>
      </c>
      <c r="BM12" s="263">
        <v>1</v>
      </c>
      <c r="BN12" s="263">
        <v>3</v>
      </c>
      <c r="BO12" s="264">
        <v>1</v>
      </c>
      <c r="BP12" s="275">
        <v>2</v>
      </c>
      <c r="BQ12" s="305">
        <v>7</v>
      </c>
      <c r="BR12" s="263" t="s">
        <v>34</v>
      </c>
      <c r="BS12" s="263" t="s">
        <v>86</v>
      </c>
      <c r="BT12" s="263">
        <v>9</v>
      </c>
      <c r="BU12" s="263" t="s">
        <v>85</v>
      </c>
      <c r="BV12" s="263" t="s">
        <v>922</v>
      </c>
      <c r="BW12" s="263">
        <v>2</v>
      </c>
      <c r="BX12" s="263">
        <v>9</v>
      </c>
      <c r="BY12" s="264">
        <v>2</v>
      </c>
      <c r="BZ12" s="275">
        <v>5</v>
      </c>
      <c r="CA12" s="264">
        <v>3</v>
      </c>
      <c r="CB12" s="264"/>
      <c r="CC12" s="264"/>
      <c r="CD12" s="263" t="s">
        <v>226</v>
      </c>
      <c r="CE12" s="261" t="s">
        <v>85</v>
      </c>
      <c r="CF12" s="263" t="s">
        <v>768</v>
      </c>
      <c r="CG12" s="263">
        <v>2</v>
      </c>
      <c r="CH12" s="263">
        <v>8</v>
      </c>
      <c r="CI12" s="264">
        <v>2</v>
      </c>
      <c r="CJ12" s="275">
        <v>1</v>
      </c>
      <c r="CK12" s="276">
        <v>5</v>
      </c>
      <c r="CL12" s="275" t="s">
        <v>34</v>
      </c>
      <c r="CM12" s="261" t="s">
        <v>93</v>
      </c>
      <c r="CN12" s="263">
        <v>9</v>
      </c>
      <c r="CO12" s="263" t="s">
        <v>85</v>
      </c>
      <c r="CP12" s="263" t="s">
        <v>738</v>
      </c>
      <c r="CQ12" s="263">
        <v>4</v>
      </c>
      <c r="CR12" s="263">
        <v>9</v>
      </c>
      <c r="CS12" s="264">
        <v>2</v>
      </c>
      <c r="CT12" s="275">
        <v>3</v>
      </c>
      <c r="CU12" s="305">
        <v>6</v>
      </c>
      <c r="CV12" s="263" t="s">
        <v>34</v>
      </c>
      <c r="CW12" s="263" t="s">
        <v>86</v>
      </c>
      <c r="CX12" s="263" t="s">
        <v>271</v>
      </c>
      <c r="CY12" s="263" t="s">
        <v>95</v>
      </c>
      <c r="CZ12" s="263" t="s">
        <v>800</v>
      </c>
      <c r="DA12" s="263">
        <v>2</v>
      </c>
      <c r="DB12" s="263">
        <v>5</v>
      </c>
      <c r="DC12" s="264">
        <v>2</v>
      </c>
      <c r="DD12" s="263">
        <v>4</v>
      </c>
      <c r="DE12" s="264"/>
      <c r="DF12" s="264">
        <v>3</v>
      </c>
      <c r="DG12" s="264"/>
      <c r="DH12" s="264"/>
      <c r="DI12" s="263">
        <v>5</v>
      </c>
      <c r="DJ12" s="263" t="s">
        <v>91</v>
      </c>
      <c r="DK12" s="263" t="s">
        <v>757</v>
      </c>
      <c r="DL12" s="263">
        <v>4</v>
      </c>
      <c r="DM12" s="263">
        <v>3</v>
      </c>
      <c r="DN12" s="264">
        <v>1</v>
      </c>
      <c r="DO12" s="266">
        <v>2</v>
      </c>
      <c r="DP12" s="293">
        <v>4</v>
      </c>
      <c r="DQ12" s="274" t="s">
        <v>34</v>
      </c>
      <c r="DR12" s="263" t="s">
        <v>93</v>
      </c>
      <c r="DS12" s="263">
        <v>9</v>
      </c>
      <c r="DT12" s="263" t="s">
        <v>85</v>
      </c>
      <c r="DU12" s="263" t="s">
        <v>738</v>
      </c>
      <c r="DV12" s="263">
        <v>3</v>
      </c>
      <c r="DW12" s="263">
        <v>14</v>
      </c>
      <c r="DX12" s="264">
        <v>2</v>
      </c>
      <c r="DY12" s="263">
        <v>2</v>
      </c>
      <c r="DZ12" s="264">
        <v>7</v>
      </c>
      <c r="EA12" s="263" t="s">
        <v>36</v>
      </c>
      <c r="EB12" s="263" t="s">
        <v>93</v>
      </c>
      <c r="EC12" s="263">
        <v>5</v>
      </c>
      <c r="ED12" s="261" t="s">
        <v>98</v>
      </c>
      <c r="EE12" s="263" t="s">
        <v>921</v>
      </c>
      <c r="EF12" s="263">
        <v>3</v>
      </c>
      <c r="EG12" s="263">
        <v>4</v>
      </c>
      <c r="EH12" s="264">
        <v>2</v>
      </c>
      <c r="EI12" s="263">
        <v>5</v>
      </c>
      <c r="EJ12" s="264">
        <v>4</v>
      </c>
      <c r="EK12" s="263" t="s">
        <v>34</v>
      </c>
      <c r="EL12" s="263" t="s">
        <v>93</v>
      </c>
      <c r="EM12" s="263">
        <v>9</v>
      </c>
      <c r="EN12" s="263" t="s">
        <v>85</v>
      </c>
      <c r="EO12" s="263" t="s">
        <v>732</v>
      </c>
      <c r="EP12" s="263">
        <v>1</v>
      </c>
      <c r="EQ12" s="263">
        <v>13</v>
      </c>
      <c r="ER12" s="264">
        <v>2</v>
      </c>
      <c r="ES12" s="263">
        <v>2</v>
      </c>
      <c r="ET12" s="276">
        <v>6</v>
      </c>
      <c r="EU12" s="263" t="s">
        <v>34</v>
      </c>
      <c r="EV12" s="263" t="s">
        <v>92</v>
      </c>
      <c r="EW12" s="263">
        <v>8</v>
      </c>
      <c r="EX12" s="263" t="s">
        <v>85</v>
      </c>
      <c r="EY12" s="263" t="s">
        <v>732</v>
      </c>
      <c r="EZ12" s="263">
        <v>3</v>
      </c>
      <c r="FA12" s="263">
        <v>1.5</v>
      </c>
      <c r="FB12" s="264">
        <v>2</v>
      </c>
      <c r="FC12" s="263">
        <v>4</v>
      </c>
      <c r="FD12" s="276">
        <v>5</v>
      </c>
      <c r="FE12" s="263" t="s">
        <v>34</v>
      </c>
      <c r="FF12" s="263" t="s">
        <v>93</v>
      </c>
      <c r="FG12" s="263">
        <v>7</v>
      </c>
      <c r="FH12" s="263" t="s">
        <v>91</v>
      </c>
      <c r="FI12" s="263" t="s">
        <v>923</v>
      </c>
      <c r="FJ12" s="263">
        <v>3</v>
      </c>
      <c r="FK12" s="263">
        <v>9</v>
      </c>
      <c r="FL12" s="264">
        <v>2</v>
      </c>
      <c r="FM12" s="263">
        <v>3</v>
      </c>
      <c r="FN12" s="277">
        <v>6</v>
      </c>
      <c r="FO12" s="263" t="s">
        <v>34</v>
      </c>
      <c r="FP12" s="263" t="s">
        <v>93</v>
      </c>
      <c r="FQ12" s="263" t="s">
        <v>226</v>
      </c>
      <c r="FR12" s="263" t="s">
        <v>63</v>
      </c>
      <c r="FS12" s="263" t="s">
        <v>713</v>
      </c>
      <c r="FT12" s="263">
        <v>3</v>
      </c>
      <c r="FU12" s="263">
        <v>20</v>
      </c>
      <c r="FV12" s="264">
        <v>3</v>
      </c>
      <c r="FW12" s="263">
        <v>3</v>
      </c>
      <c r="FX12" s="264">
        <v>3</v>
      </c>
      <c r="FY12" s="264"/>
      <c r="FZ12" s="264"/>
      <c r="GA12" s="263">
        <v>6</v>
      </c>
      <c r="GB12" s="263" t="s">
        <v>85</v>
      </c>
      <c r="GC12" s="263" t="s">
        <v>696</v>
      </c>
      <c r="GD12" s="263">
        <v>3</v>
      </c>
      <c r="GE12" s="263">
        <v>16</v>
      </c>
      <c r="GF12" s="264">
        <v>2</v>
      </c>
      <c r="GG12" s="263">
        <v>1</v>
      </c>
      <c r="GH12" s="264">
        <v>6</v>
      </c>
      <c r="GI12" s="261" t="s">
        <v>34</v>
      </c>
      <c r="GJ12" s="261" t="s">
        <v>93</v>
      </c>
      <c r="GK12" s="261">
        <v>8</v>
      </c>
      <c r="GL12" s="261" t="s">
        <v>91</v>
      </c>
      <c r="GM12" s="261" t="s">
        <v>924</v>
      </c>
      <c r="GN12" s="261">
        <v>3</v>
      </c>
      <c r="GO12" s="261">
        <v>4</v>
      </c>
      <c r="GP12" s="262">
        <v>2</v>
      </c>
      <c r="GQ12" s="263">
        <v>4</v>
      </c>
    </row>
    <row r="13" spans="1:199" ht="19.5">
      <c r="A13" s="540">
        <v>45465</v>
      </c>
      <c r="B13" s="5" t="s">
        <v>919</v>
      </c>
      <c r="C13" s="74">
        <v>2</v>
      </c>
      <c r="D13" s="28">
        <v>0</v>
      </c>
      <c r="E13" s="206">
        <v>2</v>
      </c>
      <c r="F13" s="176">
        <v>80</v>
      </c>
      <c r="G13" s="185">
        <v>37</v>
      </c>
      <c r="H13" s="178">
        <v>43</v>
      </c>
      <c r="I13" s="518">
        <v>3</v>
      </c>
      <c r="J13" s="27">
        <v>1</v>
      </c>
      <c r="K13" s="27">
        <v>0</v>
      </c>
      <c r="L13" s="27">
        <v>0</v>
      </c>
      <c r="M13" s="27">
        <v>0</v>
      </c>
      <c r="N13" s="186">
        <v>1</v>
      </c>
      <c r="O13" s="27">
        <v>2</v>
      </c>
      <c r="P13" s="189">
        <v>3</v>
      </c>
      <c r="Q13" s="18">
        <v>1</v>
      </c>
      <c r="R13" s="142"/>
      <c r="S13" s="268">
        <v>4</v>
      </c>
      <c r="T13" s="265" t="s">
        <v>128</v>
      </c>
      <c r="U13" s="265" t="s">
        <v>93</v>
      </c>
      <c r="V13" s="265">
        <v>7</v>
      </c>
      <c r="W13" s="265" t="s">
        <v>85</v>
      </c>
      <c r="X13" s="265" t="s">
        <v>811</v>
      </c>
      <c r="Y13" s="265">
        <v>3</v>
      </c>
      <c r="Z13" s="265">
        <v>3</v>
      </c>
      <c r="AA13" s="268">
        <v>2</v>
      </c>
      <c r="AB13" s="275">
        <v>2</v>
      </c>
      <c r="AC13" s="268">
        <v>5</v>
      </c>
      <c r="AD13" s="265" t="s">
        <v>34</v>
      </c>
      <c r="AE13" s="265" t="s">
        <v>93</v>
      </c>
      <c r="AF13" s="265">
        <v>4</v>
      </c>
      <c r="AG13" s="265" t="s">
        <v>85</v>
      </c>
      <c r="AH13" s="265" t="s">
        <v>704</v>
      </c>
      <c r="AI13" s="265">
        <v>2</v>
      </c>
      <c r="AJ13" s="265">
        <v>14</v>
      </c>
      <c r="AK13" s="268">
        <v>3</v>
      </c>
      <c r="AL13" s="292">
        <v>2</v>
      </c>
      <c r="AM13" s="276">
        <v>4</v>
      </c>
      <c r="AN13" s="265" t="s">
        <v>128</v>
      </c>
      <c r="AO13" s="265" t="s">
        <v>93</v>
      </c>
      <c r="AP13" s="265">
        <v>9</v>
      </c>
      <c r="AQ13" s="265" t="s">
        <v>85</v>
      </c>
      <c r="AR13" s="265" t="s">
        <v>709</v>
      </c>
      <c r="AS13" s="265">
        <v>3</v>
      </c>
      <c r="AT13" s="265">
        <v>2</v>
      </c>
      <c r="AU13" s="268">
        <v>2</v>
      </c>
      <c r="AV13" s="275">
        <v>2</v>
      </c>
      <c r="AW13" s="268">
        <v>3</v>
      </c>
      <c r="AX13" s="268"/>
      <c r="AY13" s="268"/>
      <c r="AZ13" s="265">
        <v>6</v>
      </c>
      <c r="BA13" s="275" t="s">
        <v>85</v>
      </c>
      <c r="BB13" s="265" t="s">
        <v>762</v>
      </c>
      <c r="BC13" s="265">
        <v>2</v>
      </c>
      <c r="BD13" s="265">
        <v>25</v>
      </c>
      <c r="BE13" s="268">
        <v>2</v>
      </c>
      <c r="BF13" s="275">
        <v>1</v>
      </c>
      <c r="BG13" s="309">
        <v>3</v>
      </c>
      <c r="BH13" s="294" t="s">
        <v>34</v>
      </c>
      <c r="BI13" s="265" t="s">
        <v>121</v>
      </c>
      <c r="BJ13" s="265">
        <v>0</v>
      </c>
      <c r="BK13" s="265" t="s">
        <v>85</v>
      </c>
      <c r="BL13" s="265" t="s">
        <v>719</v>
      </c>
      <c r="BM13" s="265">
        <v>2</v>
      </c>
      <c r="BN13" s="265">
        <v>2</v>
      </c>
      <c r="BO13" s="268">
        <v>1</v>
      </c>
      <c r="BP13" s="275">
        <v>2</v>
      </c>
      <c r="BQ13" s="268">
        <v>6</v>
      </c>
      <c r="BR13" s="265" t="s">
        <v>36</v>
      </c>
      <c r="BS13" s="265" t="s">
        <v>93</v>
      </c>
      <c r="BT13" s="265">
        <v>4</v>
      </c>
      <c r="BU13" s="265" t="s">
        <v>92</v>
      </c>
      <c r="BV13" s="265" t="s">
        <v>708</v>
      </c>
      <c r="BW13" s="265">
        <v>3</v>
      </c>
      <c r="BX13" s="265">
        <v>4</v>
      </c>
      <c r="BY13" s="268">
        <v>2</v>
      </c>
      <c r="BZ13" s="275">
        <v>4</v>
      </c>
      <c r="CA13" s="268">
        <v>3</v>
      </c>
      <c r="CB13" s="268"/>
      <c r="CC13" s="268"/>
      <c r="CD13" s="265">
        <v>4</v>
      </c>
      <c r="CE13" s="265" t="s">
        <v>85</v>
      </c>
      <c r="CF13" s="265" t="s">
        <v>767</v>
      </c>
      <c r="CG13" s="265">
        <v>2</v>
      </c>
      <c r="CH13" s="265">
        <v>12</v>
      </c>
      <c r="CI13" s="268">
        <v>2</v>
      </c>
      <c r="CJ13" s="275">
        <v>1</v>
      </c>
      <c r="CK13" s="268">
        <v>5</v>
      </c>
      <c r="CL13" s="265" t="s">
        <v>34</v>
      </c>
      <c r="CM13" s="265" t="s">
        <v>63</v>
      </c>
      <c r="CN13" s="265">
        <v>8</v>
      </c>
      <c r="CO13" s="265" t="s">
        <v>85</v>
      </c>
      <c r="CP13" s="265" t="s">
        <v>731</v>
      </c>
      <c r="CQ13" s="265">
        <v>3</v>
      </c>
      <c r="CR13" s="265">
        <v>30</v>
      </c>
      <c r="CS13" s="268">
        <v>2</v>
      </c>
      <c r="CT13" s="275">
        <v>3</v>
      </c>
      <c r="CU13" s="268">
        <v>4</v>
      </c>
      <c r="CV13" s="265" t="s">
        <v>34</v>
      </c>
      <c r="CW13" s="265" t="s">
        <v>86</v>
      </c>
      <c r="CX13" s="265">
        <v>0</v>
      </c>
      <c r="CY13" s="265" t="s">
        <v>85</v>
      </c>
      <c r="CZ13" s="265" t="s">
        <v>708</v>
      </c>
      <c r="DA13" s="265">
        <v>2</v>
      </c>
      <c r="DB13" s="265">
        <v>4</v>
      </c>
      <c r="DC13" s="268">
        <v>1</v>
      </c>
      <c r="DD13" s="263">
        <v>3</v>
      </c>
      <c r="DE13" s="268"/>
      <c r="DF13" s="268">
        <v>4</v>
      </c>
      <c r="DG13" s="262"/>
      <c r="DH13" s="264"/>
      <c r="DI13" s="261">
        <v>5</v>
      </c>
      <c r="DJ13" s="263" t="s">
        <v>85</v>
      </c>
      <c r="DK13" s="261" t="s">
        <v>757</v>
      </c>
      <c r="DL13" s="261">
        <v>4</v>
      </c>
      <c r="DM13" s="261">
        <v>9</v>
      </c>
      <c r="DN13" s="262">
        <v>3</v>
      </c>
      <c r="DO13" s="266">
        <v>1</v>
      </c>
      <c r="DP13" s="264">
        <v>5</v>
      </c>
      <c r="DQ13" s="261" t="s">
        <v>34</v>
      </c>
      <c r="DR13" s="261" t="s">
        <v>93</v>
      </c>
      <c r="DS13" s="261" t="s">
        <v>36</v>
      </c>
      <c r="DT13" s="261" t="s">
        <v>91</v>
      </c>
      <c r="DU13" s="261" t="s">
        <v>745</v>
      </c>
      <c r="DV13" s="261">
        <v>2</v>
      </c>
      <c r="DW13" s="261">
        <v>4</v>
      </c>
      <c r="DX13" s="262">
        <v>2</v>
      </c>
      <c r="DY13" s="263">
        <v>3</v>
      </c>
      <c r="DZ13" s="323">
        <v>4</v>
      </c>
      <c r="EA13" s="261" t="s">
        <v>36</v>
      </c>
      <c r="EB13" s="261" t="s">
        <v>86</v>
      </c>
      <c r="EC13" s="261">
        <v>8</v>
      </c>
      <c r="ED13" s="261" t="s">
        <v>85</v>
      </c>
      <c r="EE13" s="261" t="s">
        <v>801</v>
      </c>
      <c r="EF13" s="261">
        <v>3</v>
      </c>
      <c r="EG13" s="265">
        <v>11</v>
      </c>
      <c r="EH13" s="268">
        <v>2</v>
      </c>
      <c r="EI13" s="263">
        <v>2</v>
      </c>
      <c r="EJ13" s="262">
        <v>5</v>
      </c>
      <c r="EK13" s="261" t="s">
        <v>34</v>
      </c>
      <c r="EL13" s="261" t="s">
        <v>63</v>
      </c>
      <c r="EM13" s="261">
        <v>8</v>
      </c>
      <c r="EN13" s="261" t="s">
        <v>121</v>
      </c>
      <c r="EO13" s="261" t="s">
        <v>917</v>
      </c>
      <c r="EP13" s="261">
        <v>3</v>
      </c>
      <c r="EQ13" s="261">
        <v>3</v>
      </c>
      <c r="ER13" s="262">
        <v>1</v>
      </c>
      <c r="ES13" s="263">
        <v>4</v>
      </c>
      <c r="ET13" s="262">
        <v>9</v>
      </c>
      <c r="EU13" s="261" t="s">
        <v>34</v>
      </c>
      <c r="EV13" s="261" t="s">
        <v>103</v>
      </c>
      <c r="EW13" s="261">
        <v>7</v>
      </c>
      <c r="EX13" s="263" t="s">
        <v>92</v>
      </c>
      <c r="EY13" s="261" t="s">
        <v>918</v>
      </c>
      <c r="EZ13" s="261">
        <v>3</v>
      </c>
      <c r="FA13" s="261">
        <v>1</v>
      </c>
      <c r="FB13" s="262">
        <v>1</v>
      </c>
      <c r="FC13" s="263">
        <v>8</v>
      </c>
      <c r="FD13" s="268">
        <v>4</v>
      </c>
      <c r="FE13" s="261" t="s">
        <v>34</v>
      </c>
      <c r="FF13" s="261" t="s">
        <v>86</v>
      </c>
      <c r="FG13" s="261">
        <v>7</v>
      </c>
      <c r="FH13" s="261" t="s">
        <v>85</v>
      </c>
      <c r="FI13" s="261" t="s">
        <v>811</v>
      </c>
      <c r="FJ13" s="261">
        <v>5</v>
      </c>
      <c r="FK13" s="261">
        <v>2.5</v>
      </c>
      <c r="FL13" s="262">
        <v>2</v>
      </c>
      <c r="FM13" s="263">
        <v>2</v>
      </c>
      <c r="FN13" s="271">
        <v>4</v>
      </c>
      <c r="FO13" s="267" t="s">
        <v>34</v>
      </c>
      <c r="FP13" s="261" t="s">
        <v>93</v>
      </c>
      <c r="FQ13" s="261">
        <v>4</v>
      </c>
      <c r="FR13" s="261" t="s">
        <v>91</v>
      </c>
      <c r="FS13" s="261" t="s">
        <v>700</v>
      </c>
      <c r="FT13" s="261">
        <v>1</v>
      </c>
      <c r="FU13" s="261">
        <v>0.5</v>
      </c>
      <c r="FV13" s="262">
        <v>1</v>
      </c>
      <c r="FW13" s="263">
        <v>3</v>
      </c>
      <c r="FX13" s="268">
        <v>3</v>
      </c>
      <c r="FY13" s="262"/>
      <c r="FZ13" s="262"/>
      <c r="GA13" s="261">
        <v>7</v>
      </c>
      <c r="GB13" s="261" t="s">
        <v>85</v>
      </c>
      <c r="GC13" s="261" t="s">
        <v>696</v>
      </c>
      <c r="GD13" s="261">
        <v>1</v>
      </c>
      <c r="GE13" s="261">
        <v>2</v>
      </c>
      <c r="GF13" s="262">
        <v>2</v>
      </c>
      <c r="GG13" s="263">
        <v>1</v>
      </c>
      <c r="GH13" s="262">
        <v>5</v>
      </c>
      <c r="GI13" s="261" t="s">
        <v>34</v>
      </c>
      <c r="GJ13" s="263" t="s">
        <v>93</v>
      </c>
      <c r="GK13" s="261">
        <v>0</v>
      </c>
      <c r="GL13" s="261" t="s">
        <v>85</v>
      </c>
      <c r="GM13" s="261" t="s">
        <v>743</v>
      </c>
      <c r="GN13" s="261">
        <v>2</v>
      </c>
      <c r="GO13" s="261">
        <v>8</v>
      </c>
      <c r="GP13" s="262">
        <v>2</v>
      </c>
      <c r="GQ13" s="263">
        <v>3</v>
      </c>
    </row>
    <row r="14" spans="1:199" ht="19.5">
      <c r="A14" s="539">
        <v>45458</v>
      </c>
      <c r="B14" s="41" t="s">
        <v>916</v>
      </c>
      <c r="C14" s="76">
        <v>3</v>
      </c>
      <c r="D14" s="42">
        <v>0</v>
      </c>
      <c r="E14" s="206">
        <v>3</v>
      </c>
      <c r="F14" s="176">
        <v>87</v>
      </c>
      <c r="G14" s="185">
        <v>45</v>
      </c>
      <c r="H14" s="178">
        <v>42</v>
      </c>
      <c r="I14" s="519">
        <v>4</v>
      </c>
      <c r="J14" s="43">
        <v>1</v>
      </c>
      <c r="K14" s="43">
        <v>1</v>
      </c>
      <c r="L14" s="43">
        <v>1</v>
      </c>
      <c r="M14" s="43">
        <v>0</v>
      </c>
      <c r="N14" s="186">
        <v>3</v>
      </c>
      <c r="O14" s="43">
        <v>1</v>
      </c>
      <c r="P14" s="189">
        <v>4</v>
      </c>
      <c r="Q14" s="44">
        <v>1</v>
      </c>
      <c r="R14" s="142"/>
      <c r="S14" s="264">
        <v>6</v>
      </c>
      <c r="T14" s="263" t="s">
        <v>128</v>
      </c>
      <c r="U14" s="263" t="s">
        <v>93</v>
      </c>
      <c r="V14" s="263">
        <v>0</v>
      </c>
      <c r="W14" s="263" t="s">
        <v>91</v>
      </c>
      <c r="X14" s="263" t="s">
        <v>711</v>
      </c>
      <c r="Y14" s="263">
        <v>1</v>
      </c>
      <c r="Z14" s="263">
        <v>5</v>
      </c>
      <c r="AA14" s="264">
        <v>2</v>
      </c>
      <c r="AB14" s="275">
        <v>4</v>
      </c>
      <c r="AC14" s="276">
        <v>8</v>
      </c>
      <c r="AD14" s="263" t="s">
        <v>34</v>
      </c>
      <c r="AE14" s="263" t="s">
        <v>103</v>
      </c>
      <c r="AF14" s="263">
        <v>9</v>
      </c>
      <c r="AG14" s="263" t="s">
        <v>94</v>
      </c>
      <c r="AH14" s="263" t="s">
        <v>709</v>
      </c>
      <c r="AI14" s="263">
        <v>4</v>
      </c>
      <c r="AJ14" s="263">
        <v>6</v>
      </c>
      <c r="AK14" s="264">
        <v>2</v>
      </c>
      <c r="AL14" s="292">
        <v>6</v>
      </c>
      <c r="AM14" s="276">
        <v>4</v>
      </c>
      <c r="AN14" s="263" t="s">
        <v>271</v>
      </c>
      <c r="AO14" s="263" t="s">
        <v>98</v>
      </c>
      <c r="AP14" s="263">
        <v>9</v>
      </c>
      <c r="AQ14" s="263" t="s">
        <v>85</v>
      </c>
      <c r="AR14" s="263" t="s">
        <v>709</v>
      </c>
      <c r="AS14" s="263">
        <v>3</v>
      </c>
      <c r="AT14" s="263">
        <v>18</v>
      </c>
      <c r="AU14" s="264">
        <v>2</v>
      </c>
      <c r="AV14" s="275">
        <v>2</v>
      </c>
      <c r="AW14" s="305">
        <v>4</v>
      </c>
      <c r="AX14" s="264"/>
      <c r="AY14" s="264"/>
      <c r="AZ14" s="263">
        <v>6</v>
      </c>
      <c r="BA14" s="263" t="s">
        <v>91</v>
      </c>
      <c r="BB14" s="263" t="s">
        <v>693</v>
      </c>
      <c r="BC14" s="263">
        <v>2</v>
      </c>
      <c r="BD14" s="263">
        <v>4</v>
      </c>
      <c r="BE14" s="264">
        <v>2</v>
      </c>
      <c r="BF14" s="275">
        <v>2</v>
      </c>
      <c r="BG14" s="264">
        <v>4</v>
      </c>
      <c r="BH14" s="263" t="s">
        <v>34</v>
      </c>
      <c r="BI14" s="263" t="s">
        <v>93</v>
      </c>
      <c r="BJ14" s="263">
        <v>0</v>
      </c>
      <c r="BK14" s="263" t="s">
        <v>91</v>
      </c>
      <c r="BL14" s="263" t="s">
        <v>697</v>
      </c>
      <c r="BM14" s="263">
        <v>1</v>
      </c>
      <c r="BN14" s="263">
        <v>2</v>
      </c>
      <c r="BO14" s="264">
        <v>1</v>
      </c>
      <c r="BP14" s="275">
        <v>3</v>
      </c>
      <c r="BQ14" s="264">
        <v>5</v>
      </c>
      <c r="BR14" s="263" t="s">
        <v>36</v>
      </c>
      <c r="BS14" s="263" t="s">
        <v>93</v>
      </c>
      <c r="BT14" s="263">
        <v>0</v>
      </c>
      <c r="BU14" s="263" t="s">
        <v>85</v>
      </c>
      <c r="BV14" s="263" t="s">
        <v>743</v>
      </c>
      <c r="BW14" s="263">
        <v>2</v>
      </c>
      <c r="BX14" s="263">
        <v>9</v>
      </c>
      <c r="BY14" s="264">
        <v>2</v>
      </c>
      <c r="BZ14" s="275">
        <v>3</v>
      </c>
      <c r="CA14" s="277">
        <v>4</v>
      </c>
      <c r="CB14" s="264"/>
      <c r="CC14" s="264"/>
      <c r="CD14" s="263">
        <v>4</v>
      </c>
      <c r="CE14" s="261" t="s">
        <v>85</v>
      </c>
      <c r="CF14" s="263" t="s">
        <v>812</v>
      </c>
      <c r="CG14" s="263">
        <v>2</v>
      </c>
      <c r="CH14" s="263">
        <v>10</v>
      </c>
      <c r="CI14" s="264">
        <v>3</v>
      </c>
      <c r="CJ14" s="275">
        <v>1</v>
      </c>
      <c r="CK14" s="264">
        <v>6</v>
      </c>
      <c r="CL14" s="263" t="s">
        <v>34</v>
      </c>
      <c r="CM14" s="263" t="s">
        <v>63</v>
      </c>
      <c r="CN14" s="263">
        <v>0</v>
      </c>
      <c r="CO14" s="263" t="s">
        <v>85</v>
      </c>
      <c r="CP14" s="263" t="s">
        <v>740</v>
      </c>
      <c r="CQ14" s="263">
        <v>1</v>
      </c>
      <c r="CR14" s="263">
        <v>8</v>
      </c>
      <c r="CS14" s="264">
        <v>2</v>
      </c>
      <c r="CT14" s="275">
        <v>4</v>
      </c>
      <c r="CU14" s="264">
        <v>4</v>
      </c>
      <c r="CV14" s="263" t="s">
        <v>34</v>
      </c>
      <c r="CW14" s="263" t="s">
        <v>63</v>
      </c>
      <c r="CX14" s="263">
        <v>8</v>
      </c>
      <c r="CY14" s="263" t="s">
        <v>85</v>
      </c>
      <c r="CZ14" s="263" t="s">
        <v>722</v>
      </c>
      <c r="DA14" s="263">
        <v>3</v>
      </c>
      <c r="DB14" s="263">
        <v>10</v>
      </c>
      <c r="DC14" s="264">
        <v>2</v>
      </c>
      <c r="DD14" s="263">
        <v>2</v>
      </c>
      <c r="DE14" s="264"/>
      <c r="DF14" s="264">
        <v>3</v>
      </c>
      <c r="DG14" s="264"/>
      <c r="DH14" s="264"/>
      <c r="DI14" s="263" t="s">
        <v>271</v>
      </c>
      <c r="DJ14" s="263" t="s">
        <v>85</v>
      </c>
      <c r="DK14" s="263" t="s">
        <v>757</v>
      </c>
      <c r="DL14" s="263">
        <v>3</v>
      </c>
      <c r="DM14" s="263">
        <v>12</v>
      </c>
      <c r="DN14" s="264">
        <v>2</v>
      </c>
      <c r="DO14" s="266">
        <v>1</v>
      </c>
      <c r="DP14" s="264">
        <v>5</v>
      </c>
      <c r="DQ14" s="263" t="s">
        <v>34</v>
      </c>
      <c r="DR14" s="263" t="s">
        <v>93</v>
      </c>
      <c r="DS14" s="263" t="s">
        <v>226</v>
      </c>
      <c r="DT14" s="263" t="s">
        <v>94</v>
      </c>
      <c r="DU14" s="263" t="s">
        <v>713</v>
      </c>
      <c r="DV14" s="263">
        <v>3</v>
      </c>
      <c r="DW14" s="263">
        <v>4</v>
      </c>
      <c r="DX14" s="264">
        <v>2</v>
      </c>
      <c r="DY14" s="263">
        <v>3</v>
      </c>
      <c r="DZ14" s="276">
        <v>4</v>
      </c>
      <c r="EA14" s="263" t="s">
        <v>36</v>
      </c>
      <c r="EB14" s="263" t="s">
        <v>93</v>
      </c>
      <c r="EC14" s="263">
        <v>6</v>
      </c>
      <c r="ED14" s="263" t="s">
        <v>63</v>
      </c>
      <c r="EE14" s="263" t="s">
        <v>738</v>
      </c>
      <c r="EF14" s="263">
        <v>2</v>
      </c>
      <c r="EG14" s="263">
        <v>2</v>
      </c>
      <c r="EH14" s="264">
        <v>1</v>
      </c>
      <c r="EI14" s="263">
        <v>3</v>
      </c>
      <c r="EJ14" s="264">
        <v>5</v>
      </c>
      <c r="EK14" s="263" t="s">
        <v>34</v>
      </c>
      <c r="EL14" s="263" t="s">
        <v>93</v>
      </c>
      <c r="EM14" s="263">
        <v>9</v>
      </c>
      <c r="EN14" s="263" t="s">
        <v>85</v>
      </c>
      <c r="EO14" s="263" t="s">
        <v>738</v>
      </c>
      <c r="EP14" s="263">
        <v>1</v>
      </c>
      <c r="EQ14" s="263">
        <v>10</v>
      </c>
      <c r="ER14" s="264">
        <v>3</v>
      </c>
      <c r="ES14" s="263">
        <v>2</v>
      </c>
      <c r="ET14" s="305">
        <v>10</v>
      </c>
      <c r="EU14" s="263" t="s">
        <v>34</v>
      </c>
      <c r="EV14" s="263" t="s">
        <v>93</v>
      </c>
      <c r="EW14" s="263">
        <v>7</v>
      </c>
      <c r="EX14" s="263" t="s">
        <v>92</v>
      </c>
      <c r="EY14" s="263" t="s">
        <v>915</v>
      </c>
      <c r="EZ14" s="263">
        <v>1</v>
      </c>
      <c r="FA14" s="263">
        <v>3</v>
      </c>
      <c r="FB14" s="264">
        <v>2</v>
      </c>
      <c r="FC14" s="263">
        <v>8</v>
      </c>
      <c r="FD14" s="276">
        <v>4</v>
      </c>
      <c r="FE14" s="275" t="s">
        <v>34</v>
      </c>
      <c r="FF14" s="275" t="s">
        <v>93</v>
      </c>
      <c r="FG14" s="275">
        <v>6</v>
      </c>
      <c r="FH14" s="275" t="s">
        <v>94</v>
      </c>
      <c r="FI14" s="275" t="s">
        <v>696</v>
      </c>
      <c r="FJ14" s="275">
        <v>5</v>
      </c>
      <c r="FK14" s="275">
        <v>1</v>
      </c>
      <c r="FL14" s="276">
        <v>1</v>
      </c>
      <c r="FM14" s="263">
        <v>3</v>
      </c>
      <c r="FN14" s="305">
        <v>4</v>
      </c>
      <c r="FO14" s="263" t="s">
        <v>34</v>
      </c>
      <c r="FP14" s="263" t="s">
        <v>93</v>
      </c>
      <c r="FQ14" s="263">
        <v>4</v>
      </c>
      <c r="FR14" s="263" t="s">
        <v>85</v>
      </c>
      <c r="FS14" s="263" t="s">
        <v>817</v>
      </c>
      <c r="FT14" s="263">
        <v>1</v>
      </c>
      <c r="FU14" s="263">
        <v>4</v>
      </c>
      <c r="FV14" s="264">
        <v>2</v>
      </c>
      <c r="FW14" s="263">
        <v>2</v>
      </c>
      <c r="FX14" s="264">
        <v>2</v>
      </c>
      <c r="FY14" s="264"/>
      <c r="FZ14" s="264"/>
      <c r="GA14" s="263">
        <v>8</v>
      </c>
      <c r="GB14" s="263" t="s">
        <v>85</v>
      </c>
      <c r="GC14" s="263" t="s">
        <v>801</v>
      </c>
      <c r="GD14" s="263">
        <v>1</v>
      </c>
      <c r="GE14" s="263">
        <v>5</v>
      </c>
      <c r="GF14" s="264">
        <v>1</v>
      </c>
      <c r="GG14" s="263">
        <v>1</v>
      </c>
      <c r="GH14" s="276">
        <v>5</v>
      </c>
      <c r="GI14" s="261" t="s">
        <v>34</v>
      </c>
      <c r="GJ14" s="261" t="s">
        <v>93</v>
      </c>
      <c r="GK14" s="261">
        <v>0</v>
      </c>
      <c r="GL14" s="261" t="s">
        <v>85</v>
      </c>
      <c r="GM14" s="261" t="s">
        <v>743</v>
      </c>
      <c r="GN14" s="261">
        <v>2</v>
      </c>
      <c r="GO14" s="261">
        <v>8</v>
      </c>
      <c r="GP14" s="262">
        <v>2</v>
      </c>
      <c r="GQ14" s="263">
        <v>3</v>
      </c>
    </row>
    <row r="15" spans="1:199" ht="19.5">
      <c r="A15" s="539">
        <v>45452</v>
      </c>
      <c r="B15" s="308" t="s">
        <v>914</v>
      </c>
      <c r="C15" s="76">
        <v>1</v>
      </c>
      <c r="D15" s="42">
        <v>0</v>
      </c>
      <c r="E15" s="206">
        <v>1</v>
      </c>
      <c r="F15" s="176">
        <v>84</v>
      </c>
      <c r="G15" s="177">
        <v>42</v>
      </c>
      <c r="H15" s="178">
        <v>42</v>
      </c>
      <c r="I15" s="518">
        <v>5</v>
      </c>
      <c r="J15" s="43">
        <v>1</v>
      </c>
      <c r="K15" s="43">
        <v>0</v>
      </c>
      <c r="L15" s="43">
        <v>0</v>
      </c>
      <c r="M15" s="43">
        <v>1</v>
      </c>
      <c r="N15" s="186">
        <v>2</v>
      </c>
      <c r="O15" s="43">
        <v>1</v>
      </c>
      <c r="P15" s="189">
        <v>3</v>
      </c>
      <c r="Q15" s="44">
        <v>1</v>
      </c>
      <c r="R15" s="142"/>
      <c r="S15" s="276">
        <v>7</v>
      </c>
      <c r="T15" s="263" t="s">
        <v>128</v>
      </c>
      <c r="U15" s="263" t="s">
        <v>96</v>
      </c>
      <c r="V15" s="263" t="s">
        <v>226</v>
      </c>
      <c r="W15" s="263" t="s">
        <v>95</v>
      </c>
      <c r="X15" s="263" t="s">
        <v>711</v>
      </c>
      <c r="Y15" s="263">
        <v>1</v>
      </c>
      <c r="Z15" s="263">
        <v>5</v>
      </c>
      <c r="AA15" s="264">
        <v>2</v>
      </c>
      <c r="AB15" s="275">
        <v>5</v>
      </c>
      <c r="AC15" s="264">
        <v>4</v>
      </c>
      <c r="AD15" s="263" t="s">
        <v>34</v>
      </c>
      <c r="AE15" s="263" t="s">
        <v>93</v>
      </c>
      <c r="AF15" s="263" t="s">
        <v>226</v>
      </c>
      <c r="AG15" s="263" t="s">
        <v>85</v>
      </c>
      <c r="AH15" s="263" t="s">
        <v>770</v>
      </c>
      <c r="AI15" s="263">
        <v>4</v>
      </c>
      <c r="AJ15" s="263">
        <v>11</v>
      </c>
      <c r="AK15" s="264">
        <v>2</v>
      </c>
      <c r="AL15" s="292">
        <v>2</v>
      </c>
      <c r="AM15" s="271">
        <v>4</v>
      </c>
      <c r="AN15" s="274" t="s">
        <v>271</v>
      </c>
      <c r="AO15" s="263" t="s">
        <v>98</v>
      </c>
      <c r="AP15" s="263">
        <v>9</v>
      </c>
      <c r="AQ15" s="263" t="s">
        <v>85</v>
      </c>
      <c r="AR15" s="263" t="s">
        <v>709</v>
      </c>
      <c r="AS15" s="263">
        <v>2</v>
      </c>
      <c r="AT15" s="263">
        <v>5</v>
      </c>
      <c r="AU15" s="264">
        <v>2</v>
      </c>
      <c r="AV15" s="275">
        <v>2</v>
      </c>
      <c r="AW15" s="276">
        <v>4</v>
      </c>
      <c r="AX15" s="264"/>
      <c r="AY15" s="264"/>
      <c r="AZ15" s="263">
        <v>6</v>
      </c>
      <c r="BA15" s="263" t="s">
        <v>85</v>
      </c>
      <c r="BB15" s="263" t="s">
        <v>693</v>
      </c>
      <c r="BC15" s="263">
        <v>1</v>
      </c>
      <c r="BD15" s="263">
        <v>25</v>
      </c>
      <c r="BE15" s="264">
        <v>3</v>
      </c>
      <c r="BF15" s="275">
        <v>1</v>
      </c>
      <c r="BG15" s="276">
        <v>4</v>
      </c>
      <c r="BH15" s="263" t="s">
        <v>34</v>
      </c>
      <c r="BI15" s="263" t="s">
        <v>92</v>
      </c>
      <c r="BJ15" s="263">
        <v>4</v>
      </c>
      <c r="BK15" s="263" t="s">
        <v>91</v>
      </c>
      <c r="BL15" s="263" t="s">
        <v>697</v>
      </c>
      <c r="BM15" s="263">
        <v>1</v>
      </c>
      <c r="BN15" s="263">
        <v>2</v>
      </c>
      <c r="BO15" s="264">
        <v>1</v>
      </c>
      <c r="BP15" s="275">
        <v>3</v>
      </c>
      <c r="BQ15" s="264">
        <v>6</v>
      </c>
      <c r="BR15" s="263" t="s">
        <v>36</v>
      </c>
      <c r="BS15" s="263" t="s">
        <v>93</v>
      </c>
      <c r="BT15" s="263">
        <v>0</v>
      </c>
      <c r="BU15" s="263" t="s">
        <v>95</v>
      </c>
      <c r="BV15" s="263" t="s">
        <v>913</v>
      </c>
      <c r="BW15" s="263">
        <v>1</v>
      </c>
      <c r="BX15" s="263">
        <v>1</v>
      </c>
      <c r="BY15" s="264">
        <v>1</v>
      </c>
      <c r="BZ15" s="275">
        <v>5</v>
      </c>
      <c r="CA15" s="264">
        <v>4</v>
      </c>
      <c r="CB15" s="264"/>
      <c r="CC15" s="264"/>
      <c r="CD15" s="263">
        <v>4</v>
      </c>
      <c r="CE15" s="261" t="s">
        <v>85</v>
      </c>
      <c r="CF15" s="263" t="s">
        <v>708</v>
      </c>
      <c r="CG15" s="263">
        <v>4</v>
      </c>
      <c r="CH15" s="263">
        <v>1</v>
      </c>
      <c r="CI15" s="264">
        <v>1</v>
      </c>
      <c r="CJ15" s="275">
        <v>3</v>
      </c>
      <c r="CK15" s="287">
        <v>6</v>
      </c>
      <c r="CL15" s="275" t="s">
        <v>34</v>
      </c>
      <c r="CM15" s="261" t="s">
        <v>93</v>
      </c>
      <c r="CN15" s="263">
        <v>7</v>
      </c>
      <c r="CO15" s="263" t="s">
        <v>95</v>
      </c>
      <c r="CP15" s="263" t="s">
        <v>696</v>
      </c>
      <c r="CQ15" s="263">
        <v>1</v>
      </c>
      <c r="CR15" s="263">
        <v>15</v>
      </c>
      <c r="CS15" s="264">
        <v>2</v>
      </c>
      <c r="CT15" s="275">
        <v>4</v>
      </c>
      <c r="CU15" s="264">
        <v>3</v>
      </c>
      <c r="CV15" s="263" t="s">
        <v>34</v>
      </c>
      <c r="CW15" s="263" t="s">
        <v>93</v>
      </c>
      <c r="CX15" s="263">
        <v>8</v>
      </c>
      <c r="CY15" s="263" t="s">
        <v>85</v>
      </c>
      <c r="CZ15" s="263" t="s">
        <v>739</v>
      </c>
      <c r="DA15" s="263">
        <v>1</v>
      </c>
      <c r="DB15" s="263">
        <v>3</v>
      </c>
      <c r="DC15" s="264">
        <v>1</v>
      </c>
      <c r="DD15" s="263">
        <v>2</v>
      </c>
      <c r="DE15" s="264"/>
      <c r="DF15" s="264">
        <v>3</v>
      </c>
      <c r="DG15" s="264"/>
      <c r="DH15" s="264"/>
      <c r="DI15" s="263">
        <v>5</v>
      </c>
      <c r="DJ15" s="263" t="s">
        <v>85</v>
      </c>
      <c r="DK15" s="263" t="s">
        <v>696</v>
      </c>
      <c r="DL15" s="263">
        <v>3</v>
      </c>
      <c r="DM15" s="263">
        <v>7</v>
      </c>
      <c r="DN15" s="264">
        <v>2</v>
      </c>
      <c r="DO15" s="266">
        <v>1</v>
      </c>
      <c r="DP15" s="293">
        <v>4</v>
      </c>
      <c r="DQ15" s="274" t="s">
        <v>34</v>
      </c>
      <c r="DR15" s="263" t="s">
        <v>93</v>
      </c>
      <c r="DS15" s="263">
        <v>0</v>
      </c>
      <c r="DT15" s="263" t="s">
        <v>85</v>
      </c>
      <c r="DU15" s="263" t="s">
        <v>691</v>
      </c>
      <c r="DV15" s="263">
        <v>1</v>
      </c>
      <c r="DW15" s="263">
        <v>2</v>
      </c>
      <c r="DX15" s="264">
        <v>2</v>
      </c>
      <c r="DY15" s="263">
        <v>2</v>
      </c>
      <c r="DZ15" s="264">
        <v>5</v>
      </c>
      <c r="EA15" s="263" t="s">
        <v>34</v>
      </c>
      <c r="EB15" s="263" t="s">
        <v>92</v>
      </c>
      <c r="EC15" s="263" t="s">
        <v>226</v>
      </c>
      <c r="ED15" s="261" t="s">
        <v>85</v>
      </c>
      <c r="EE15" s="263" t="s">
        <v>738</v>
      </c>
      <c r="EF15" s="263">
        <v>4</v>
      </c>
      <c r="EG15" s="263">
        <v>15</v>
      </c>
      <c r="EH15" s="264">
        <v>3</v>
      </c>
      <c r="EI15" s="263">
        <v>2</v>
      </c>
      <c r="EJ15" s="277">
        <v>5</v>
      </c>
      <c r="EK15" s="263" t="s">
        <v>34</v>
      </c>
      <c r="EL15" s="263" t="s">
        <v>63</v>
      </c>
      <c r="EM15" s="263">
        <v>8</v>
      </c>
      <c r="EN15" s="263" t="s">
        <v>91</v>
      </c>
      <c r="EO15" s="263" t="s">
        <v>750</v>
      </c>
      <c r="EP15" s="263">
        <v>3</v>
      </c>
      <c r="EQ15" s="263">
        <v>15</v>
      </c>
      <c r="ER15" s="264">
        <v>2</v>
      </c>
      <c r="ES15" s="263">
        <v>3</v>
      </c>
      <c r="ET15" s="276">
        <v>6</v>
      </c>
      <c r="EU15" s="263" t="s">
        <v>34</v>
      </c>
      <c r="EV15" s="263" t="s">
        <v>63</v>
      </c>
      <c r="EW15" s="263">
        <v>6</v>
      </c>
      <c r="EX15" s="263" t="s">
        <v>91</v>
      </c>
      <c r="EY15" s="263" t="s">
        <v>701</v>
      </c>
      <c r="EZ15" s="263">
        <v>2</v>
      </c>
      <c r="FA15" s="263">
        <v>2.5</v>
      </c>
      <c r="FB15" s="264">
        <v>2</v>
      </c>
      <c r="FC15" s="263">
        <v>4</v>
      </c>
      <c r="FD15" s="276">
        <v>5</v>
      </c>
      <c r="FE15" s="263" t="s">
        <v>34</v>
      </c>
      <c r="FF15" s="263" t="s">
        <v>93</v>
      </c>
      <c r="FG15" s="263">
        <v>7</v>
      </c>
      <c r="FH15" s="263" t="s">
        <v>98</v>
      </c>
      <c r="FI15" s="263" t="s">
        <v>696</v>
      </c>
      <c r="FJ15" s="263">
        <v>4</v>
      </c>
      <c r="FK15" s="263">
        <v>12</v>
      </c>
      <c r="FL15" s="264">
        <v>2</v>
      </c>
      <c r="FM15" s="263">
        <v>3</v>
      </c>
      <c r="FN15" s="264">
        <v>4</v>
      </c>
      <c r="FO15" s="263" t="s">
        <v>34</v>
      </c>
      <c r="FP15" s="263" t="s">
        <v>86</v>
      </c>
      <c r="FQ15" s="263">
        <v>4</v>
      </c>
      <c r="FR15" s="263" t="s">
        <v>85</v>
      </c>
      <c r="FS15" s="263" t="s">
        <v>741</v>
      </c>
      <c r="FT15" s="263">
        <v>3</v>
      </c>
      <c r="FU15" s="263">
        <v>9</v>
      </c>
      <c r="FV15" s="264">
        <v>2</v>
      </c>
      <c r="FW15" s="263">
        <v>2</v>
      </c>
      <c r="FX15" s="264">
        <v>5</v>
      </c>
      <c r="FY15" s="264"/>
      <c r="FZ15" s="264"/>
      <c r="GA15" s="263">
        <v>7</v>
      </c>
      <c r="GB15" s="263" t="s">
        <v>95</v>
      </c>
      <c r="GC15" s="263" t="s">
        <v>902</v>
      </c>
      <c r="GD15" s="263">
        <v>2</v>
      </c>
      <c r="GE15" s="263">
        <v>9</v>
      </c>
      <c r="GF15" s="264">
        <v>3</v>
      </c>
      <c r="GG15" s="263">
        <v>2</v>
      </c>
      <c r="GH15" s="264">
        <v>5</v>
      </c>
      <c r="GI15" s="261" t="s">
        <v>34</v>
      </c>
      <c r="GJ15" s="261" t="s">
        <v>93</v>
      </c>
      <c r="GK15" s="261">
        <v>4</v>
      </c>
      <c r="GL15" s="261" t="s">
        <v>85</v>
      </c>
      <c r="GM15" s="261" t="s">
        <v>748</v>
      </c>
      <c r="GN15" s="261">
        <v>3</v>
      </c>
      <c r="GO15" s="261">
        <v>8</v>
      </c>
      <c r="GP15" s="262">
        <v>2</v>
      </c>
      <c r="GQ15" s="263">
        <v>3</v>
      </c>
    </row>
    <row r="16" spans="1:199" ht="19.5">
      <c r="A16" s="540">
        <v>45444</v>
      </c>
      <c r="B16" s="5" t="s">
        <v>912</v>
      </c>
      <c r="C16" s="74">
        <v>0</v>
      </c>
      <c r="D16" s="28">
        <v>1</v>
      </c>
      <c r="E16" s="206">
        <v>1</v>
      </c>
      <c r="F16" s="176">
        <v>86</v>
      </c>
      <c r="G16" s="185">
        <v>46</v>
      </c>
      <c r="H16" s="178">
        <v>40</v>
      </c>
      <c r="I16" s="518">
        <v>12</v>
      </c>
      <c r="J16" s="27">
        <v>1</v>
      </c>
      <c r="K16" s="27">
        <v>0</v>
      </c>
      <c r="L16" s="27">
        <v>0</v>
      </c>
      <c r="M16" s="27">
        <v>0</v>
      </c>
      <c r="N16" s="186">
        <v>1</v>
      </c>
      <c r="O16" s="27">
        <v>3</v>
      </c>
      <c r="P16" s="189">
        <v>4</v>
      </c>
      <c r="Q16" s="18">
        <v>0</v>
      </c>
      <c r="R16" s="142"/>
      <c r="S16" s="268">
        <v>5</v>
      </c>
      <c r="T16" s="265" t="s">
        <v>128</v>
      </c>
      <c r="U16" s="265" t="s">
        <v>95</v>
      </c>
      <c r="V16" s="265">
        <v>7</v>
      </c>
      <c r="W16" s="265" t="s">
        <v>85</v>
      </c>
      <c r="X16" s="265" t="s">
        <v>896</v>
      </c>
      <c r="Y16" s="265">
        <v>3</v>
      </c>
      <c r="Z16" s="265">
        <v>23</v>
      </c>
      <c r="AA16" s="268">
        <v>3</v>
      </c>
      <c r="AB16" s="275">
        <v>2</v>
      </c>
      <c r="AC16" s="268">
        <v>5</v>
      </c>
      <c r="AD16" s="265" t="s">
        <v>34</v>
      </c>
      <c r="AE16" s="265" t="s">
        <v>93</v>
      </c>
      <c r="AF16" s="265" t="s">
        <v>226</v>
      </c>
      <c r="AG16" s="265" t="s">
        <v>85</v>
      </c>
      <c r="AH16" s="265" t="s">
        <v>691</v>
      </c>
      <c r="AI16" s="265">
        <v>4</v>
      </c>
      <c r="AJ16" s="265">
        <v>11</v>
      </c>
      <c r="AK16" s="268">
        <v>3</v>
      </c>
      <c r="AL16" s="292">
        <v>2</v>
      </c>
      <c r="AM16" s="276">
        <v>5</v>
      </c>
      <c r="AN16" s="265" t="s">
        <v>128</v>
      </c>
      <c r="AO16" s="265" t="s">
        <v>93</v>
      </c>
      <c r="AP16" s="265">
        <v>9</v>
      </c>
      <c r="AQ16" s="265" t="s">
        <v>85</v>
      </c>
      <c r="AR16" s="265" t="s">
        <v>709</v>
      </c>
      <c r="AS16" s="265">
        <v>3</v>
      </c>
      <c r="AT16" s="265">
        <v>15</v>
      </c>
      <c r="AU16" s="268">
        <v>3</v>
      </c>
      <c r="AV16" s="275">
        <v>2</v>
      </c>
      <c r="AW16" s="268">
        <v>4</v>
      </c>
      <c r="AX16" s="268"/>
      <c r="AY16" s="268"/>
      <c r="AZ16" s="265">
        <v>6</v>
      </c>
      <c r="BA16" s="275" t="s">
        <v>85</v>
      </c>
      <c r="BB16" s="265" t="s">
        <v>693</v>
      </c>
      <c r="BC16" s="265">
        <v>2</v>
      </c>
      <c r="BD16" s="265">
        <v>21</v>
      </c>
      <c r="BE16" s="268">
        <v>3</v>
      </c>
      <c r="BF16" s="275">
        <v>1</v>
      </c>
      <c r="BG16" s="293">
        <v>5</v>
      </c>
      <c r="BH16" s="294" t="s">
        <v>34</v>
      </c>
      <c r="BI16" s="265" t="s">
        <v>86</v>
      </c>
      <c r="BJ16" s="265">
        <v>0</v>
      </c>
      <c r="BK16" s="265" t="s">
        <v>92</v>
      </c>
      <c r="BL16" s="265" t="s">
        <v>708</v>
      </c>
      <c r="BM16" s="265">
        <v>2</v>
      </c>
      <c r="BN16" s="265">
        <v>3</v>
      </c>
      <c r="BO16" s="268">
        <v>2</v>
      </c>
      <c r="BP16" s="275">
        <v>3</v>
      </c>
      <c r="BQ16" s="268">
        <v>6</v>
      </c>
      <c r="BR16" s="265" t="s">
        <v>36</v>
      </c>
      <c r="BS16" s="265" t="s">
        <v>93</v>
      </c>
      <c r="BT16" s="265" t="s">
        <v>226</v>
      </c>
      <c r="BU16" s="265" t="s">
        <v>85</v>
      </c>
      <c r="BV16" s="265" t="s">
        <v>721</v>
      </c>
      <c r="BW16" s="265">
        <v>1</v>
      </c>
      <c r="BX16" s="265">
        <v>12</v>
      </c>
      <c r="BY16" s="268">
        <v>3</v>
      </c>
      <c r="BZ16" s="275">
        <v>3</v>
      </c>
      <c r="CA16" s="268">
        <v>4</v>
      </c>
      <c r="CB16" s="268"/>
      <c r="CC16" s="268"/>
      <c r="CD16" s="265">
        <v>4</v>
      </c>
      <c r="CE16" s="265" t="s">
        <v>85</v>
      </c>
      <c r="CF16" s="265" t="s">
        <v>708</v>
      </c>
      <c r="CG16" s="265">
        <v>2</v>
      </c>
      <c r="CH16" s="265">
        <v>15</v>
      </c>
      <c r="CI16" s="268">
        <v>3</v>
      </c>
      <c r="CJ16" s="275">
        <v>1</v>
      </c>
      <c r="CK16" s="268">
        <v>6</v>
      </c>
      <c r="CL16" s="265" t="s">
        <v>34</v>
      </c>
      <c r="CM16" s="265" t="s">
        <v>93</v>
      </c>
      <c r="CN16" s="265">
        <v>7</v>
      </c>
      <c r="CO16" s="265" t="s">
        <v>63</v>
      </c>
      <c r="CP16" s="265" t="s">
        <v>801</v>
      </c>
      <c r="CQ16" s="265">
        <v>3</v>
      </c>
      <c r="CR16" s="265">
        <v>5</v>
      </c>
      <c r="CS16" s="268">
        <v>2</v>
      </c>
      <c r="CT16" s="275">
        <v>4</v>
      </c>
      <c r="CU16" s="268">
        <v>6</v>
      </c>
      <c r="CV16" s="265" t="s">
        <v>34</v>
      </c>
      <c r="CW16" s="265" t="s">
        <v>86</v>
      </c>
      <c r="CX16" s="265">
        <v>7</v>
      </c>
      <c r="CY16" s="265" t="s">
        <v>121</v>
      </c>
      <c r="CZ16" s="265" t="s">
        <v>911</v>
      </c>
      <c r="DA16" s="265">
        <v>2</v>
      </c>
      <c r="DB16" s="265">
        <v>2</v>
      </c>
      <c r="DC16" s="268">
        <v>2</v>
      </c>
      <c r="DD16" s="263">
        <v>4</v>
      </c>
      <c r="DE16" s="268"/>
      <c r="DF16" s="268">
        <v>4</v>
      </c>
      <c r="DG16" s="262"/>
      <c r="DH16" s="264"/>
      <c r="DI16" s="261">
        <v>5</v>
      </c>
      <c r="DJ16" s="263" t="s">
        <v>94</v>
      </c>
      <c r="DK16" s="261" t="s">
        <v>696</v>
      </c>
      <c r="DL16" s="261">
        <v>4</v>
      </c>
      <c r="DM16" s="261">
        <v>15</v>
      </c>
      <c r="DN16" s="262">
        <v>2</v>
      </c>
      <c r="DO16" s="266">
        <v>2</v>
      </c>
      <c r="DP16" s="264">
        <v>4</v>
      </c>
      <c r="DQ16" s="261" t="s">
        <v>34</v>
      </c>
      <c r="DR16" s="261" t="s">
        <v>93</v>
      </c>
      <c r="DS16" s="261" t="s">
        <v>226</v>
      </c>
      <c r="DT16" s="261" t="s">
        <v>85</v>
      </c>
      <c r="DU16" s="261" t="s">
        <v>711</v>
      </c>
      <c r="DV16" s="261">
        <v>2</v>
      </c>
      <c r="DW16" s="261">
        <v>3</v>
      </c>
      <c r="DX16" s="262">
        <v>2</v>
      </c>
      <c r="DY16" s="263">
        <v>2</v>
      </c>
      <c r="DZ16" s="262">
        <v>5</v>
      </c>
      <c r="EA16" s="261" t="s">
        <v>34</v>
      </c>
      <c r="EB16" s="261" t="s">
        <v>93</v>
      </c>
      <c r="EC16" s="261">
        <v>9</v>
      </c>
      <c r="ED16" s="261" t="s">
        <v>85</v>
      </c>
      <c r="EE16" s="261" t="s">
        <v>738</v>
      </c>
      <c r="EF16" s="261">
        <v>4</v>
      </c>
      <c r="EG16" s="265">
        <v>13</v>
      </c>
      <c r="EH16" s="268">
        <v>3</v>
      </c>
      <c r="EI16" s="263">
        <v>2</v>
      </c>
      <c r="EJ16" s="262">
        <v>5</v>
      </c>
      <c r="EK16" s="261" t="s">
        <v>34</v>
      </c>
      <c r="EL16" s="261" t="s">
        <v>93</v>
      </c>
      <c r="EM16" s="261">
        <v>8</v>
      </c>
      <c r="EN16" s="261" t="s">
        <v>86</v>
      </c>
      <c r="EO16" s="261" t="s">
        <v>738</v>
      </c>
      <c r="EP16" s="261">
        <v>1</v>
      </c>
      <c r="EQ16" s="261">
        <v>3</v>
      </c>
      <c r="ER16" s="262">
        <v>2</v>
      </c>
      <c r="ES16" s="263">
        <v>3</v>
      </c>
      <c r="ET16" s="262">
        <v>5</v>
      </c>
      <c r="EU16" s="261" t="s">
        <v>34</v>
      </c>
      <c r="EV16" s="261" t="s">
        <v>93</v>
      </c>
      <c r="EW16" s="261">
        <v>8</v>
      </c>
      <c r="EX16" s="263" t="s">
        <v>85</v>
      </c>
      <c r="EY16" s="261" t="s">
        <v>857</v>
      </c>
      <c r="EZ16" s="261">
        <v>3</v>
      </c>
      <c r="FA16" s="261">
        <v>3</v>
      </c>
      <c r="FB16" s="262">
        <v>2</v>
      </c>
      <c r="FC16" s="263">
        <v>3</v>
      </c>
      <c r="FD16" s="268">
        <v>4</v>
      </c>
      <c r="FE16" s="261" t="s">
        <v>34</v>
      </c>
      <c r="FF16" s="261" t="s">
        <v>93</v>
      </c>
      <c r="FG16" s="261">
        <v>8</v>
      </c>
      <c r="FH16" s="261" t="s">
        <v>85</v>
      </c>
      <c r="FI16" s="261" t="s">
        <v>900</v>
      </c>
      <c r="FJ16" s="261">
        <v>3</v>
      </c>
      <c r="FK16" s="261">
        <v>9</v>
      </c>
      <c r="FL16" s="262">
        <v>2</v>
      </c>
      <c r="FM16" s="263">
        <v>2</v>
      </c>
      <c r="FN16" s="269">
        <v>5</v>
      </c>
      <c r="FO16" s="267" t="s">
        <v>34</v>
      </c>
      <c r="FP16" s="261" t="s">
        <v>93</v>
      </c>
      <c r="FQ16" s="261">
        <v>7</v>
      </c>
      <c r="FR16" s="261" t="s">
        <v>63</v>
      </c>
      <c r="FS16" s="261" t="s">
        <v>876</v>
      </c>
      <c r="FT16" s="261">
        <v>3</v>
      </c>
      <c r="FU16" s="261">
        <v>5</v>
      </c>
      <c r="FV16" s="262">
        <v>1</v>
      </c>
      <c r="FW16" s="263">
        <v>4</v>
      </c>
      <c r="FX16" s="268">
        <v>3</v>
      </c>
      <c r="FY16" s="262"/>
      <c r="FZ16" s="262"/>
      <c r="GA16" s="261">
        <v>7</v>
      </c>
      <c r="GB16" s="261" t="s">
        <v>85</v>
      </c>
      <c r="GC16" s="261" t="s">
        <v>902</v>
      </c>
      <c r="GD16" s="261">
        <v>3</v>
      </c>
      <c r="GE16" s="261">
        <v>15</v>
      </c>
      <c r="GF16" s="262">
        <v>2</v>
      </c>
      <c r="GG16" s="263">
        <v>1</v>
      </c>
      <c r="GH16" s="262">
        <v>5</v>
      </c>
      <c r="GI16" s="261" t="s">
        <v>34</v>
      </c>
      <c r="GJ16" s="263" t="s">
        <v>93</v>
      </c>
      <c r="GK16" s="261">
        <v>9</v>
      </c>
      <c r="GL16" s="261" t="s">
        <v>85</v>
      </c>
      <c r="GM16" s="261" t="s">
        <v>709</v>
      </c>
      <c r="GN16" s="261">
        <v>3</v>
      </c>
      <c r="GO16" s="261">
        <v>10</v>
      </c>
      <c r="GP16" s="262">
        <v>2</v>
      </c>
      <c r="GQ16" s="263">
        <v>3</v>
      </c>
    </row>
    <row r="17" spans="1:199" ht="19.5">
      <c r="A17" s="539">
        <v>45430</v>
      </c>
      <c r="B17" s="41" t="s">
        <v>910</v>
      </c>
      <c r="C17" s="76">
        <v>3</v>
      </c>
      <c r="D17" s="42">
        <v>0</v>
      </c>
      <c r="E17" s="206">
        <v>3</v>
      </c>
      <c r="F17" s="176">
        <v>85</v>
      </c>
      <c r="G17" s="185">
        <v>43</v>
      </c>
      <c r="H17" s="178">
        <v>42</v>
      </c>
      <c r="I17" s="519">
        <v>4</v>
      </c>
      <c r="J17" s="43">
        <v>2</v>
      </c>
      <c r="K17" s="43">
        <v>0</v>
      </c>
      <c r="L17" s="43">
        <v>0</v>
      </c>
      <c r="M17" s="43">
        <v>0</v>
      </c>
      <c r="N17" s="186">
        <v>2</v>
      </c>
      <c r="O17" s="43">
        <v>1</v>
      </c>
      <c r="P17" s="189">
        <v>3</v>
      </c>
      <c r="Q17" s="44">
        <v>1</v>
      </c>
      <c r="R17" s="142"/>
      <c r="S17" s="264">
        <v>4</v>
      </c>
      <c r="T17" s="263" t="s">
        <v>128</v>
      </c>
      <c r="U17" s="263" t="s">
        <v>93</v>
      </c>
      <c r="V17" s="263" t="s">
        <v>226</v>
      </c>
      <c r="W17" s="263" t="s">
        <v>91</v>
      </c>
      <c r="X17" s="263" t="s">
        <v>709</v>
      </c>
      <c r="Y17" s="263">
        <v>1</v>
      </c>
      <c r="Z17" s="263">
        <v>1</v>
      </c>
      <c r="AA17" s="264">
        <v>1</v>
      </c>
      <c r="AB17" s="275">
        <v>3</v>
      </c>
      <c r="AC17" s="276">
        <v>5</v>
      </c>
      <c r="AD17" s="263" t="s">
        <v>34</v>
      </c>
      <c r="AE17" s="263" t="s">
        <v>93</v>
      </c>
      <c r="AF17" s="263">
        <v>56</v>
      </c>
      <c r="AG17" s="263" t="s">
        <v>91</v>
      </c>
      <c r="AH17" s="263" t="s">
        <v>905</v>
      </c>
      <c r="AI17" s="263">
        <v>2</v>
      </c>
      <c r="AJ17" s="263">
        <v>2</v>
      </c>
      <c r="AK17" s="264">
        <v>1</v>
      </c>
      <c r="AL17" s="292">
        <v>4</v>
      </c>
      <c r="AM17" s="287">
        <v>5</v>
      </c>
      <c r="AN17" s="263" t="s">
        <v>128</v>
      </c>
      <c r="AO17" s="263" t="s">
        <v>95</v>
      </c>
      <c r="AP17" s="263">
        <v>0</v>
      </c>
      <c r="AQ17" s="263" t="s">
        <v>85</v>
      </c>
      <c r="AR17" s="263" t="s">
        <v>713</v>
      </c>
      <c r="AS17" s="263">
        <v>3</v>
      </c>
      <c r="AT17" s="263">
        <v>11</v>
      </c>
      <c r="AU17" s="264">
        <v>2</v>
      </c>
      <c r="AV17" s="275">
        <v>3</v>
      </c>
      <c r="AW17" s="276">
        <v>4</v>
      </c>
      <c r="AX17" s="264"/>
      <c r="AY17" s="264"/>
      <c r="AZ17" s="263">
        <v>6</v>
      </c>
      <c r="BA17" s="263" t="s">
        <v>85</v>
      </c>
      <c r="BB17" s="263" t="s">
        <v>693</v>
      </c>
      <c r="BC17" s="263">
        <v>3</v>
      </c>
      <c r="BD17" s="263">
        <v>22</v>
      </c>
      <c r="BE17" s="264">
        <v>3</v>
      </c>
      <c r="BF17" s="275">
        <v>1</v>
      </c>
      <c r="BG17" s="264">
        <v>4</v>
      </c>
      <c r="BH17" s="263" t="s">
        <v>34</v>
      </c>
      <c r="BI17" s="263" t="s">
        <v>93</v>
      </c>
      <c r="BJ17" s="263">
        <v>4</v>
      </c>
      <c r="BK17" s="263" t="s">
        <v>85</v>
      </c>
      <c r="BL17" s="263" t="s">
        <v>846</v>
      </c>
      <c r="BM17" s="263">
        <v>2</v>
      </c>
      <c r="BN17" s="263">
        <v>8</v>
      </c>
      <c r="BO17" s="264">
        <v>2</v>
      </c>
      <c r="BP17" s="275">
        <v>2</v>
      </c>
      <c r="BQ17" s="277">
        <v>4</v>
      </c>
      <c r="BR17" s="263" t="s">
        <v>34</v>
      </c>
      <c r="BS17" s="263" t="s">
        <v>93</v>
      </c>
      <c r="BT17" s="263">
        <v>4</v>
      </c>
      <c r="BU17" s="263" t="s">
        <v>85</v>
      </c>
      <c r="BV17" s="263" t="s">
        <v>748</v>
      </c>
      <c r="BW17" s="263">
        <v>3</v>
      </c>
      <c r="BX17" s="263">
        <v>3</v>
      </c>
      <c r="BY17" s="264">
        <v>1</v>
      </c>
      <c r="BZ17" s="275">
        <v>3</v>
      </c>
      <c r="CA17" s="264">
        <v>3</v>
      </c>
      <c r="CB17" s="264"/>
      <c r="CC17" s="264"/>
      <c r="CD17" s="263">
        <v>9</v>
      </c>
      <c r="CE17" s="261" t="s">
        <v>85</v>
      </c>
      <c r="CF17" s="263" t="s">
        <v>729</v>
      </c>
      <c r="CG17" s="263">
        <v>5</v>
      </c>
      <c r="CH17" s="263">
        <v>3</v>
      </c>
      <c r="CI17" s="264">
        <v>2</v>
      </c>
      <c r="CJ17" s="275">
        <v>1</v>
      </c>
      <c r="CK17" s="264">
        <v>9</v>
      </c>
      <c r="CL17" s="263" t="s">
        <v>34</v>
      </c>
      <c r="CM17" s="263" t="s">
        <v>103</v>
      </c>
      <c r="CN17" s="263" t="s">
        <v>904</v>
      </c>
      <c r="CO17" s="263" t="s">
        <v>63</v>
      </c>
      <c r="CP17" s="263" t="s">
        <v>908</v>
      </c>
      <c r="CQ17" s="263">
        <v>3</v>
      </c>
      <c r="CR17" s="263">
        <v>7</v>
      </c>
      <c r="CS17" s="264">
        <v>2</v>
      </c>
      <c r="CT17" s="275">
        <v>7</v>
      </c>
      <c r="CU17" s="264">
        <v>5</v>
      </c>
      <c r="CV17" s="263" t="s">
        <v>34</v>
      </c>
      <c r="CW17" s="263" t="s">
        <v>93</v>
      </c>
      <c r="CX17" s="263" t="s">
        <v>226</v>
      </c>
      <c r="CY17" s="263" t="s">
        <v>63</v>
      </c>
      <c r="CZ17" s="263" t="s">
        <v>713</v>
      </c>
      <c r="DA17" s="263">
        <v>1</v>
      </c>
      <c r="DB17" s="263">
        <v>2</v>
      </c>
      <c r="DC17" s="264">
        <v>2</v>
      </c>
      <c r="DD17" s="263">
        <v>3</v>
      </c>
      <c r="DE17" s="264"/>
      <c r="DF17" s="264">
        <v>4</v>
      </c>
      <c r="DG17" s="264"/>
      <c r="DH17" s="264"/>
      <c r="DI17" s="263">
        <v>5</v>
      </c>
      <c r="DJ17" s="263" t="s">
        <v>95</v>
      </c>
      <c r="DK17" s="263" t="s">
        <v>693</v>
      </c>
      <c r="DL17" s="263">
        <v>4</v>
      </c>
      <c r="DM17" s="263">
        <v>9</v>
      </c>
      <c r="DN17" s="264">
        <v>2</v>
      </c>
      <c r="DO17" s="266">
        <v>2</v>
      </c>
      <c r="DP17" s="264">
        <v>5</v>
      </c>
      <c r="DQ17" s="263" t="s">
        <v>34</v>
      </c>
      <c r="DR17" s="263" t="s">
        <v>93</v>
      </c>
      <c r="DS17" s="263" t="s">
        <v>226</v>
      </c>
      <c r="DT17" s="263" t="s">
        <v>121</v>
      </c>
      <c r="DU17" s="263" t="s">
        <v>709</v>
      </c>
      <c r="DV17" s="263">
        <v>3</v>
      </c>
      <c r="DW17" s="263">
        <v>2</v>
      </c>
      <c r="DX17" s="264">
        <v>2</v>
      </c>
      <c r="DY17" s="263">
        <v>3</v>
      </c>
      <c r="DZ17" s="321">
        <v>5</v>
      </c>
      <c r="EA17" s="263" t="s">
        <v>36</v>
      </c>
      <c r="EB17" s="263" t="s">
        <v>86</v>
      </c>
      <c r="EC17" s="263">
        <v>7</v>
      </c>
      <c r="ED17" s="263" t="s">
        <v>85</v>
      </c>
      <c r="EE17" s="263" t="s">
        <v>906</v>
      </c>
      <c r="EF17" s="263">
        <v>2</v>
      </c>
      <c r="EG17" s="263">
        <v>13</v>
      </c>
      <c r="EH17" s="264">
        <v>3</v>
      </c>
      <c r="EI17" s="263">
        <v>2</v>
      </c>
      <c r="EJ17" s="264">
        <v>4</v>
      </c>
      <c r="EK17" s="263" t="s">
        <v>34</v>
      </c>
      <c r="EL17" s="263" t="s">
        <v>63</v>
      </c>
      <c r="EM17" s="263">
        <v>6</v>
      </c>
      <c r="EN17" s="263" t="s">
        <v>85</v>
      </c>
      <c r="EO17" s="263" t="s">
        <v>907</v>
      </c>
      <c r="EP17" s="263">
        <v>3</v>
      </c>
      <c r="EQ17" s="263">
        <v>3</v>
      </c>
      <c r="ER17" s="264">
        <v>2</v>
      </c>
      <c r="ES17" s="263">
        <v>2</v>
      </c>
      <c r="ET17" s="264">
        <v>5</v>
      </c>
      <c r="EU17" s="263" t="s">
        <v>34</v>
      </c>
      <c r="EV17" s="263" t="s">
        <v>93</v>
      </c>
      <c r="EW17" s="263">
        <v>8</v>
      </c>
      <c r="EX17" s="263" t="s">
        <v>98</v>
      </c>
      <c r="EY17" s="263" t="s">
        <v>811</v>
      </c>
      <c r="EZ17" s="263">
        <v>3</v>
      </c>
      <c r="FA17" s="263">
        <v>1</v>
      </c>
      <c r="FB17" s="264">
        <v>1</v>
      </c>
      <c r="FC17" s="263">
        <v>4</v>
      </c>
      <c r="FD17" s="276">
        <v>5</v>
      </c>
      <c r="FE17" s="275" t="s">
        <v>34</v>
      </c>
      <c r="FF17" s="275" t="s">
        <v>93</v>
      </c>
      <c r="FG17" s="275">
        <v>9</v>
      </c>
      <c r="FH17" s="275" t="s">
        <v>85</v>
      </c>
      <c r="FI17" s="275" t="s">
        <v>698</v>
      </c>
      <c r="FJ17" s="275">
        <v>2</v>
      </c>
      <c r="FK17" s="275">
        <v>5</v>
      </c>
      <c r="FL17" s="276">
        <v>3</v>
      </c>
      <c r="FM17" s="263">
        <v>2</v>
      </c>
      <c r="FN17" s="276">
        <v>6</v>
      </c>
      <c r="FO17" s="263" t="s">
        <v>34</v>
      </c>
      <c r="FP17" s="263" t="s">
        <v>96</v>
      </c>
      <c r="FQ17" s="263">
        <v>4</v>
      </c>
      <c r="FR17" s="263" t="s">
        <v>85</v>
      </c>
      <c r="FS17" s="263" t="s">
        <v>704</v>
      </c>
      <c r="FT17" s="263">
        <v>3</v>
      </c>
      <c r="FU17" s="263">
        <v>7</v>
      </c>
      <c r="FV17" s="264">
        <v>2</v>
      </c>
      <c r="FW17" s="263">
        <v>4</v>
      </c>
      <c r="FX17" s="264">
        <v>3</v>
      </c>
      <c r="FY17" s="264"/>
      <c r="FZ17" s="264"/>
      <c r="GA17" s="263">
        <v>8</v>
      </c>
      <c r="GB17" s="263" t="s">
        <v>86</v>
      </c>
      <c r="GC17" s="263" t="s">
        <v>909</v>
      </c>
      <c r="GD17" s="263">
        <v>2</v>
      </c>
      <c r="GE17" s="263">
        <v>4</v>
      </c>
      <c r="GF17" s="264">
        <v>2</v>
      </c>
      <c r="GG17" s="263">
        <v>1</v>
      </c>
      <c r="GH17" s="321">
        <v>5</v>
      </c>
      <c r="GI17" s="261" t="s">
        <v>34</v>
      </c>
      <c r="GJ17" s="261" t="s">
        <v>93</v>
      </c>
      <c r="GK17" s="261" t="s">
        <v>226</v>
      </c>
      <c r="GL17" s="261" t="s">
        <v>121</v>
      </c>
      <c r="GM17" s="261" t="s">
        <v>770</v>
      </c>
      <c r="GN17" s="261">
        <v>3</v>
      </c>
      <c r="GO17" s="261">
        <v>1</v>
      </c>
      <c r="GP17" s="262">
        <v>1</v>
      </c>
      <c r="GQ17" s="263">
        <v>4</v>
      </c>
    </row>
    <row r="18" spans="1:199" ht="19.5">
      <c r="A18" s="539">
        <v>45423</v>
      </c>
      <c r="B18" s="308" t="s">
        <v>903</v>
      </c>
      <c r="C18" s="76">
        <v>2</v>
      </c>
      <c r="D18" s="42">
        <v>0</v>
      </c>
      <c r="E18" s="206">
        <v>2</v>
      </c>
      <c r="F18" s="176">
        <v>89</v>
      </c>
      <c r="G18" s="177">
        <v>44</v>
      </c>
      <c r="H18" s="178">
        <v>45</v>
      </c>
      <c r="I18" s="518">
        <v>5</v>
      </c>
      <c r="J18" s="43">
        <v>2</v>
      </c>
      <c r="K18" s="43">
        <v>1</v>
      </c>
      <c r="L18" s="43">
        <v>0</v>
      </c>
      <c r="M18" s="43">
        <v>0</v>
      </c>
      <c r="N18" s="186">
        <v>3</v>
      </c>
      <c r="O18" s="43">
        <v>2</v>
      </c>
      <c r="P18" s="189">
        <v>5</v>
      </c>
      <c r="Q18" s="44">
        <v>0</v>
      </c>
      <c r="R18" s="142"/>
      <c r="S18" s="276">
        <v>5</v>
      </c>
      <c r="T18" s="263" t="s">
        <v>128</v>
      </c>
      <c r="U18" s="263" t="s">
        <v>95</v>
      </c>
      <c r="V18" s="263">
        <v>8</v>
      </c>
      <c r="W18" s="263" t="s">
        <v>63</v>
      </c>
      <c r="X18" s="263" t="s">
        <v>801</v>
      </c>
      <c r="Y18" s="263">
        <v>1</v>
      </c>
      <c r="Z18" s="263">
        <v>1</v>
      </c>
      <c r="AA18" s="264">
        <v>1</v>
      </c>
      <c r="AB18" s="275">
        <v>4</v>
      </c>
      <c r="AC18" s="277">
        <v>5</v>
      </c>
      <c r="AD18" s="263" t="s">
        <v>34</v>
      </c>
      <c r="AE18" s="263" t="s">
        <v>93</v>
      </c>
      <c r="AF18" s="263">
        <v>4</v>
      </c>
      <c r="AG18" s="263" t="s">
        <v>95</v>
      </c>
      <c r="AH18" s="263" t="s">
        <v>719</v>
      </c>
      <c r="AI18" s="263">
        <v>1</v>
      </c>
      <c r="AJ18" s="263">
        <v>2</v>
      </c>
      <c r="AK18" s="264">
        <v>2</v>
      </c>
      <c r="AL18" s="292">
        <v>3</v>
      </c>
      <c r="AM18" s="269">
        <v>4</v>
      </c>
      <c r="AN18" s="274" t="s">
        <v>128</v>
      </c>
      <c r="AO18" s="263" t="s">
        <v>93</v>
      </c>
      <c r="AP18" s="263">
        <v>0</v>
      </c>
      <c r="AQ18" s="263" t="s">
        <v>85</v>
      </c>
      <c r="AR18" s="263" t="s">
        <v>770</v>
      </c>
      <c r="AS18" s="263">
        <v>3</v>
      </c>
      <c r="AT18" s="263">
        <v>9</v>
      </c>
      <c r="AU18" s="264">
        <v>2</v>
      </c>
      <c r="AV18" s="275">
        <v>2</v>
      </c>
      <c r="AW18" s="276">
        <v>4</v>
      </c>
      <c r="AX18" s="264"/>
      <c r="AY18" s="264"/>
      <c r="AZ18" s="263">
        <v>6</v>
      </c>
      <c r="BA18" s="263" t="s">
        <v>95</v>
      </c>
      <c r="BB18" s="263" t="s">
        <v>693</v>
      </c>
      <c r="BC18" s="263">
        <v>2</v>
      </c>
      <c r="BD18" s="263">
        <v>2</v>
      </c>
      <c r="BE18" s="264">
        <v>2</v>
      </c>
      <c r="BF18" s="275">
        <v>2</v>
      </c>
      <c r="BG18" s="287">
        <v>4</v>
      </c>
      <c r="BH18" s="263" t="s">
        <v>34</v>
      </c>
      <c r="BI18" s="263" t="s">
        <v>121</v>
      </c>
      <c r="BJ18" s="263">
        <v>4</v>
      </c>
      <c r="BK18" s="263" t="s">
        <v>92</v>
      </c>
      <c r="BL18" s="263" t="s">
        <v>817</v>
      </c>
      <c r="BM18" s="263">
        <v>4</v>
      </c>
      <c r="BN18" s="263">
        <v>2.5</v>
      </c>
      <c r="BO18" s="264">
        <v>1</v>
      </c>
      <c r="BP18" s="275">
        <v>3</v>
      </c>
      <c r="BQ18" s="264">
        <v>6</v>
      </c>
      <c r="BR18" s="263" t="s">
        <v>34</v>
      </c>
      <c r="BS18" s="263" t="s">
        <v>93</v>
      </c>
      <c r="BT18" s="263" t="s">
        <v>226</v>
      </c>
      <c r="BU18" s="263" t="s">
        <v>85</v>
      </c>
      <c r="BV18" s="263" t="s">
        <v>781</v>
      </c>
      <c r="BW18" s="263">
        <v>2</v>
      </c>
      <c r="BX18" s="263">
        <v>25</v>
      </c>
      <c r="BY18" s="264">
        <v>3</v>
      </c>
      <c r="BZ18" s="275">
        <v>3</v>
      </c>
      <c r="CA18" s="264">
        <v>4</v>
      </c>
      <c r="CB18" s="264"/>
      <c r="CC18" s="264"/>
      <c r="CD18" s="263" t="s">
        <v>226</v>
      </c>
      <c r="CE18" s="261" t="s">
        <v>85</v>
      </c>
      <c r="CF18" s="263" t="s">
        <v>840</v>
      </c>
      <c r="CG18" s="263">
        <v>5</v>
      </c>
      <c r="CH18" s="263">
        <v>15</v>
      </c>
      <c r="CI18" s="264">
        <v>3</v>
      </c>
      <c r="CJ18" s="275">
        <v>1</v>
      </c>
      <c r="CK18" s="276">
        <v>7</v>
      </c>
      <c r="CL18" s="275" t="s">
        <v>34</v>
      </c>
      <c r="CM18" s="261" t="s">
        <v>93</v>
      </c>
      <c r="CN18" s="263">
        <v>0</v>
      </c>
      <c r="CO18" s="263" t="s">
        <v>85</v>
      </c>
      <c r="CP18" s="263" t="s">
        <v>901</v>
      </c>
      <c r="CQ18" s="263">
        <v>3</v>
      </c>
      <c r="CR18" s="263">
        <v>3</v>
      </c>
      <c r="CS18" s="264">
        <v>1</v>
      </c>
      <c r="CT18" s="275">
        <v>6</v>
      </c>
      <c r="CU18" s="264">
        <v>5</v>
      </c>
      <c r="CV18" s="263" t="s">
        <v>34</v>
      </c>
      <c r="CW18" s="263" t="s">
        <v>86</v>
      </c>
      <c r="CX18" s="263">
        <v>6</v>
      </c>
      <c r="CY18" s="263" t="s">
        <v>63</v>
      </c>
      <c r="CZ18" s="263" t="s">
        <v>801</v>
      </c>
      <c r="DA18" s="263">
        <v>3</v>
      </c>
      <c r="DB18" s="263">
        <v>3</v>
      </c>
      <c r="DC18" s="264">
        <v>2</v>
      </c>
      <c r="DD18" s="263">
        <v>3</v>
      </c>
      <c r="DE18" s="264"/>
      <c r="DF18" s="264">
        <v>4</v>
      </c>
      <c r="DG18" s="264"/>
      <c r="DH18" s="264"/>
      <c r="DI18" s="263">
        <v>5</v>
      </c>
      <c r="DJ18" s="263" t="s">
        <v>95</v>
      </c>
      <c r="DK18" s="263" t="s">
        <v>701</v>
      </c>
      <c r="DL18" s="263">
        <v>2</v>
      </c>
      <c r="DM18" s="263">
        <v>5</v>
      </c>
      <c r="DN18" s="264">
        <v>2</v>
      </c>
      <c r="DO18" s="266">
        <v>2</v>
      </c>
      <c r="DP18" s="293">
        <v>4</v>
      </c>
      <c r="DQ18" s="274" t="s">
        <v>34</v>
      </c>
      <c r="DR18" s="263" t="s">
        <v>95</v>
      </c>
      <c r="DS18" s="263">
        <v>7</v>
      </c>
      <c r="DT18" s="263" t="s">
        <v>121</v>
      </c>
      <c r="DU18" s="263" t="s">
        <v>900</v>
      </c>
      <c r="DV18" s="263">
        <v>3</v>
      </c>
      <c r="DW18" s="263">
        <v>1</v>
      </c>
      <c r="DX18" s="264">
        <v>1</v>
      </c>
      <c r="DY18" s="263">
        <v>3</v>
      </c>
      <c r="DZ18" s="264">
        <v>7</v>
      </c>
      <c r="EA18" s="263" t="s">
        <v>36</v>
      </c>
      <c r="EB18" s="263" t="s">
        <v>96</v>
      </c>
      <c r="EC18" s="263" t="s">
        <v>226</v>
      </c>
      <c r="ED18" s="261" t="s">
        <v>85</v>
      </c>
      <c r="EE18" s="263" t="s">
        <v>738</v>
      </c>
      <c r="EF18" s="263">
        <v>1</v>
      </c>
      <c r="EG18" s="263">
        <v>12</v>
      </c>
      <c r="EH18" s="264">
        <v>3</v>
      </c>
      <c r="EI18" s="263">
        <v>4</v>
      </c>
      <c r="EJ18" s="264">
        <v>4</v>
      </c>
      <c r="EK18" s="263" t="s">
        <v>34</v>
      </c>
      <c r="EL18" s="263" t="s">
        <v>93</v>
      </c>
      <c r="EM18" s="263" t="s">
        <v>226</v>
      </c>
      <c r="EN18" s="263" t="s">
        <v>85</v>
      </c>
      <c r="EO18" s="263" t="s">
        <v>721</v>
      </c>
      <c r="EP18" s="263">
        <v>1</v>
      </c>
      <c r="EQ18" s="263">
        <v>10</v>
      </c>
      <c r="ER18" s="264">
        <v>2</v>
      </c>
      <c r="ES18" s="263">
        <v>2</v>
      </c>
      <c r="ET18" s="276">
        <v>5</v>
      </c>
      <c r="EU18" s="263" t="s">
        <v>34</v>
      </c>
      <c r="EV18" s="263" t="s">
        <v>93</v>
      </c>
      <c r="EW18" s="263">
        <v>0</v>
      </c>
      <c r="EX18" s="263" t="s">
        <v>85</v>
      </c>
      <c r="EY18" s="263" t="s">
        <v>711</v>
      </c>
      <c r="EZ18" s="263">
        <v>1</v>
      </c>
      <c r="FA18" s="263">
        <v>10</v>
      </c>
      <c r="FB18" s="264">
        <v>2</v>
      </c>
      <c r="FC18" s="263">
        <v>3</v>
      </c>
      <c r="FD18" s="276">
        <v>8</v>
      </c>
      <c r="FE18" s="263" t="s">
        <v>34</v>
      </c>
      <c r="FF18" s="263" t="s">
        <v>103</v>
      </c>
      <c r="FG18" s="263">
        <v>0</v>
      </c>
      <c r="FH18" s="263" t="s">
        <v>86</v>
      </c>
      <c r="FI18" s="263" t="s">
        <v>824</v>
      </c>
      <c r="FJ18" s="263">
        <v>1</v>
      </c>
      <c r="FK18" s="263">
        <v>2</v>
      </c>
      <c r="FL18" s="264">
        <v>2</v>
      </c>
      <c r="FM18" s="263">
        <v>6</v>
      </c>
      <c r="FN18" s="264">
        <v>5</v>
      </c>
      <c r="FO18" s="263" t="s">
        <v>34</v>
      </c>
      <c r="FP18" s="263" t="s">
        <v>93</v>
      </c>
      <c r="FQ18" s="263">
        <v>4</v>
      </c>
      <c r="FR18" s="263" t="s">
        <v>85</v>
      </c>
      <c r="FS18" s="263" t="s">
        <v>704</v>
      </c>
      <c r="FT18" s="263">
        <v>2</v>
      </c>
      <c r="FU18" s="263">
        <v>11</v>
      </c>
      <c r="FV18" s="264">
        <v>3</v>
      </c>
      <c r="FW18" s="263">
        <v>2</v>
      </c>
      <c r="FX18" s="264">
        <v>3</v>
      </c>
      <c r="FY18" s="264"/>
      <c r="FZ18" s="264"/>
      <c r="GA18" s="263">
        <v>6</v>
      </c>
      <c r="GB18" s="263" t="s">
        <v>86</v>
      </c>
      <c r="GC18" s="263" t="s">
        <v>902</v>
      </c>
      <c r="GD18" s="263">
        <v>2</v>
      </c>
      <c r="GE18" s="263">
        <v>1</v>
      </c>
      <c r="GF18" s="264">
        <v>1</v>
      </c>
      <c r="GG18" s="263">
        <v>2</v>
      </c>
      <c r="GH18" s="264">
        <v>5</v>
      </c>
      <c r="GI18" s="261" t="s">
        <v>34</v>
      </c>
      <c r="GJ18" s="261" t="s">
        <v>95</v>
      </c>
      <c r="GK18" s="261">
        <v>8</v>
      </c>
      <c r="GL18" s="261" t="s">
        <v>85</v>
      </c>
      <c r="GM18" s="261" t="s">
        <v>857</v>
      </c>
      <c r="GN18" s="261">
        <v>3</v>
      </c>
      <c r="GO18" s="261">
        <v>12</v>
      </c>
      <c r="GP18" s="262">
        <v>2</v>
      </c>
      <c r="GQ18" s="263">
        <v>3</v>
      </c>
    </row>
    <row r="19" spans="1:199" ht="19.5">
      <c r="A19" s="540">
        <v>45416</v>
      </c>
      <c r="B19" s="5" t="s">
        <v>899</v>
      </c>
      <c r="C19" s="74">
        <v>1</v>
      </c>
      <c r="D19" s="28">
        <v>0</v>
      </c>
      <c r="E19" s="206">
        <v>1</v>
      </c>
      <c r="F19" s="179">
        <v>82</v>
      </c>
      <c r="G19" s="180">
        <v>41</v>
      </c>
      <c r="H19" s="181">
        <v>41</v>
      </c>
      <c r="I19" s="518">
        <v>7</v>
      </c>
      <c r="J19" s="27">
        <v>1</v>
      </c>
      <c r="K19" s="27">
        <v>0</v>
      </c>
      <c r="L19" s="27">
        <v>0</v>
      </c>
      <c r="M19" s="27">
        <v>0</v>
      </c>
      <c r="N19" s="186">
        <v>1</v>
      </c>
      <c r="O19" s="27">
        <v>3</v>
      </c>
      <c r="P19" s="190">
        <v>4</v>
      </c>
      <c r="Q19" s="18">
        <v>1</v>
      </c>
      <c r="R19" s="142"/>
      <c r="S19" s="268">
        <v>4</v>
      </c>
      <c r="T19" s="265" t="s">
        <v>128</v>
      </c>
      <c r="U19" s="265" t="s">
        <v>93</v>
      </c>
      <c r="V19" s="265">
        <v>9</v>
      </c>
      <c r="W19" s="265" t="s">
        <v>85</v>
      </c>
      <c r="X19" s="265" t="s">
        <v>690</v>
      </c>
      <c r="Y19" s="265">
        <v>1</v>
      </c>
      <c r="Z19" s="265">
        <v>8</v>
      </c>
      <c r="AA19" s="268">
        <v>2</v>
      </c>
      <c r="AB19" s="275">
        <v>2</v>
      </c>
      <c r="AC19" s="310">
        <v>4</v>
      </c>
      <c r="AD19" s="265" t="s">
        <v>34</v>
      </c>
      <c r="AE19" s="265" t="s">
        <v>93</v>
      </c>
      <c r="AF19" s="265">
        <v>0</v>
      </c>
      <c r="AG19" s="265" t="s">
        <v>85</v>
      </c>
      <c r="AH19" s="265" t="s">
        <v>697</v>
      </c>
      <c r="AI19" s="265">
        <v>1</v>
      </c>
      <c r="AJ19" s="265">
        <v>2</v>
      </c>
      <c r="AK19" s="268">
        <v>2</v>
      </c>
      <c r="AL19" s="292">
        <v>2</v>
      </c>
      <c r="AM19" s="276">
        <v>4</v>
      </c>
      <c r="AN19" s="265" t="s">
        <v>128</v>
      </c>
      <c r="AO19" s="265" t="s">
        <v>93</v>
      </c>
      <c r="AP19" s="265" t="s">
        <v>226</v>
      </c>
      <c r="AQ19" s="265" t="s">
        <v>91</v>
      </c>
      <c r="AR19" s="265" t="s">
        <v>713</v>
      </c>
      <c r="AS19" s="265">
        <v>2</v>
      </c>
      <c r="AT19" s="265">
        <v>13</v>
      </c>
      <c r="AU19" s="268">
        <v>1</v>
      </c>
      <c r="AV19" s="275">
        <v>3</v>
      </c>
      <c r="AW19" s="268">
        <v>4</v>
      </c>
      <c r="AX19" s="268"/>
      <c r="AY19" s="268"/>
      <c r="AZ19" s="265">
        <v>6</v>
      </c>
      <c r="BA19" s="275" t="s">
        <v>85</v>
      </c>
      <c r="BB19" s="265" t="s">
        <v>693</v>
      </c>
      <c r="BC19" s="265">
        <v>2</v>
      </c>
      <c r="BD19" s="265">
        <v>11</v>
      </c>
      <c r="BE19" s="268">
        <v>3</v>
      </c>
      <c r="BF19" s="275">
        <v>1</v>
      </c>
      <c r="BG19" s="293">
        <v>5</v>
      </c>
      <c r="BH19" s="294" t="s">
        <v>34</v>
      </c>
      <c r="BI19" s="265" t="s">
        <v>93</v>
      </c>
      <c r="BJ19" s="265">
        <v>0</v>
      </c>
      <c r="BK19" s="265" t="s">
        <v>91</v>
      </c>
      <c r="BL19" s="265" t="s">
        <v>697</v>
      </c>
      <c r="BM19" s="265">
        <v>4</v>
      </c>
      <c r="BN19" s="265">
        <v>2</v>
      </c>
      <c r="BO19" s="268">
        <v>2</v>
      </c>
      <c r="BP19" s="275">
        <v>3</v>
      </c>
      <c r="BQ19" s="268">
        <v>6</v>
      </c>
      <c r="BR19" s="265" t="s">
        <v>34</v>
      </c>
      <c r="BS19" s="265" t="s">
        <v>93</v>
      </c>
      <c r="BT19" s="265" t="s">
        <v>226</v>
      </c>
      <c r="BU19" s="265" t="s">
        <v>85</v>
      </c>
      <c r="BV19" s="265" t="s">
        <v>713</v>
      </c>
      <c r="BW19" s="265">
        <v>2</v>
      </c>
      <c r="BX19" s="265">
        <v>7</v>
      </c>
      <c r="BY19" s="268">
        <v>3</v>
      </c>
      <c r="BZ19" s="275">
        <v>3</v>
      </c>
      <c r="CA19" s="310">
        <v>3</v>
      </c>
      <c r="CB19" s="268"/>
      <c r="CC19" s="268"/>
      <c r="CD19" s="265">
        <v>4</v>
      </c>
      <c r="CE19" s="265" t="s">
        <v>85</v>
      </c>
      <c r="CF19" s="265" t="s">
        <v>767</v>
      </c>
      <c r="CG19" s="265">
        <v>2</v>
      </c>
      <c r="CH19" s="265">
        <v>1.5</v>
      </c>
      <c r="CI19" s="268">
        <v>2</v>
      </c>
      <c r="CJ19" s="275">
        <v>1</v>
      </c>
      <c r="CK19" s="268">
        <v>6</v>
      </c>
      <c r="CL19" s="265" t="s">
        <v>34</v>
      </c>
      <c r="CM19" s="265" t="s">
        <v>93</v>
      </c>
      <c r="CN19" s="265" t="s">
        <v>226</v>
      </c>
      <c r="CO19" s="265" t="s">
        <v>85</v>
      </c>
      <c r="CP19" s="265" t="s">
        <v>898</v>
      </c>
      <c r="CQ19" s="265">
        <v>3</v>
      </c>
      <c r="CR19" s="265">
        <v>24</v>
      </c>
      <c r="CS19" s="268">
        <v>3</v>
      </c>
      <c r="CT19" s="275">
        <v>3</v>
      </c>
      <c r="CU19" s="272">
        <v>5</v>
      </c>
      <c r="CV19" s="265" t="s">
        <v>34</v>
      </c>
      <c r="CW19" s="265" t="s">
        <v>93</v>
      </c>
      <c r="CX19" s="265">
        <v>7</v>
      </c>
      <c r="CY19" s="265" t="s">
        <v>92</v>
      </c>
      <c r="CZ19" s="265" t="s">
        <v>702</v>
      </c>
      <c r="DA19" s="265">
        <v>2</v>
      </c>
      <c r="DB19" s="265">
        <v>16</v>
      </c>
      <c r="DC19" s="268">
        <v>2</v>
      </c>
      <c r="DD19" s="263">
        <v>3</v>
      </c>
      <c r="DE19" s="268"/>
      <c r="DF19" s="268">
        <v>2</v>
      </c>
      <c r="DG19" s="262"/>
      <c r="DH19" s="264"/>
      <c r="DI19" s="261">
        <v>5</v>
      </c>
      <c r="DJ19" s="263" t="s">
        <v>85</v>
      </c>
      <c r="DK19" s="261" t="s">
        <v>895</v>
      </c>
      <c r="DL19" s="261">
        <v>1</v>
      </c>
      <c r="DM19" s="261">
        <v>1</v>
      </c>
      <c r="DN19" s="262">
        <v>1</v>
      </c>
      <c r="DO19" s="266">
        <v>1</v>
      </c>
      <c r="DP19" s="264">
        <v>5</v>
      </c>
      <c r="DQ19" s="261" t="s">
        <v>34</v>
      </c>
      <c r="DR19" s="261" t="s">
        <v>86</v>
      </c>
      <c r="DS19" s="261">
        <v>8</v>
      </c>
      <c r="DT19" s="261" t="s">
        <v>121</v>
      </c>
      <c r="DU19" s="261" t="s">
        <v>884</v>
      </c>
      <c r="DV19" s="261">
        <v>2</v>
      </c>
      <c r="DW19" s="261">
        <v>8</v>
      </c>
      <c r="DX19" s="262">
        <v>2</v>
      </c>
      <c r="DY19" s="263">
        <v>3</v>
      </c>
      <c r="DZ19" s="262">
        <v>4</v>
      </c>
      <c r="EA19" s="289" t="s">
        <v>36</v>
      </c>
      <c r="EB19" s="289" t="s">
        <v>93</v>
      </c>
      <c r="EC19" s="261">
        <v>7</v>
      </c>
      <c r="ED19" s="261" t="s">
        <v>85</v>
      </c>
      <c r="EE19" s="261" t="s">
        <v>896</v>
      </c>
      <c r="EF19" s="261">
        <v>2</v>
      </c>
      <c r="EG19" s="265">
        <v>5</v>
      </c>
      <c r="EH19" s="268">
        <v>2</v>
      </c>
      <c r="EI19" s="263">
        <v>2</v>
      </c>
      <c r="EJ19" s="262">
        <v>4</v>
      </c>
      <c r="EK19" s="261" t="s">
        <v>34</v>
      </c>
      <c r="EL19" s="261" t="s">
        <v>63</v>
      </c>
      <c r="EM19" s="261">
        <v>9</v>
      </c>
      <c r="EN19" s="261" t="s">
        <v>85</v>
      </c>
      <c r="EO19" s="261" t="s">
        <v>897</v>
      </c>
      <c r="EP19" s="261">
        <v>1</v>
      </c>
      <c r="EQ19" s="261">
        <v>6</v>
      </c>
      <c r="ER19" s="262">
        <v>2</v>
      </c>
      <c r="ES19" s="263">
        <v>2</v>
      </c>
      <c r="ET19" s="262">
        <v>6</v>
      </c>
      <c r="EU19" s="81" t="s">
        <v>34</v>
      </c>
      <c r="EV19" s="81" t="s">
        <v>93</v>
      </c>
      <c r="EW19" s="261">
        <v>7</v>
      </c>
      <c r="EX19" s="263" t="s">
        <v>121</v>
      </c>
      <c r="EY19" s="261" t="s">
        <v>687</v>
      </c>
      <c r="EZ19" s="261">
        <v>3</v>
      </c>
      <c r="FA19" s="261">
        <v>2</v>
      </c>
      <c r="FB19" s="262">
        <v>2</v>
      </c>
      <c r="FC19" s="263">
        <v>4</v>
      </c>
      <c r="FD19" s="272">
        <v>4</v>
      </c>
      <c r="FE19" s="261" t="s">
        <v>34</v>
      </c>
      <c r="FF19" s="261" t="s">
        <v>93</v>
      </c>
      <c r="FG19" s="261" t="s">
        <v>226</v>
      </c>
      <c r="FH19" s="261" t="s">
        <v>92</v>
      </c>
      <c r="FI19" s="261" t="s">
        <v>733</v>
      </c>
      <c r="FJ19" s="261">
        <v>2</v>
      </c>
      <c r="FK19" s="261">
        <v>1</v>
      </c>
      <c r="FL19" s="262">
        <v>1</v>
      </c>
      <c r="FM19" s="263">
        <v>3</v>
      </c>
      <c r="FN19" s="269">
        <v>7</v>
      </c>
      <c r="FO19" s="267" t="s">
        <v>34</v>
      </c>
      <c r="FP19" s="261" t="s">
        <v>96</v>
      </c>
      <c r="FQ19" s="261">
        <v>4</v>
      </c>
      <c r="FR19" s="261" t="s">
        <v>98</v>
      </c>
      <c r="FS19" s="261" t="s">
        <v>719</v>
      </c>
      <c r="FT19" s="261">
        <v>2</v>
      </c>
      <c r="FU19" s="261">
        <v>2</v>
      </c>
      <c r="FV19" s="262">
        <v>2</v>
      </c>
      <c r="FW19" s="263">
        <v>5</v>
      </c>
      <c r="FX19" s="268">
        <v>3</v>
      </c>
      <c r="FY19" s="262"/>
      <c r="FZ19" s="262"/>
      <c r="GA19" s="261">
        <v>7</v>
      </c>
      <c r="GB19" s="261" t="s">
        <v>85</v>
      </c>
      <c r="GC19" s="261" t="s">
        <v>746</v>
      </c>
      <c r="GD19" s="261">
        <v>2</v>
      </c>
      <c r="GE19" s="261">
        <v>3</v>
      </c>
      <c r="GF19" s="262">
        <v>2</v>
      </c>
      <c r="GG19" s="263">
        <v>1</v>
      </c>
      <c r="GH19" s="262">
        <v>6</v>
      </c>
      <c r="GI19" s="314" t="s">
        <v>34</v>
      </c>
      <c r="GJ19" s="312" t="s">
        <v>93</v>
      </c>
      <c r="GK19" s="261" t="s">
        <v>226</v>
      </c>
      <c r="GL19" s="261" t="s">
        <v>85</v>
      </c>
      <c r="GM19" s="261" t="s">
        <v>711</v>
      </c>
      <c r="GN19" s="261">
        <v>2</v>
      </c>
      <c r="GO19" s="261">
        <v>11</v>
      </c>
      <c r="GP19" s="262">
        <v>3</v>
      </c>
      <c r="GQ19" s="263">
        <v>3</v>
      </c>
    </row>
    <row r="20" spans="1:199" ht="19.5">
      <c r="A20" s="539">
        <v>45414</v>
      </c>
      <c r="B20" s="41" t="s">
        <v>894</v>
      </c>
      <c r="C20" s="76">
        <v>3</v>
      </c>
      <c r="D20" s="42">
        <v>0</v>
      </c>
      <c r="E20" s="206">
        <v>3</v>
      </c>
      <c r="F20" s="176">
        <v>87</v>
      </c>
      <c r="G20" s="185">
        <v>43</v>
      </c>
      <c r="H20" s="178">
        <v>44</v>
      </c>
      <c r="I20" s="519">
        <v>1</v>
      </c>
      <c r="J20" s="43">
        <v>1</v>
      </c>
      <c r="K20" s="43">
        <v>0</v>
      </c>
      <c r="L20" s="43">
        <v>0</v>
      </c>
      <c r="M20" s="43">
        <v>2</v>
      </c>
      <c r="N20" s="186">
        <v>3</v>
      </c>
      <c r="O20" s="43">
        <v>2</v>
      </c>
      <c r="P20" s="189">
        <v>5</v>
      </c>
      <c r="Q20" s="44">
        <v>0</v>
      </c>
      <c r="R20" s="142"/>
      <c r="S20" s="264">
        <v>9</v>
      </c>
      <c r="T20" s="263" t="s">
        <v>128</v>
      </c>
      <c r="U20" s="263" t="s">
        <v>96</v>
      </c>
      <c r="V20" s="263">
        <v>9</v>
      </c>
      <c r="W20" s="263" t="s">
        <v>85</v>
      </c>
      <c r="X20" s="263" t="s">
        <v>709</v>
      </c>
      <c r="Y20" s="263">
        <v>3</v>
      </c>
      <c r="Z20" s="263">
        <v>14</v>
      </c>
      <c r="AA20" s="264">
        <v>3</v>
      </c>
      <c r="AB20" s="275">
        <v>6</v>
      </c>
      <c r="AC20" s="287">
        <v>4</v>
      </c>
      <c r="AD20" s="263" t="s">
        <v>34</v>
      </c>
      <c r="AE20" s="263" t="s">
        <v>93</v>
      </c>
      <c r="AF20" s="263">
        <v>9</v>
      </c>
      <c r="AG20" s="263" t="s">
        <v>98</v>
      </c>
      <c r="AH20" s="263" t="s">
        <v>690</v>
      </c>
      <c r="AI20" s="263">
        <v>4</v>
      </c>
      <c r="AJ20" s="263">
        <v>1</v>
      </c>
      <c r="AK20" s="264">
        <v>1</v>
      </c>
      <c r="AL20" s="292">
        <v>3</v>
      </c>
      <c r="AM20" s="276">
        <v>4</v>
      </c>
      <c r="AN20" s="263" t="s">
        <v>128</v>
      </c>
      <c r="AO20" s="263" t="s">
        <v>93</v>
      </c>
      <c r="AP20" s="263">
        <v>0</v>
      </c>
      <c r="AQ20" s="263" t="s">
        <v>63</v>
      </c>
      <c r="AR20" s="263" t="s">
        <v>775</v>
      </c>
      <c r="AS20" s="263">
        <v>3</v>
      </c>
      <c r="AT20" s="263">
        <v>5</v>
      </c>
      <c r="AU20" s="264">
        <v>1</v>
      </c>
      <c r="AV20" s="275">
        <v>3</v>
      </c>
      <c r="AW20" s="276">
        <v>3</v>
      </c>
      <c r="AX20" s="264"/>
      <c r="AY20" s="264"/>
      <c r="AZ20" s="263">
        <v>6</v>
      </c>
      <c r="BA20" s="263" t="s">
        <v>85</v>
      </c>
      <c r="BB20" s="263" t="s">
        <v>693</v>
      </c>
      <c r="BC20" s="263">
        <v>1</v>
      </c>
      <c r="BD20" s="263">
        <v>7</v>
      </c>
      <c r="BE20" s="264">
        <v>2</v>
      </c>
      <c r="BF20" s="275">
        <v>1</v>
      </c>
      <c r="BG20" s="264">
        <v>4</v>
      </c>
      <c r="BH20" s="263" t="s">
        <v>34</v>
      </c>
      <c r="BI20" s="263" t="s">
        <v>92</v>
      </c>
      <c r="BJ20" s="263">
        <v>4</v>
      </c>
      <c r="BK20" s="263" t="s">
        <v>85</v>
      </c>
      <c r="BL20" s="263" t="s">
        <v>704</v>
      </c>
      <c r="BM20" s="263">
        <v>1</v>
      </c>
      <c r="BN20" s="263">
        <v>8</v>
      </c>
      <c r="BO20" s="264">
        <v>2</v>
      </c>
      <c r="BP20" s="275">
        <v>2</v>
      </c>
      <c r="BQ20" s="277">
        <v>5</v>
      </c>
      <c r="BR20" s="263" t="s">
        <v>36</v>
      </c>
      <c r="BS20" s="263" t="s">
        <v>86</v>
      </c>
      <c r="BT20" s="263" t="s">
        <v>226</v>
      </c>
      <c r="BU20" s="263" t="s">
        <v>92</v>
      </c>
      <c r="BV20" s="263" t="s">
        <v>713</v>
      </c>
      <c r="BW20" s="263">
        <v>2</v>
      </c>
      <c r="BX20" s="263">
        <v>1</v>
      </c>
      <c r="BY20" s="264">
        <v>1</v>
      </c>
      <c r="BZ20" s="275">
        <v>4</v>
      </c>
      <c r="CA20" s="264">
        <v>4</v>
      </c>
      <c r="CB20" s="264"/>
      <c r="CC20" s="264"/>
      <c r="CD20" s="263">
        <v>4</v>
      </c>
      <c r="CE20" s="261" t="s">
        <v>103</v>
      </c>
      <c r="CF20" s="263" t="s">
        <v>708</v>
      </c>
      <c r="CG20" s="263">
        <v>1</v>
      </c>
      <c r="CH20" s="263">
        <v>0</v>
      </c>
      <c r="CI20" s="264">
        <v>0</v>
      </c>
      <c r="CJ20" s="275">
        <v>4</v>
      </c>
      <c r="CK20" s="264">
        <v>5</v>
      </c>
      <c r="CL20" s="263" t="s">
        <v>34</v>
      </c>
      <c r="CM20" s="263" t="s">
        <v>98</v>
      </c>
      <c r="CN20" s="263" t="s">
        <v>128</v>
      </c>
      <c r="CO20" s="263" t="s">
        <v>86</v>
      </c>
      <c r="CP20" s="263" t="s">
        <v>742</v>
      </c>
      <c r="CQ20" s="263">
        <v>3</v>
      </c>
      <c r="CR20" s="263">
        <v>3</v>
      </c>
      <c r="CS20" s="264">
        <v>1</v>
      </c>
      <c r="CT20" s="275">
        <v>4</v>
      </c>
      <c r="CU20" s="264">
        <v>5</v>
      </c>
      <c r="CV20" s="263" t="s">
        <v>34</v>
      </c>
      <c r="CW20" s="263" t="s">
        <v>93</v>
      </c>
      <c r="CX20" s="263">
        <v>5</v>
      </c>
      <c r="CY20" s="263" t="s">
        <v>85</v>
      </c>
      <c r="CZ20" s="263" t="s">
        <v>696</v>
      </c>
      <c r="DA20" s="263">
        <v>2</v>
      </c>
      <c r="DB20" s="263">
        <v>15</v>
      </c>
      <c r="DC20" s="264">
        <v>3</v>
      </c>
      <c r="DD20" s="263">
        <v>2</v>
      </c>
      <c r="DE20" s="264"/>
      <c r="DF20" s="264">
        <v>4</v>
      </c>
      <c r="DG20" s="264"/>
      <c r="DH20" s="264"/>
      <c r="DI20" s="263">
        <v>5</v>
      </c>
      <c r="DJ20" s="263" t="s">
        <v>95</v>
      </c>
      <c r="DK20" s="263" t="s">
        <v>706</v>
      </c>
      <c r="DL20" s="263">
        <v>4</v>
      </c>
      <c r="DM20" s="263">
        <v>7</v>
      </c>
      <c r="DN20" s="264">
        <v>2</v>
      </c>
      <c r="DO20" s="266">
        <v>2</v>
      </c>
      <c r="DP20" s="264">
        <v>4</v>
      </c>
      <c r="DQ20" s="263" t="s">
        <v>34</v>
      </c>
      <c r="DR20" s="263" t="s">
        <v>93</v>
      </c>
      <c r="DS20" s="263">
        <v>8</v>
      </c>
      <c r="DT20" s="263" t="s">
        <v>85</v>
      </c>
      <c r="DU20" s="263" t="s">
        <v>822</v>
      </c>
      <c r="DV20" s="263">
        <v>3</v>
      </c>
      <c r="DW20" s="263">
        <v>9</v>
      </c>
      <c r="DX20" s="264">
        <v>2</v>
      </c>
      <c r="DY20" s="263">
        <v>2</v>
      </c>
      <c r="DZ20" s="276">
        <v>4</v>
      </c>
      <c r="EA20" s="263" t="s">
        <v>34</v>
      </c>
      <c r="EB20" s="263" t="s">
        <v>93</v>
      </c>
      <c r="EC20" s="263" t="s">
        <v>226</v>
      </c>
      <c r="ED20" s="263" t="s">
        <v>85</v>
      </c>
      <c r="EE20" s="263" t="s">
        <v>732</v>
      </c>
      <c r="EF20" s="263">
        <v>3</v>
      </c>
      <c r="EG20" s="263">
        <v>3</v>
      </c>
      <c r="EH20" s="264">
        <v>2</v>
      </c>
      <c r="EI20" s="263">
        <v>2</v>
      </c>
      <c r="EJ20" s="264">
        <v>6</v>
      </c>
      <c r="EK20" s="263" t="s">
        <v>34</v>
      </c>
      <c r="EL20" s="263" t="s">
        <v>93</v>
      </c>
      <c r="EM20" s="263" t="s">
        <v>271</v>
      </c>
      <c r="EN20" s="263" t="s">
        <v>98</v>
      </c>
      <c r="EO20" s="263" t="s">
        <v>892</v>
      </c>
      <c r="EP20" s="263">
        <v>3</v>
      </c>
      <c r="EQ20" s="263">
        <v>1</v>
      </c>
      <c r="ER20" s="264">
        <v>1</v>
      </c>
      <c r="ES20" s="263">
        <v>5</v>
      </c>
      <c r="ET20" s="264">
        <v>6</v>
      </c>
      <c r="EU20" s="263" t="s">
        <v>34</v>
      </c>
      <c r="EV20" s="263" t="s">
        <v>63</v>
      </c>
      <c r="EW20" s="263">
        <v>6</v>
      </c>
      <c r="EX20" s="263" t="s">
        <v>92</v>
      </c>
      <c r="EY20" s="263" t="s">
        <v>871</v>
      </c>
      <c r="EZ20" s="263">
        <v>1</v>
      </c>
      <c r="FA20" s="92">
        <v>3</v>
      </c>
      <c r="FB20" s="311">
        <v>1</v>
      </c>
      <c r="FC20" s="263">
        <v>5</v>
      </c>
      <c r="FD20" s="276">
        <v>6</v>
      </c>
      <c r="FE20" s="275" t="s">
        <v>34</v>
      </c>
      <c r="FF20" s="275" t="s">
        <v>93</v>
      </c>
      <c r="FG20" s="275">
        <v>4</v>
      </c>
      <c r="FH20" s="275" t="s">
        <v>85</v>
      </c>
      <c r="FI20" s="275" t="s">
        <v>893</v>
      </c>
      <c r="FJ20" s="275">
        <v>1</v>
      </c>
      <c r="FK20" s="275">
        <v>15</v>
      </c>
      <c r="FL20" s="276">
        <v>3</v>
      </c>
      <c r="FM20" s="263">
        <v>3</v>
      </c>
      <c r="FN20" s="276">
        <v>5</v>
      </c>
      <c r="FO20" s="263" t="s">
        <v>34</v>
      </c>
      <c r="FP20" s="263" t="s">
        <v>86</v>
      </c>
      <c r="FQ20" s="263">
        <v>4</v>
      </c>
      <c r="FR20" s="263" t="s">
        <v>91</v>
      </c>
      <c r="FS20" s="263" t="s">
        <v>719</v>
      </c>
      <c r="FT20" s="263">
        <v>2</v>
      </c>
      <c r="FU20" s="263">
        <v>4</v>
      </c>
      <c r="FV20" s="264">
        <v>2</v>
      </c>
      <c r="FW20" s="263">
        <v>3</v>
      </c>
      <c r="FX20" s="264">
        <v>3</v>
      </c>
      <c r="FY20" s="264"/>
      <c r="FZ20" s="264"/>
      <c r="GA20" s="263">
        <v>8</v>
      </c>
      <c r="GB20" s="263" t="s">
        <v>85</v>
      </c>
      <c r="GC20" s="263" t="s">
        <v>801</v>
      </c>
      <c r="GD20" s="263">
        <v>2</v>
      </c>
      <c r="GE20" s="263">
        <v>14</v>
      </c>
      <c r="GF20" s="264">
        <v>2</v>
      </c>
      <c r="GG20" s="263">
        <v>1</v>
      </c>
      <c r="GH20" s="264">
        <v>6</v>
      </c>
      <c r="GI20" s="261" t="s">
        <v>34</v>
      </c>
      <c r="GJ20" s="261" t="s">
        <v>93</v>
      </c>
      <c r="GK20" s="261">
        <v>5</v>
      </c>
      <c r="GL20" s="261" t="s">
        <v>98</v>
      </c>
      <c r="GM20" s="261" t="s">
        <v>742</v>
      </c>
      <c r="GN20" s="261">
        <v>3</v>
      </c>
      <c r="GO20" s="261">
        <v>4</v>
      </c>
      <c r="GP20" s="262">
        <v>2</v>
      </c>
      <c r="GQ20" s="263">
        <v>4</v>
      </c>
    </row>
    <row r="21" spans="1:199" ht="19.5">
      <c r="A21" s="539">
        <v>45409</v>
      </c>
      <c r="B21" s="308" t="s">
        <v>891</v>
      </c>
      <c r="C21" s="76">
        <v>2</v>
      </c>
      <c r="D21" s="42">
        <v>1</v>
      </c>
      <c r="E21" s="206">
        <v>3</v>
      </c>
      <c r="F21" s="176">
        <v>83</v>
      </c>
      <c r="G21" s="177">
        <v>41</v>
      </c>
      <c r="H21" s="178">
        <v>42</v>
      </c>
      <c r="I21" s="518">
        <v>5</v>
      </c>
      <c r="J21" s="43">
        <v>3</v>
      </c>
      <c r="K21" s="43">
        <v>0</v>
      </c>
      <c r="L21" s="43">
        <v>0</v>
      </c>
      <c r="M21" s="43">
        <v>0</v>
      </c>
      <c r="N21" s="186">
        <v>3</v>
      </c>
      <c r="O21" s="43">
        <v>1</v>
      </c>
      <c r="P21" s="189">
        <v>4</v>
      </c>
      <c r="Q21" s="44">
        <v>2</v>
      </c>
      <c r="R21" s="142"/>
      <c r="S21" s="276">
        <v>7</v>
      </c>
      <c r="T21" s="263" t="s">
        <v>128</v>
      </c>
      <c r="U21" s="263" t="s">
        <v>96</v>
      </c>
      <c r="V21" s="263" t="s">
        <v>226</v>
      </c>
      <c r="W21" s="263" t="s">
        <v>63</v>
      </c>
      <c r="X21" s="263" t="s">
        <v>713</v>
      </c>
      <c r="Y21" s="263">
        <v>3</v>
      </c>
      <c r="Z21" s="263">
        <v>10</v>
      </c>
      <c r="AA21" s="264">
        <v>2</v>
      </c>
      <c r="AB21" s="275">
        <v>5</v>
      </c>
      <c r="AC21" s="277">
        <v>4</v>
      </c>
      <c r="AD21" s="263" t="s">
        <v>34</v>
      </c>
      <c r="AE21" s="263" t="s">
        <v>93</v>
      </c>
      <c r="AF21" s="263">
        <v>0</v>
      </c>
      <c r="AG21" s="263" t="s">
        <v>85</v>
      </c>
      <c r="AH21" s="263" t="s">
        <v>804</v>
      </c>
      <c r="AI21" s="263">
        <v>1</v>
      </c>
      <c r="AJ21" s="263">
        <v>7</v>
      </c>
      <c r="AK21" s="264">
        <v>2</v>
      </c>
      <c r="AL21" s="292">
        <v>2</v>
      </c>
      <c r="AM21" s="269">
        <v>5</v>
      </c>
      <c r="AN21" s="274" t="s">
        <v>128</v>
      </c>
      <c r="AO21" s="263" t="s">
        <v>92</v>
      </c>
      <c r="AP21" s="263">
        <v>0</v>
      </c>
      <c r="AQ21" s="263" t="s">
        <v>91</v>
      </c>
      <c r="AR21" s="263" t="s">
        <v>708</v>
      </c>
      <c r="AS21" s="263">
        <v>3</v>
      </c>
      <c r="AT21" s="263">
        <v>7</v>
      </c>
      <c r="AU21" s="264">
        <v>2</v>
      </c>
      <c r="AV21" s="275">
        <v>3</v>
      </c>
      <c r="AW21" s="276">
        <v>4</v>
      </c>
      <c r="AX21" s="264"/>
      <c r="AY21" s="264"/>
      <c r="AZ21" s="263">
        <v>5</v>
      </c>
      <c r="BA21" s="263" t="s">
        <v>85</v>
      </c>
      <c r="BB21" s="263" t="s">
        <v>693</v>
      </c>
      <c r="BC21" s="263">
        <v>1</v>
      </c>
      <c r="BD21" s="263">
        <v>15</v>
      </c>
      <c r="BE21" s="264">
        <v>3</v>
      </c>
      <c r="BF21" s="275">
        <v>1</v>
      </c>
      <c r="BG21" s="287">
        <v>4</v>
      </c>
      <c r="BH21" s="263" t="s">
        <v>34</v>
      </c>
      <c r="BI21" s="263" t="s">
        <v>92</v>
      </c>
      <c r="BJ21" s="263">
        <v>0</v>
      </c>
      <c r="BK21" s="263" t="s">
        <v>85</v>
      </c>
      <c r="BL21" s="263" t="s">
        <v>704</v>
      </c>
      <c r="BM21" s="263">
        <v>1</v>
      </c>
      <c r="BN21" s="263">
        <v>8</v>
      </c>
      <c r="BO21" s="264">
        <v>2</v>
      </c>
      <c r="BP21" s="275">
        <v>2</v>
      </c>
      <c r="BQ21" s="264">
        <v>6</v>
      </c>
      <c r="BR21" s="263" t="s">
        <v>36</v>
      </c>
      <c r="BS21" s="263" t="s">
        <v>86</v>
      </c>
      <c r="BT21" s="263" t="s">
        <v>128</v>
      </c>
      <c r="BU21" s="263" t="s">
        <v>92</v>
      </c>
      <c r="BV21" s="263" t="s">
        <v>888</v>
      </c>
      <c r="BW21" s="263">
        <v>2</v>
      </c>
      <c r="BX21" s="263">
        <v>8</v>
      </c>
      <c r="BY21" s="264">
        <v>2</v>
      </c>
      <c r="BZ21" s="275">
        <v>4</v>
      </c>
      <c r="CA21" s="264">
        <v>2</v>
      </c>
      <c r="CB21" s="264"/>
      <c r="CC21" s="264"/>
      <c r="CD21" s="263">
        <v>0</v>
      </c>
      <c r="CE21" s="261" t="s">
        <v>85</v>
      </c>
      <c r="CF21" s="263" t="s">
        <v>708</v>
      </c>
      <c r="CG21" s="263">
        <v>3</v>
      </c>
      <c r="CH21" s="263">
        <v>9</v>
      </c>
      <c r="CI21" s="264">
        <v>1</v>
      </c>
      <c r="CJ21" s="275">
        <v>1</v>
      </c>
      <c r="CK21" s="276">
        <v>5</v>
      </c>
      <c r="CL21" s="275" t="s">
        <v>34</v>
      </c>
      <c r="CM21" s="261" t="s">
        <v>63</v>
      </c>
      <c r="CN21" s="263" t="s">
        <v>226</v>
      </c>
      <c r="CO21" s="263" t="s">
        <v>92</v>
      </c>
      <c r="CP21" s="263" t="s">
        <v>708</v>
      </c>
      <c r="CQ21" s="263">
        <v>3</v>
      </c>
      <c r="CR21" s="263">
        <v>2</v>
      </c>
      <c r="CS21" s="264">
        <v>1</v>
      </c>
      <c r="CT21" s="275">
        <v>4</v>
      </c>
      <c r="CU21" s="264">
        <v>4</v>
      </c>
      <c r="CV21" s="263" t="s">
        <v>34</v>
      </c>
      <c r="CW21" s="263" t="s">
        <v>86</v>
      </c>
      <c r="CX21" s="263">
        <v>7</v>
      </c>
      <c r="CY21" s="263" t="s">
        <v>85</v>
      </c>
      <c r="CZ21" s="263" t="s">
        <v>890</v>
      </c>
      <c r="DA21" s="263">
        <v>3</v>
      </c>
      <c r="DB21" s="263">
        <v>13</v>
      </c>
      <c r="DC21" s="264">
        <v>2</v>
      </c>
      <c r="DD21" s="263">
        <v>2</v>
      </c>
      <c r="DE21" s="264"/>
      <c r="DF21" s="264">
        <v>3</v>
      </c>
      <c r="DG21" s="264"/>
      <c r="DH21" s="264"/>
      <c r="DI21" s="263">
        <v>5</v>
      </c>
      <c r="DJ21" s="263" t="s">
        <v>85</v>
      </c>
      <c r="DK21" s="263" t="s">
        <v>706</v>
      </c>
      <c r="DL21" s="263">
        <v>2</v>
      </c>
      <c r="DM21" s="263">
        <v>14</v>
      </c>
      <c r="DN21" s="264">
        <v>2</v>
      </c>
      <c r="DO21" s="266">
        <v>1</v>
      </c>
      <c r="DP21" s="309">
        <v>6</v>
      </c>
      <c r="DQ21" s="274" t="s">
        <v>34</v>
      </c>
      <c r="DR21" s="263" t="s">
        <v>96</v>
      </c>
      <c r="DS21" s="263">
        <v>8</v>
      </c>
      <c r="DT21" s="263" t="s">
        <v>92</v>
      </c>
      <c r="DU21" s="263" t="s">
        <v>722</v>
      </c>
      <c r="DV21" s="263">
        <v>3</v>
      </c>
      <c r="DW21" s="263">
        <v>0.5</v>
      </c>
      <c r="DX21" s="264">
        <v>1</v>
      </c>
      <c r="DY21" s="263">
        <v>5</v>
      </c>
      <c r="DZ21" s="264">
        <v>6</v>
      </c>
      <c r="EA21" s="263" t="s">
        <v>36</v>
      </c>
      <c r="EB21" s="263" t="s">
        <v>63</v>
      </c>
      <c r="EC21" s="302">
        <v>9</v>
      </c>
      <c r="ED21" s="289" t="s">
        <v>85</v>
      </c>
      <c r="EE21" s="302" t="s">
        <v>887</v>
      </c>
      <c r="EF21" s="263">
        <v>1</v>
      </c>
      <c r="EG21" s="263">
        <v>18</v>
      </c>
      <c r="EH21" s="264">
        <v>3</v>
      </c>
      <c r="EI21" s="263">
        <v>3</v>
      </c>
      <c r="EJ21" s="264">
        <v>5</v>
      </c>
      <c r="EK21" s="263" t="s">
        <v>34</v>
      </c>
      <c r="EL21" s="263" t="s">
        <v>93</v>
      </c>
      <c r="EM21" s="263">
        <v>9</v>
      </c>
      <c r="EN21" s="263" t="s">
        <v>92</v>
      </c>
      <c r="EO21" s="263" t="s">
        <v>694</v>
      </c>
      <c r="EP21" s="263">
        <v>3</v>
      </c>
      <c r="EQ21" s="263">
        <v>3</v>
      </c>
      <c r="ER21" s="264">
        <v>2</v>
      </c>
      <c r="ES21" s="263">
        <v>3</v>
      </c>
      <c r="ET21" s="276">
        <v>6</v>
      </c>
      <c r="EU21" s="263" t="s">
        <v>34</v>
      </c>
      <c r="EV21" s="263" t="s">
        <v>63</v>
      </c>
      <c r="EW21" s="263" t="s">
        <v>271</v>
      </c>
      <c r="EX21" s="263" t="s">
        <v>85</v>
      </c>
      <c r="EY21" s="263" t="s">
        <v>871</v>
      </c>
      <c r="EZ21" s="263">
        <v>1</v>
      </c>
      <c r="FA21" s="263">
        <v>20</v>
      </c>
      <c r="FB21" s="264">
        <v>2</v>
      </c>
      <c r="FC21" s="263">
        <v>4</v>
      </c>
      <c r="FD21" s="276">
        <v>3</v>
      </c>
      <c r="FE21" s="263" t="s">
        <v>34</v>
      </c>
      <c r="FF21" s="263" t="s">
        <v>93</v>
      </c>
      <c r="FG21" s="263">
        <v>0</v>
      </c>
      <c r="FH21" s="263" t="s">
        <v>85</v>
      </c>
      <c r="FI21" s="263" t="s">
        <v>889</v>
      </c>
      <c r="FJ21" s="263">
        <v>1</v>
      </c>
      <c r="FK21" s="263">
        <v>1</v>
      </c>
      <c r="FL21" s="264">
        <v>1</v>
      </c>
      <c r="FM21" s="263">
        <v>2</v>
      </c>
      <c r="FN21" s="277">
        <v>4</v>
      </c>
      <c r="FO21" s="263" t="s">
        <v>34</v>
      </c>
      <c r="FP21" s="263" t="s">
        <v>93</v>
      </c>
      <c r="FQ21" s="263">
        <v>4</v>
      </c>
      <c r="FR21" s="263" t="s">
        <v>85</v>
      </c>
      <c r="FS21" s="263" t="s">
        <v>719</v>
      </c>
      <c r="FT21" s="263">
        <v>2</v>
      </c>
      <c r="FU21" s="263">
        <v>18</v>
      </c>
      <c r="FV21" s="264">
        <v>2</v>
      </c>
      <c r="FW21" s="263">
        <v>2</v>
      </c>
      <c r="FX21" s="264">
        <v>4</v>
      </c>
      <c r="FY21" s="264"/>
      <c r="FZ21" s="264"/>
      <c r="GA21" s="263">
        <v>8</v>
      </c>
      <c r="GB21" s="263" t="s">
        <v>85</v>
      </c>
      <c r="GC21" s="263" t="s">
        <v>801</v>
      </c>
      <c r="GD21" s="263">
        <v>2</v>
      </c>
      <c r="GE21" s="263">
        <v>8</v>
      </c>
      <c r="GF21" s="264">
        <v>3</v>
      </c>
      <c r="GG21" s="263">
        <v>1</v>
      </c>
      <c r="GH21" s="264">
        <v>5</v>
      </c>
      <c r="GI21" s="261" t="s">
        <v>34</v>
      </c>
      <c r="GJ21" s="261" t="s">
        <v>93</v>
      </c>
      <c r="GK21" s="261">
        <v>0</v>
      </c>
      <c r="GL21" s="261" t="s">
        <v>85</v>
      </c>
      <c r="GM21" s="261" t="s">
        <v>741</v>
      </c>
      <c r="GN21" s="261">
        <v>3</v>
      </c>
      <c r="GO21" s="261">
        <v>18</v>
      </c>
      <c r="GP21" s="262">
        <v>2</v>
      </c>
      <c r="GQ21" s="263">
        <v>3</v>
      </c>
    </row>
    <row r="22" spans="1:199" ht="19.5">
      <c r="A22" s="540">
        <v>45402</v>
      </c>
      <c r="B22" s="5" t="s">
        <v>886</v>
      </c>
      <c r="C22" s="74">
        <v>0</v>
      </c>
      <c r="D22" s="28">
        <v>0</v>
      </c>
      <c r="E22" s="206">
        <v>0</v>
      </c>
      <c r="F22" s="179">
        <v>82</v>
      </c>
      <c r="G22" s="180">
        <v>41</v>
      </c>
      <c r="H22" s="181">
        <v>41</v>
      </c>
      <c r="I22" s="518">
        <v>8</v>
      </c>
      <c r="J22" s="27">
        <v>1</v>
      </c>
      <c r="K22" s="27">
        <v>0</v>
      </c>
      <c r="L22" s="27">
        <v>0</v>
      </c>
      <c r="M22" s="27">
        <v>0</v>
      </c>
      <c r="N22" s="187">
        <v>1</v>
      </c>
      <c r="O22" s="27">
        <v>6</v>
      </c>
      <c r="P22" s="190">
        <v>7</v>
      </c>
      <c r="Q22" s="18">
        <v>1</v>
      </c>
      <c r="R22" s="142"/>
      <c r="S22" s="268">
        <v>5</v>
      </c>
      <c r="T22" s="265" t="s">
        <v>128</v>
      </c>
      <c r="U22" s="265" t="s">
        <v>93</v>
      </c>
      <c r="V22" s="265">
        <v>0</v>
      </c>
      <c r="W22" s="265" t="s">
        <v>95</v>
      </c>
      <c r="X22" s="265" t="s">
        <v>736</v>
      </c>
      <c r="Y22" s="265">
        <v>2</v>
      </c>
      <c r="Z22" s="265">
        <v>3</v>
      </c>
      <c r="AA22" s="268">
        <v>2</v>
      </c>
      <c r="AB22" s="275">
        <v>3</v>
      </c>
      <c r="AC22" s="268">
        <v>5</v>
      </c>
      <c r="AD22" s="265" t="s">
        <v>34</v>
      </c>
      <c r="AE22" s="265" t="s">
        <v>93</v>
      </c>
      <c r="AF22" s="265" t="s">
        <v>226</v>
      </c>
      <c r="AG22" s="265" t="s">
        <v>85</v>
      </c>
      <c r="AH22" s="265" t="s">
        <v>736</v>
      </c>
      <c r="AI22" s="265">
        <v>4</v>
      </c>
      <c r="AJ22" s="265">
        <v>10</v>
      </c>
      <c r="AK22" s="268">
        <v>3</v>
      </c>
      <c r="AL22" s="292">
        <v>2</v>
      </c>
      <c r="AM22" s="276">
        <v>4</v>
      </c>
      <c r="AN22" s="265" t="s">
        <v>128</v>
      </c>
      <c r="AO22" s="265" t="s">
        <v>93</v>
      </c>
      <c r="AP22" s="265" t="s">
        <v>226</v>
      </c>
      <c r="AQ22" s="265" t="s">
        <v>92</v>
      </c>
      <c r="AR22" s="265" t="s">
        <v>743</v>
      </c>
      <c r="AS22" s="265">
        <v>3</v>
      </c>
      <c r="AT22" s="265">
        <v>1</v>
      </c>
      <c r="AU22" s="268">
        <v>1</v>
      </c>
      <c r="AV22" s="275">
        <v>3</v>
      </c>
      <c r="AW22" s="268">
        <v>4</v>
      </c>
      <c r="AX22" s="268"/>
      <c r="AY22" s="268"/>
      <c r="AZ22" s="265">
        <v>6</v>
      </c>
      <c r="BA22" s="275" t="s">
        <v>85</v>
      </c>
      <c r="BB22" s="265" t="s">
        <v>693</v>
      </c>
      <c r="BC22" s="265">
        <v>1</v>
      </c>
      <c r="BD22" s="265">
        <v>42</v>
      </c>
      <c r="BE22" s="268">
        <v>3</v>
      </c>
      <c r="BF22" s="275">
        <v>1</v>
      </c>
      <c r="BG22" s="293">
        <v>5</v>
      </c>
      <c r="BH22" s="294" t="s">
        <v>34</v>
      </c>
      <c r="BI22" s="265" t="s">
        <v>92</v>
      </c>
      <c r="BJ22" s="265">
        <v>0</v>
      </c>
      <c r="BK22" s="265" t="s">
        <v>92</v>
      </c>
      <c r="BL22" s="265" t="s">
        <v>719</v>
      </c>
      <c r="BM22" s="265">
        <v>1</v>
      </c>
      <c r="BN22" s="265">
        <v>10</v>
      </c>
      <c r="BO22" s="268">
        <v>2</v>
      </c>
      <c r="BP22" s="275">
        <v>3</v>
      </c>
      <c r="BQ22" s="268">
        <v>5</v>
      </c>
      <c r="BR22" s="265" t="s">
        <v>36</v>
      </c>
      <c r="BS22" s="265" t="s">
        <v>93</v>
      </c>
      <c r="BT22" s="265">
        <v>4</v>
      </c>
      <c r="BU22" s="265" t="s">
        <v>95</v>
      </c>
      <c r="BV22" s="265" t="s">
        <v>802</v>
      </c>
      <c r="BW22" s="265">
        <v>2</v>
      </c>
      <c r="BX22" s="265">
        <v>2</v>
      </c>
      <c r="BY22" s="268">
        <v>1</v>
      </c>
      <c r="BZ22" s="275">
        <v>4</v>
      </c>
      <c r="CA22" s="268">
        <v>4</v>
      </c>
      <c r="CB22" s="268"/>
      <c r="CC22" s="268"/>
      <c r="CD22" s="265">
        <v>0</v>
      </c>
      <c r="CE22" s="265" t="s">
        <v>85</v>
      </c>
      <c r="CF22" s="265" t="s">
        <v>708</v>
      </c>
      <c r="CG22" s="265">
        <v>4</v>
      </c>
      <c r="CH22" s="265">
        <v>7</v>
      </c>
      <c r="CI22" s="268">
        <v>3</v>
      </c>
      <c r="CJ22" s="275">
        <v>1</v>
      </c>
      <c r="CK22" s="268">
        <v>5</v>
      </c>
      <c r="CL22" s="265" t="s">
        <v>34</v>
      </c>
      <c r="CM22" s="265" t="s">
        <v>63</v>
      </c>
      <c r="CN22" s="265">
        <v>8</v>
      </c>
      <c r="CO22" s="265" t="s">
        <v>85</v>
      </c>
      <c r="CP22" s="265" t="s">
        <v>826</v>
      </c>
      <c r="CQ22" s="265">
        <v>2</v>
      </c>
      <c r="CR22" s="265">
        <v>25</v>
      </c>
      <c r="CS22" s="268">
        <v>2</v>
      </c>
      <c r="CT22" s="275">
        <v>3</v>
      </c>
      <c r="CU22" s="268">
        <v>4</v>
      </c>
      <c r="CV22" s="265" t="s">
        <v>34</v>
      </c>
      <c r="CW22" s="265" t="s">
        <v>121</v>
      </c>
      <c r="CX22" s="265">
        <v>0</v>
      </c>
      <c r="CY22" s="265" t="s">
        <v>85</v>
      </c>
      <c r="CZ22" s="265" t="s">
        <v>719</v>
      </c>
      <c r="DA22" s="265">
        <v>1</v>
      </c>
      <c r="DB22" s="265">
        <v>7</v>
      </c>
      <c r="DC22" s="268">
        <v>2</v>
      </c>
      <c r="DD22" s="263">
        <v>2</v>
      </c>
      <c r="DE22" s="268"/>
      <c r="DF22" s="268">
        <v>4</v>
      </c>
      <c r="DG22" s="262"/>
      <c r="DH22" s="264"/>
      <c r="DI22" s="261">
        <v>5</v>
      </c>
      <c r="DJ22" s="263" t="s">
        <v>63</v>
      </c>
      <c r="DK22" s="261" t="s">
        <v>706</v>
      </c>
      <c r="DL22" s="261">
        <v>1</v>
      </c>
      <c r="DM22" s="261">
        <v>4</v>
      </c>
      <c r="DN22" s="262">
        <v>2</v>
      </c>
      <c r="DO22" s="266">
        <v>2</v>
      </c>
      <c r="DP22" s="264">
        <v>3</v>
      </c>
      <c r="DQ22" s="261" t="s">
        <v>34</v>
      </c>
      <c r="DR22" s="261" t="s">
        <v>121</v>
      </c>
      <c r="DS22" s="261">
        <v>0</v>
      </c>
      <c r="DT22" s="261" t="s">
        <v>85</v>
      </c>
      <c r="DU22" s="261" t="s">
        <v>775</v>
      </c>
      <c r="DV22" s="261">
        <v>3</v>
      </c>
      <c r="DW22" s="261">
        <v>1.5</v>
      </c>
      <c r="DX22" s="262">
        <v>1</v>
      </c>
      <c r="DY22" s="263">
        <v>2</v>
      </c>
      <c r="DZ22" s="262">
        <v>5</v>
      </c>
      <c r="EA22" s="81" t="s">
        <v>786</v>
      </c>
      <c r="EB22" s="81" t="s">
        <v>92</v>
      </c>
      <c r="EC22" s="261">
        <v>4</v>
      </c>
      <c r="ED22" s="261" t="s">
        <v>85</v>
      </c>
      <c r="EE22" s="261" t="s">
        <v>767</v>
      </c>
      <c r="EF22" s="261">
        <v>1</v>
      </c>
      <c r="EG22" s="265">
        <v>11</v>
      </c>
      <c r="EH22" s="268">
        <v>3</v>
      </c>
      <c r="EI22" s="263">
        <v>2</v>
      </c>
      <c r="EJ22" s="262">
        <v>4</v>
      </c>
      <c r="EK22" s="261" t="s">
        <v>763</v>
      </c>
      <c r="EL22" s="261" t="s">
        <v>93</v>
      </c>
      <c r="EM22" s="261">
        <v>9</v>
      </c>
      <c r="EN22" s="261" t="s">
        <v>85</v>
      </c>
      <c r="EO22" s="261" t="s">
        <v>857</v>
      </c>
      <c r="EP22" s="261">
        <v>1</v>
      </c>
      <c r="EQ22" s="261">
        <v>13</v>
      </c>
      <c r="ER22" s="262">
        <v>2</v>
      </c>
      <c r="ES22" s="263">
        <v>2</v>
      </c>
      <c r="ET22" s="262">
        <v>6</v>
      </c>
      <c r="EU22" s="261" t="s">
        <v>34</v>
      </c>
      <c r="EV22" s="261" t="s">
        <v>93</v>
      </c>
      <c r="EW22" s="261">
        <v>6</v>
      </c>
      <c r="EX22" s="263" t="s">
        <v>91</v>
      </c>
      <c r="EY22" s="261" t="s">
        <v>883</v>
      </c>
      <c r="EZ22" s="261">
        <v>2</v>
      </c>
      <c r="FA22" s="261">
        <v>15</v>
      </c>
      <c r="FB22" s="262">
        <v>2</v>
      </c>
      <c r="FC22" s="263">
        <v>4</v>
      </c>
      <c r="FD22" s="270">
        <v>4</v>
      </c>
      <c r="FE22" s="261" t="s">
        <v>34</v>
      </c>
      <c r="FF22" s="261" t="s">
        <v>86</v>
      </c>
      <c r="FG22" s="261">
        <v>9</v>
      </c>
      <c r="FH22" s="261" t="s">
        <v>98</v>
      </c>
      <c r="FI22" s="261" t="s">
        <v>884</v>
      </c>
      <c r="FJ22" s="261">
        <v>3</v>
      </c>
      <c r="FK22" s="261">
        <v>12</v>
      </c>
      <c r="FL22" s="262">
        <v>2</v>
      </c>
      <c r="FM22" s="263">
        <v>2</v>
      </c>
      <c r="FN22" s="269">
        <v>5</v>
      </c>
      <c r="FO22" s="267" t="s">
        <v>34</v>
      </c>
      <c r="FP22" s="261" t="s">
        <v>93</v>
      </c>
      <c r="FQ22" s="261">
        <v>4</v>
      </c>
      <c r="FR22" s="261" t="s">
        <v>85</v>
      </c>
      <c r="FS22" s="261" t="s">
        <v>885</v>
      </c>
      <c r="FT22" s="261">
        <v>2</v>
      </c>
      <c r="FU22" s="261">
        <v>9</v>
      </c>
      <c r="FV22" s="262">
        <v>3</v>
      </c>
      <c r="FW22" s="263">
        <v>2</v>
      </c>
      <c r="FX22" s="268">
        <v>3</v>
      </c>
      <c r="FY22" s="262"/>
      <c r="FZ22" s="262"/>
      <c r="GA22" s="261">
        <v>8</v>
      </c>
      <c r="GB22" s="261" t="s">
        <v>85</v>
      </c>
      <c r="GC22" s="261" t="s">
        <v>801</v>
      </c>
      <c r="GD22" s="261">
        <v>1</v>
      </c>
      <c r="GE22" s="261">
        <v>11</v>
      </c>
      <c r="GF22" s="262">
        <v>2</v>
      </c>
      <c r="GG22" s="263">
        <v>1</v>
      </c>
      <c r="GH22" s="262">
        <v>7</v>
      </c>
      <c r="GI22" s="261" t="s">
        <v>34</v>
      </c>
      <c r="GJ22" s="263" t="s">
        <v>91</v>
      </c>
      <c r="GK22" s="261" t="s">
        <v>271</v>
      </c>
      <c r="GL22" s="261" t="s">
        <v>121</v>
      </c>
      <c r="GM22" s="261" t="s">
        <v>831</v>
      </c>
      <c r="GN22" s="261">
        <v>3</v>
      </c>
      <c r="GO22" s="261">
        <v>2</v>
      </c>
      <c r="GP22" s="262">
        <v>2</v>
      </c>
      <c r="GQ22" s="263">
        <v>5</v>
      </c>
    </row>
    <row r="23" spans="1:199" ht="19.5">
      <c r="A23" s="539">
        <v>45400</v>
      </c>
      <c r="B23" s="307" t="s">
        <v>882</v>
      </c>
      <c r="C23" s="76">
        <v>2</v>
      </c>
      <c r="D23" s="42">
        <v>0</v>
      </c>
      <c r="E23" s="206">
        <v>2</v>
      </c>
      <c r="F23" s="176">
        <v>84</v>
      </c>
      <c r="G23" s="185">
        <v>42</v>
      </c>
      <c r="H23" s="178">
        <v>42</v>
      </c>
      <c r="I23" s="519">
        <v>4</v>
      </c>
      <c r="J23" s="43">
        <v>2</v>
      </c>
      <c r="K23" s="43">
        <v>0</v>
      </c>
      <c r="L23" s="43">
        <v>0</v>
      </c>
      <c r="M23" s="43">
        <v>0</v>
      </c>
      <c r="N23" s="186">
        <v>2</v>
      </c>
      <c r="O23" s="43">
        <v>1</v>
      </c>
      <c r="P23" s="189">
        <v>3</v>
      </c>
      <c r="Q23" s="44">
        <v>1</v>
      </c>
      <c r="R23" s="142"/>
      <c r="S23" s="264">
        <v>6</v>
      </c>
      <c r="T23" s="263" t="s">
        <v>128</v>
      </c>
      <c r="U23" s="263" t="s">
        <v>103</v>
      </c>
      <c r="V23" s="263">
        <v>0</v>
      </c>
      <c r="W23" s="263" t="s">
        <v>85</v>
      </c>
      <c r="X23" s="263" t="s">
        <v>708</v>
      </c>
      <c r="Y23" s="263">
        <v>2</v>
      </c>
      <c r="Z23" s="263">
        <v>7</v>
      </c>
      <c r="AA23" s="264">
        <v>2</v>
      </c>
      <c r="AB23" s="275">
        <v>4</v>
      </c>
      <c r="AC23" s="276">
        <v>5</v>
      </c>
      <c r="AD23" s="263" t="s">
        <v>34</v>
      </c>
      <c r="AE23" s="263" t="s">
        <v>93</v>
      </c>
      <c r="AF23" s="263">
        <v>4</v>
      </c>
      <c r="AG23" s="263" t="s">
        <v>85</v>
      </c>
      <c r="AH23" s="263" t="s">
        <v>697</v>
      </c>
      <c r="AI23" s="263">
        <v>1</v>
      </c>
      <c r="AJ23" s="263">
        <v>16</v>
      </c>
      <c r="AK23" s="264">
        <v>3</v>
      </c>
      <c r="AL23" s="292">
        <v>2</v>
      </c>
      <c r="AM23" s="276">
        <v>4</v>
      </c>
      <c r="AN23" s="263" t="s">
        <v>128</v>
      </c>
      <c r="AO23" s="263" t="s">
        <v>121</v>
      </c>
      <c r="AP23" s="263">
        <v>9</v>
      </c>
      <c r="AQ23" s="263" t="s">
        <v>91</v>
      </c>
      <c r="AR23" s="263" t="s">
        <v>711</v>
      </c>
      <c r="AS23" s="263">
        <v>1</v>
      </c>
      <c r="AT23" s="263">
        <v>1</v>
      </c>
      <c r="AU23" s="264">
        <v>1</v>
      </c>
      <c r="AV23" s="275">
        <v>3</v>
      </c>
      <c r="AW23" s="305">
        <v>4</v>
      </c>
      <c r="AX23" s="264"/>
      <c r="AY23" s="264"/>
      <c r="AZ23" s="263">
        <v>6</v>
      </c>
      <c r="BA23" s="263" t="s">
        <v>85</v>
      </c>
      <c r="BB23" s="263" t="s">
        <v>693</v>
      </c>
      <c r="BC23" s="263">
        <v>1</v>
      </c>
      <c r="BD23" s="263">
        <v>9</v>
      </c>
      <c r="BE23" s="264">
        <v>3</v>
      </c>
      <c r="BF23" s="275">
        <v>1</v>
      </c>
      <c r="BG23" s="264">
        <v>4</v>
      </c>
      <c r="BH23" s="263" t="s">
        <v>34</v>
      </c>
      <c r="BI23" s="263" t="s">
        <v>121</v>
      </c>
      <c r="BJ23" s="263">
        <v>4</v>
      </c>
      <c r="BK23" s="263" t="s">
        <v>85</v>
      </c>
      <c r="BL23" s="263" t="s">
        <v>880</v>
      </c>
      <c r="BM23" s="263">
        <v>4</v>
      </c>
      <c r="BN23" s="263">
        <v>14</v>
      </c>
      <c r="BO23" s="264">
        <v>2</v>
      </c>
      <c r="BP23" s="275">
        <v>2</v>
      </c>
      <c r="BQ23" s="264">
        <v>5</v>
      </c>
      <c r="BR23" s="263" t="s">
        <v>36</v>
      </c>
      <c r="BS23" s="263" t="s">
        <v>93</v>
      </c>
      <c r="BT23" s="263">
        <v>4</v>
      </c>
      <c r="BU23" s="263" t="s">
        <v>95</v>
      </c>
      <c r="BV23" s="263" t="s">
        <v>697</v>
      </c>
      <c r="BW23" s="263">
        <v>1</v>
      </c>
      <c r="BX23" s="263">
        <v>1</v>
      </c>
      <c r="BY23" s="264">
        <v>1</v>
      </c>
      <c r="BZ23" s="275">
        <v>4</v>
      </c>
      <c r="CA23" s="264">
        <v>3</v>
      </c>
      <c r="CB23" s="264"/>
      <c r="CC23" s="264"/>
      <c r="CD23" s="263">
        <v>0</v>
      </c>
      <c r="CE23" s="261" t="s">
        <v>85</v>
      </c>
      <c r="CF23" s="263" t="s">
        <v>708</v>
      </c>
      <c r="CG23" s="263">
        <v>3</v>
      </c>
      <c r="CH23" s="263">
        <v>1</v>
      </c>
      <c r="CI23" s="264">
        <v>2</v>
      </c>
      <c r="CJ23" s="275">
        <v>1</v>
      </c>
      <c r="CK23" s="264">
        <v>6</v>
      </c>
      <c r="CL23" s="263" t="s">
        <v>34</v>
      </c>
      <c r="CM23" s="263" t="s">
        <v>93</v>
      </c>
      <c r="CN23" s="263" t="s">
        <v>271</v>
      </c>
      <c r="CO23" s="263" t="s">
        <v>86</v>
      </c>
      <c r="CP23" s="263" t="s">
        <v>701</v>
      </c>
      <c r="CQ23" s="263">
        <v>2</v>
      </c>
      <c r="CR23" s="263">
        <v>8</v>
      </c>
      <c r="CS23" s="264">
        <v>2</v>
      </c>
      <c r="CT23" s="275">
        <v>4</v>
      </c>
      <c r="CU23" s="264">
        <v>5</v>
      </c>
      <c r="CV23" s="263" t="s">
        <v>34</v>
      </c>
      <c r="CW23" s="263" t="s">
        <v>93</v>
      </c>
      <c r="CX23" s="263">
        <v>9</v>
      </c>
      <c r="CY23" s="263" t="s">
        <v>63</v>
      </c>
      <c r="CZ23" s="263" t="s">
        <v>690</v>
      </c>
      <c r="DA23" s="263">
        <v>2</v>
      </c>
      <c r="DB23" s="263">
        <v>5</v>
      </c>
      <c r="DC23" s="264">
        <v>2</v>
      </c>
      <c r="DD23" s="263">
        <v>3</v>
      </c>
      <c r="DE23" s="264"/>
      <c r="DF23" s="264">
        <v>5</v>
      </c>
      <c r="DG23" s="264"/>
      <c r="DH23" s="264"/>
      <c r="DI23" s="263">
        <v>5</v>
      </c>
      <c r="DJ23" s="263" t="s">
        <v>91</v>
      </c>
      <c r="DK23" s="263" t="s">
        <v>871</v>
      </c>
      <c r="DL23" s="263">
        <v>3</v>
      </c>
      <c r="DM23" s="263">
        <v>1</v>
      </c>
      <c r="DN23" s="264">
        <v>1</v>
      </c>
      <c r="DO23" s="266">
        <v>4</v>
      </c>
      <c r="DP23" s="264">
        <v>5</v>
      </c>
      <c r="DQ23" s="263" t="s">
        <v>34</v>
      </c>
      <c r="DR23" s="263" t="s">
        <v>93</v>
      </c>
      <c r="DS23" s="263">
        <v>9</v>
      </c>
      <c r="DT23" s="263" t="s">
        <v>85</v>
      </c>
      <c r="DU23" s="263" t="s">
        <v>713</v>
      </c>
      <c r="DV23" s="263">
        <v>1</v>
      </c>
      <c r="DW23" s="263">
        <v>12</v>
      </c>
      <c r="DX23" s="264">
        <v>3</v>
      </c>
      <c r="DY23" s="263">
        <v>2</v>
      </c>
      <c r="DZ23" s="276">
        <v>5</v>
      </c>
      <c r="EA23" s="263" t="s">
        <v>786</v>
      </c>
      <c r="EB23" s="263" t="s">
        <v>93</v>
      </c>
      <c r="EC23" s="263">
        <v>9</v>
      </c>
      <c r="ED23" s="263" t="s">
        <v>85</v>
      </c>
      <c r="EE23" s="263" t="s">
        <v>801</v>
      </c>
      <c r="EF23" s="263">
        <v>4</v>
      </c>
      <c r="EG23" s="263">
        <v>11</v>
      </c>
      <c r="EH23" s="264">
        <v>3</v>
      </c>
      <c r="EI23" s="263">
        <v>2</v>
      </c>
      <c r="EJ23" s="264">
        <v>5</v>
      </c>
      <c r="EK23" s="263" t="s">
        <v>763</v>
      </c>
      <c r="EL23" s="263" t="s">
        <v>93</v>
      </c>
      <c r="EM23" s="263">
        <v>5</v>
      </c>
      <c r="EN23" s="263" t="s">
        <v>92</v>
      </c>
      <c r="EO23" s="263" t="s">
        <v>833</v>
      </c>
      <c r="EP23" s="263">
        <v>3</v>
      </c>
      <c r="EQ23" s="263">
        <v>7</v>
      </c>
      <c r="ER23" s="264">
        <v>2</v>
      </c>
      <c r="ES23" s="263">
        <v>3</v>
      </c>
      <c r="ET23" s="264">
        <v>6</v>
      </c>
      <c r="EU23" s="263" t="s">
        <v>34</v>
      </c>
      <c r="EV23" s="263" t="s">
        <v>93</v>
      </c>
      <c r="EW23" s="312">
        <v>9</v>
      </c>
      <c r="EX23" s="312" t="s">
        <v>92</v>
      </c>
      <c r="EY23" s="263" t="s">
        <v>842</v>
      </c>
      <c r="EZ23" s="263">
        <v>2</v>
      </c>
      <c r="FA23" s="263">
        <v>1</v>
      </c>
      <c r="FB23" s="264">
        <v>2</v>
      </c>
      <c r="FC23" s="263">
        <v>4</v>
      </c>
      <c r="FD23" s="276">
        <v>5</v>
      </c>
      <c r="FE23" s="275" t="s">
        <v>34</v>
      </c>
      <c r="FF23" s="275" t="s">
        <v>93</v>
      </c>
      <c r="FG23" s="275">
        <v>9</v>
      </c>
      <c r="FH23" s="275" t="s">
        <v>98</v>
      </c>
      <c r="FI23" s="275" t="s">
        <v>881</v>
      </c>
      <c r="FJ23" s="275">
        <v>4</v>
      </c>
      <c r="FK23" s="275">
        <v>0.5</v>
      </c>
      <c r="FL23" s="276">
        <v>1</v>
      </c>
      <c r="FM23" s="263">
        <v>4</v>
      </c>
      <c r="FN23" s="276">
        <v>4</v>
      </c>
      <c r="FO23" s="263" t="s">
        <v>34</v>
      </c>
      <c r="FP23" s="263" t="s">
        <v>93</v>
      </c>
      <c r="FQ23" s="263">
        <v>4</v>
      </c>
      <c r="FR23" s="263" t="s">
        <v>92</v>
      </c>
      <c r="FS23" s="263" t="s">
        <v>697</v>
      </c>
      <c r="FT23" s="263">
        <v>3</v>
      </c>
      <c r="FU23" s="263">
        <v>1</v>
      </c>
      <c r="FV23" s="264">
        <v>1</v>
      </c>
      <c r="FW23" s="263">
        <v>3</v>
      </c>
      <c r="FX23" s="264">
        <v>3</v>
      </c>
      <c r="FY23" s="264"/>
      <c r="FZ23" s="264"/>
      <c r="GA23" s="263">
        <v>8</v>
      </c>
      <c r="GB23" s="263" t="s">
        <v>85</v>
      </c>
      <c r="GC23" s="263" t="s">
        <v>801</v>
      </c>
      <c r="GD23" s="263">
        <v>1</v>
      </c>
      <c r="GE23" s="263">
        <v>16</v>
      </c>
      <c r="GF23" s="264">
        <v>2</v>
      </c>
      <c r="GG23" s="263">
        <v>1</v>
      </c>
      <c r="GH23" s="264">
        <v>4</v>
      </c>
      <c r="GI23" s="261" t="s">
        <v>34</v>
      </c>
      <c r="GJ23" s="261" t="s">
        <v>93</v>
      </c>
      <c r="GK23" s="261">
        <v>4</v>
      </c>
      <c r="GL23" s="261" t="s">
        <v>85</v>
      </c>
      <c r="GM23" s="261" t="s">
        <v>719</v>
      </c>
      <c r="GN23" s="261">
        <v>1</v>
      </c>
      <c r="GO23" s="261">
        <v>2</v>
      </c>
      <c r="GP23" s="262">
        <v>1</v>
      </c>
      <c r="GQ23" s="263">
        <v>3</v>
      </c>
    </row>
    <row r="24" spans="1:199" ht="19.5">
      <c r="A24" s="539">
        <v>45395</v>
      </c>
      <c r="B24" s="308" t="s">
        <v>879</v>
      </c>
      <c r="C24" s="76">
        <v>0</v>
      </c>
      <c r="D24" s="42">
        <v>0</v>
      </c>
      <c r="E24" s="206">
        <v>0</v>
      </c>
      <c r="F24" s="176">
        <v>83</v>
      </c>
      <c r="G24" s="177">
        <v>41</v>
      </c>
      <c r="H24" s="178">
        <v>42</v>
      </c>
      <c r="I24" s="518">
        <v>8</v>
      </c>
      <c r="J24" s="43">
        <v>1</v>
      </c>
      <c r="K24" s="43">
        <v>0</v>
      </c>
      <c r="L24" s="43">
        <v>1</v>
      </c>
      <c r="M24" s="43">
        <v>1</v>
      </c>
      <c r="N24" s="186">
        <v>3</v>
      </c>
      <c r="O24" s="43">
        <v>1</v>
      </c>
      <c r="P24" s="189">
        <v>4</v>
      </c>
      <c r="Q24" s="44">
        <v>3</v>
      </c>
      <c r="R24" s="142"/>
      <c r="S24" s="276">
        <v>5</v>
      </c>
      <c r="T24" s="263" t="s">
        <v>128</v>
      </c>
      <c r="U24" s="263" t="s">
        <v>93</v>
      </c>
      <c r="V24" s="263">
        <v>9</v>
      </c>
      <c r="W24" s="263" t="s">
        <v>98</v>
      </c>
      <c r="X24" s="263" t="s">
        <v>781</v>
      </c>
      <c r="Y24" s="263">
        <v>1</v>
      </c>
      <c r="Z24" s="263">
        <v>1.5</v>
      </c>
      <c r="AA24" s="264">
        <v>2</v>
      </c>
      <c r="AB24" s="275">
        <v>3</v>
      </c>
      <c r="AC24" s="277">
        <v>4</v>
      </c>
      <c r="AD24" s="263" t="s">
        <v>34</v>
      </c>
      <c r="AE24" s="263" t="s">
        <v>93</v>
      </c>
      <c r="AF24" s="263">
        <v>4</v>
      </c>
      <c r="AG24" s="263" t="s">
        <v>85</v>
      </c>
      <c r="AH24" s="263" t="s">
        <v>804</v>
      </c>
      <c r="AI24" s="263">
        <v>1</v>
      </c>
      <c r="AJ24" s="263">
        <v>4</v>
      </c>
      <c r="AK24" s="264">
        <v>2</v>
      </c>
      <c r="AL24" s="292">
        <v>2</v>
      </c>
      <c r="AM24" s="271">
        <v>4</v>
      </c>
      <c r="AN24" s="274" t="s">
        <v>128</v>
      </c>
      <c r="AO24" s="263" t="s">
        <v>92</v>
      </c>
      <c r="AP24" s="263">
        <v>0</v>
      </c>
      <c r="AQ24" s="263" t="s">
        <v>85</v>
      </c>
      <c r="AR24" s="263" t="s">
        <v>699</v>
      </c>
      <c r="AS24" s="263">
        <v>2</v>
      </c>
      <c r="AT24" s="263">
        <v>2.5</v>
      </c>
      <c r="AU24" s="264">
        <v>2</v>
      </c>
      <c r="AV24" s="275">
        <v>2</v>
      </c>
      <c r="AW24" s="276">
        <v>3</v>
      </c>
      <c r="AX24" s="264"/>
      <c r="AY24" s="264"/>
      <c r="AZ24" s="263">
        <v>6</v>
      </c>
      <c r="BA24" s="263" t="s">
        <v>85</v>
      </c>
      <c r="BB24" s="263" t="s">
        <v>693</v>
      </c>
      <c r="BC24" s="263">
        <v>2</v>
      </c>
      <c r="BD24" s="263">
        <v>14</v>
      </c>
      <c r="BE24" s="264">
        <v>2</v>
      </c>
      <c r="BF24" s="275">
        <v>1</v>
      </c>
      <c r="BG24" s="305">
        <v>7</v>
      </c>
      <c r="BH24" s="263" t="s">
        <v>34</v>
      </c>
      <c r="BI24" s="263" t="s">
        <v>92</v>
      </c>
      <c r="BJ24" s="263">
        <v>4</v>
      </c>
      <c r="BK24" s="263" t="s">
        <v>85</v>
      </c>
      <c r="BL24" s="263" t="s">
        <v>877</v>
      </c>
      <c r="BM24" s="263">
        <v>4</v>
      </c>
      <c r="BN24" s="263">
        <v>3</v>
      </c>
      <c r="BO24" s="264">
        <v>2</v>
      </c>
      <c r="BP24" s="275">
        <v>5</v>
      </c>
      <c r="BQ24" s="264">
        <v>5</v>
      </c>
      <c r="BR24" s="263" t="s">
        <v>36</v>
      </c>
      <c r="BS24" s="263" t="s">
        <v>93</v>
      </c>
      <c r="BT24" s="263">
        <v>9</v>
      </c>
      <c r="BU24" s="263" t="s">
        <v>85</v>
      </c>
      <c r="BV24" s="263" t="s">
        <v>781</v>
      </c>
      <c r="BW24" s="263">
        <v>1</v>
      </c>
      <c r="BX24" s="263">
        <v>12</v>
      </c>
      <c r="BY24" s="264">
        <v>2</v>
      </c>
      <c r="BZ24" s="275">
        <v>3</v>
      </c>
      <c r="CA24" s="277">
        <v>2</v>
      </c>
      <c r="CB24" s="264"/>
      <c r="CC24" s="264"/>
      <c r="CD24" s="263" t="s">
        <v>226</v>
      </c>
      <c r="CE24" s="261" t="s">
        <v>85</v>
      </c>
      <c r="CF24" s="263" t="s">
        <v>797</v>
      </c>
      <c r="CG24" s="263">
        <v>4</v>
      </c>
      <c r="CH24" s="263">
        <v>1</v>
      </c>
      <c r="CI24" s="264">
        <v>1</v>
      </c>
      <c r="CJ24" s="275">
        <v>1</v>
      </c>
      <c r="CK24" s="276">
        <v>6</v>
      </c>
      <c r="CL24" s="275" t="s">
        <v>34</v>
      </c>
      <c r="CM24" s="261" t="s">
        <v>93</v>
      </c>
      <c r="CN24" s="263" t="s">
        <v>226</v>
      </c>
      <c r="CO24" s="263" t="s">
        <v>85</v>
      </c>
      <c r="CP24" s="263" t="s">
        <v>711</v>
      </c>
      <c r="CQ24" s="263">
        <v>2</v>
      </c>
      <c r="CR24" s="263">
        <v>14</v>
      </c>
      <c r="CS24" s="264">
        <v>3</v>
      </c>
      <c r="CT24" s="275">
        <v>3</v>
      </c>
      <c r="CU24" s="264">
        <v>5</v>
      </c>
      <c r="CV24" s="263" t="s">
        <v>34</v>
      </c>
      <c r="CW24" s="263" t="s">
        <v>93</v>
      </c>
      <c r="CX24" s="263" t="s">
        <v>271</v>
      </c>
      <c r="CY24" s="263" t="s">
        <v>85</v>
      </c>
      <c r="CZ24" s="263" t="s">
        <v>871</v>
      </c>
      <c r="DA24" s="263">
        <v>1</v>
      </c>
      <c r="DB24" s="263">
        <v>11</v>
      </c>
      <c r="DC24" s="264">
        <v>3</v>
      </c>
      <c r="DD24" s="263">
        <v>2</v>
      </c>
      <c r="DE24" s="264"/>
      <c r="DF24" s="264">
        <v>4</v>
      </c>
      <c r="DG24" s="264"/>
      <c r="DH24" s="264"/>
      <c r="DI24" s="263">
        <v>5</v>
      </c>
      <c r="DJ24" s="263" t="s">
        <v>86</v>
      </c>
      <c r="DK24" s="263" t="s">
        <v>871</v>
      </c>
      <c r="DL24" s="263">
        <v>3</v>
      </c>
      <c r="DM24" s="263">
        <v>14</v>
      </c>
      <c r="DN24" s="264">
        <v>2</v>
      </c>
      <c r="DO24" s="266">
        <v>2</v>
      </c>
      <c r="DP24" s="276">
        <v>5</v>
      </c>
      <c r="DQ24" s="263" t="s">
        <v>34</v>
      </c>
      <c r="DR24" s="263" t="s">
        <v>93</v>
      </c>
      <c r="DS24" s="263" t="s">
        <v>226</v>
      </c>
      <c r="DT24" s="263" t="s">
        <v>85</v>
      </c>
      <c r="DU24" s="263" t="s">
        <v>713</v>
      </c>
      <c r="DV24" s="263">
        <v>3</v>
      </c>
      <c r="DW24" s="263">
        <v>10</v>
      </c>
      <c r="DX24" s="264">
        <v>3</v>
      </c>
      <c r="DY24" s="263">
        <v>2</v>
      </c>
      <c r="DZ24" s="264">
        <v>5</v>
      </c>
      <c r="EA24" s="263" t="s">
        <v>786</v>
      </c>
      <c r="EB24" s="263" t="s">
        <v>93</v>
      </c>
      <c r="EC24" s="263" t="s">
        <v>226</v>
      </c>
      <c r="ED24" s="261" t="s">
        <v>85</v>
      </c>
      <c r="EE24" s="263" t="s">
        <v>722</v>
      </c>
      <c r="EF24" s="263">
        <v>3</v>
      </c>
      <c r="EG24" s="263">
        <v>11</v>
      </c>
      <c r="EH24" s="264">
        <v>3</v>
      </c>
      <c r="EI24" s="263">
        <v>2</v>
      </c>
      <c r="EJ24" s="264">
        <v>6</v>
      </c>
      <c r="EK24" s="263" t="s">
        <v>763</v>
      </c>
      <c r="EL24" s="263" t="s">
        <v>63</v>
      </c>
      <c r="EM24" s="263">
        <v>7</v>
      </c>
      <c r="EN24" s="263" t="s">
        <v>85</v>
      </c>
      <c r="EO24" s="263" t="s">
        <v>876</v>
      </c>
      <c r="EP24" s="263">
        <v>1</v>
      </c>
      <c r="EQ24" s="263">
        <v>3</v>
      </c>
      <c r="ER24" s="264">
        <v>4</v>
      </c>
      <c r="ES24" s="263">
        <v>2</v>
      </c>
      <c r="ET24" s="276">
        <v>6</v>
      </c>
      <c r="EU24" s="263" t="s">
        <v>34</v>
      </c>
      <c r="EV24" s="263" t="s">
        <v>93</v>
      </c>
      <c r="EW24" s="263">
        <v>0</v>
      </c>
      <c r="EX24" s="263" t="s">
        <v>91</v>
      </c>
      <c r="EY24" s="263" t="s">
        <v>878</v>
      </c>
      <c r="EZ24" s="263">
        <v>2</v>
      </c>
      <c r="FA24" s="263">
        <v>2</v>
      </c>
      <c r="FB24" s="264">
        <v>1</v>
      </c>
      <c r="FC24" s="263">
        <v>5</v>
      </c>
      <c r="FD24" s="276">
        <v>6</v>
      </c>
      <c r="FE24" s="263" t="s">
        <v>34</v>
      </c>
      <c r="FF24" s="263" t="s">
        <v>94</v>
      </c>
      <c r="FG24" s="263">
        <v>4</v>
      </c>
      <c r="FH24" s="263" t="s">
        <v>85</v>
      </c>
      <c r="FI24" s="263" t="s">
        <v>704</v>
      </c>
      <c r="FJ24" s="263">
        <v>3</v>
      </c>
      <c r="FK24" s="263">
        <v>18</v>
      </c>
      <c r="FL24" s="264">
        <v>3</v>
      </c>
      <c r="FM24" s="263">
        <v>3</v>
      </c>
      <c r="FN24" s="277">
        <v>4</v>
      </c>
      <c r="FO24" s="263" t="s">
        <v>34</v>
      </c>
      <c r="FP24" s="263" t="s">
        <v>93</v>
      </c>
      <c r="FQ24" s="263">
        <v>4</v>
      </c>
      <c r="FR24" s="263" t="s">
        <v>85</v>
      </c>
      <c r="FS24" s="263" t="s">
        <v>798</v>
      </c>
      <c r="FT24" s="263">
        <v>2</v>
      </c>
      <c r="FU24" s="263">
        <v>1</v>
      </c>
      <c r="FV24" s="264">
        <v>1</v>
      </c>
      <c r="FW24" s="263">
        <v>3</v>
      </c>
      <c r="FX24" s="264">
        <v>2</v>
      </c>
      <c r="FY24" s="264"/>
      <c r="FZ24" s="264"/>
      <c r="GA24" s="263">
        <v>8</v>
      </c>
      <c r="GB24" s="263" t="s">
        <v>85</v>
      </c>
      <c r="GC24" s="263" t="s">
        <v>801</v>
      </c>
      <c r="GD24" s="263">
        <v>1</v>
      </c>
      <c r="GE24" s="263">
        <v>6</v>
      </c>
      <c r="GF24" s="264">
        <v>1</v>
      </c>
      <c r="GG24" s="263">
        <v>1</v>
      </c>
      <c r="GH24" s="264">
        <v>4</v>
      </c>
      <c r="GI24" s="261" t="s">
        <v>34</v>
      </c>
      <c r="GJ24" s="261" t="s">
        <v>98</v>
      </c>
      <c r="GK24" s="261">
        <v>0</v>
      </c>
      <c r="GL24" s="261" t="s">
        <v>98</v>
      </c>
      <c r="GM24" s="261" t="s">
        <v>719</v>
      </c>
      <c r="GN24" s="261">
        <v>2</v>
      </c>
      <c r="GO24" s="261">
        <v>3</v>
      </c>
      <c r="GP24" s="262">
        <v>1</v>
      </c>
      <c r="GQ24" s="263">
        <v>3</v>
      </c>
    </row>
    <row r="25" spans="1:199" ht="19.5">
      <c r="A25" s="541">
        <v>45388</v>
      </c>
      <c r="B25" s="5" t="s">
        <v>874</v>
      </c>
      <c r="C25" s="74">
        <v>0</v>
      </c>
      <c r="D25" s="28">
        <v>0</v>
      </c>
      <c r="E25" s="206">
        <v>0</v>
      </c>
      <c r="F25" s="179">
        <v>84</v>
      </c>
      <c r="G25" s="180">
        <v>39</v>
      </c>
      <c r="H25" s="181">
        <v>45</v>
      </c>
      <c r="I25" s="518">
        <v>12</v>
      </c>
      <c r="J25" s="27">
        <v>0</v>
      </c>
      <c r="K25" s="27">
        <v>0</v>
      </c>
      <c r="L25" s="27">
        <v>1</v>
      </c>
      <c r="M25" s="27">
        <v>0</v>
      </c>
      <c r="N25" s="187">
        <v>1</v>
      </c>
      <c r="O25" s="27">
        <v>2</v>
      </c>
      <c r="P25" s="190">
        <v>3</v>
      </c>
      <c r="Q25" s="18">
        <v>0</v>
      </c>
      <c r="R25" s="142"/>
      <c r="S25" s="268">
        <v>4</v>
      </c>
      <c r="T25" s="265" t="s">
        <v>128</v>
      </c>
      <c r="U25" s="265" t="s">
        <v>93</v>
      </c>
      <c r="V25" s="265">
        <v>9</v>
      </c>
      <c r="W25" s="265" t="s">
        <v>85</v>
      </c>
      <c r="X25" s="265" t="s">
        <v>738</v>
      </c>
      <c r="Y25" s="265">
        <v>3</v>
      </c>
      <c r="Z25" s="265">
        <v>18</v>
      </c>
      <c r="AA25" s="268">
        <v>2</v>
      </c>
      <c r="AB25" s="275">
        <v>2</v>
      </c>
      <c r="AC25" s="268">
        <v>5</v>
      </c>
      <c r="AD25" s="265" t="s">
        <v>34</v>
      </c>
      <c r="AE25" s="265" t="s">
        <v>93</v>
      </c>
      <c r="AF25" s="265">
        <v>4</v>
      </c>
      <c r="AG25" s="265" t="s">
        <v>85</v>
      </c>
      <c r="AH25" s="265" t="s">
        <v>708</v>
      </c>
      <c r="AI25" s="265">
        <v>3</v>
      </c>
      <c r="AJ25" s="265">
        <v>20</v>
      </c>
      <c r="AK25" s="268">
        <v>3</v>
      </c>
      <c r="AL25" s="292">
        <v>2</v>
      </c>
      <c r="AM25" s="276">
        <v>4</v>
      </c>
      <c r="AN25" s="265" t="s">
        <v>128</v>
      </c>
      <c r="AO25" s="265" t="s">
        <v>93</v>
      </c>
      <c r="AP25" s="265">
        <v>0</v>
      </c>
      <c r="AQ25" s="265" t="s">
        <v>98</v>
      </c>
      <c r="AR25" s="265" t="s">
        <v>708</v>
      </c>
      <c r="AS25" s="265">
        <v>1</v>
      </c>
      <c r="AT25" s="265">
        <v>2</v>
      </c>
      <c r="AU25" s="268">
        <v>1</v>
      </c>
      <c r="AV25" s="275">
        <v>3</v>
      </c>
      <c r="AW25" s="268">
        <v>3</v>
      </c>
      <c r="AX25" s="268"/>
      <c r="AY25" s="268"/>
      <c r="AZ25" s="265">
        <v>5</v>
      </c>
      <c r="BA25" s="275" t="s">
        <v>85</v>
      </c>
      <c r="BB25" s="265" t="s">
        <v>693</v>
      </c>
      <c r="BC25" s="265">
        <v>3</v>
      </c>
      <c r="BD25" s="265">
        <v>2</v>
      </c>
      <c r="BE25" s="268">
        <v>2</v>
      </c>
      <c r="BF25" s="275">
        <v>1</v>
      </c>
      <c r="BG25" s="293">
        <v>4</v>
      </c>
      <c r="BH25" s="294" t="s">
        <v>34</v>
      </c>
      <c r="BI25" s="265" t="s">
        <v>92</v>
      </c>
      <c r="BJ25" s="265">
        <v>4</v>
      </c>
      <c r="BK25" s="265" t="s">
        <v>85</v>
      </c>
      <c r="BL25" s="265" t="s">
        <v>704</v>
      </c>
      <c r="BM25" s="265">
        <v>4</v>
      </c>
      <c r="BN25" s="288">
        <v>5</v>
      </c>
      <c r="BO25" s="304">
        <v>2</v>
      </c>
      <c r="BP25" s="275">
        <v>2</v>
      </c>
      <c r="BQ25" s="268">
        <v>6</v>
      </c>
      <c r="BR25" s="265" t="s">
        <v>36</v>
      </c>
      <c r="BS25" s="265" t="s">
        <v>93</v>
      </c>
      <c r="BT25" s="265">
        <v>9</v>
      </c>
      <c r="BU25" s="265" t="s">
        <v>85</v>
      </c>
      <c r="BV25" s="265" t="s">
        <v>738</v>
      </c>
      <c r="BW25" s="265">
        <v>4</v>
      </c>
      <c r="BX25" s="265">
        <v>20</v>
      </c>
      <c r="BY25" s="268">
        <v>3</v>
      </c>
      <c r="BZ25" s="275">
        <v>3</v>
      </c>
      <c r="CA25" s="268">
        <v>3</v>
      </c>
      <c r="CB25" s="268"/>
      <c r="CC25" s="268"/>
      <c r="CD25" s="265" t="s">
        <v>226</v>
      </c>
      <c r="CE25" s="265" t="s">
        <v>85</v>
      </c>
      <c r="CF25" s="265" t="s">
        <v>711</v>
      </c>
      <c r="CG25" s="265">
        <v>4</v>
      </c>
      <c r="CH25" s="265">
        <v>3</v>
      </c>
      <c r="CI25" s="268">
        <v>2</v>
      </c>
      <c r="CJ25" s="275">
        <v>1</v>
      </c>
      <c r="CK25" s="268">
        <v>5</v>
      </c>
      <c r="CL25" s="265" t="s">
        <v>34</v>
      </c>
      <c r="CM25" s="265" t="s">
        <v>93</v>
      </c>
      <c r="CN25" s="265" t="s">
        <v>226</v>
      </c>
      <c r="CO25" s="265" t="s">
        <v>85</v>
      </c>
      <c r="CP25" s="265" t="s">
        <v>872</v>
      </c>
      <c r="CQ25" s="265">
        <v>1</v>
      </c>
      <c r="CR25" s="265">
        <v>3</v>
      </c>
      <c r="CS25" s="268">
        <v>2</v>
      </c>
      <c r="CT25" s="275">
        <v>3</v>
      </c>
      <c r="CU25" s="268">
        <v>5</v>
      </c>
      <c r="CV25" s="265" t="s">
        <v>34</v>
      </c>
      <c r="CW25" s="265" t="s">
        <v>95</v>
      </c>
      <c r="CX25" s="265" t="s">
        <v>271</v>
      </c>
      <c r="CY25" s="265" t="s">
        <v>95</v>
      </c>
      <c r="CZ25" s="265" t="s">
        <v>696</v>
      </c>
      <c r="DA25" s="265">
        <v>3</v>
      </c>
      <c r="DB25" s="265">
        <v>2</v>
      </c>
      <c r="DC25" s="268">
        <v>2</v>
      </c>
      <c r="DD25" s="263">
        <v>3</v>
      </c>
      <c r="DE25" s="268"/>
      <c r="DF25" s="268">
        <v>4</v>
      </c>
      <c r="DG25" s="262"/>
      <c r="DH25" s="264"/>
      <c r="DI25" s="261">
        <v>5</v>
      </c>
      <c r="DJ25" s="263" t="s">
        <v>85</v>
      </c>
      <c r="DK25" s="261" t="s">
        <v>871</v>
      </c>
      <c r="DL25" s="261">
        <v>3</v>
      </c>
      <c r="DM25" s="261">
        <v>18</v>
      </c>
      <c r="DN25" s="262">
        <v>3</v>
      </c>
      <c r="DO25" s="266">
        <v>1</v>
      </c>
      <c r="DP25" s="262">
        <v>4</v>
      </c>
      <c r="DQ25" s="261" t="s">
        <v>34</v>
      </c>
      <c r="DR25" s="261" t="s">
        <v>93</v>
      </c>
      <c r="DS25" s="261">
        <v>9</v>
      </c>
      <c r="DT25" s="261" t="s">
        <v>85</v>
      </c>
      <c r="DU25" s="261" t="s">
        <v>738</v>
      </c>
      <c r="DV25" s="261">
        <v>3</v>
      </c>
      <c r="DW25" s="261">
        <v>18</v>
      </c>
      <c r="DX25" s="262">
        <v>2</v>
      </c>
      <c r="DY25" s="263">
        <v>2</v>
      </c>
      <c r="DZ25" s="262">
        <v>5</v>
      </c>
      <c r="EA25" s="261" t="s">
        <v>786</v>
      </c>
      <c r="EB25" s="261" t="s">
        <v>93</v>
      </c>
      <c r="EC25" s="314">
        <v>9</v>
      </c>
      <c r="ED25" s="314" t="s">
        <v>85</v>
      </c>
      <c r="EE25" s="314" t="s">
        <v>739</v>
      </c>
      <c r="EF25" s="261">
        <v>3</v>
      </c>
      <c r="EG25" s="265">
        <v>13</v>
      </c>
      <c r="EH25" s="304">
        <v>3</v>
      </c>
      <c r="EI25" s="263">
        <v>2</v>
      </c>
      <c r="EJ25" s="262">
        <v>7</v>
      </c>
      <c r="EK25" s="261" t="s">
        <v>763</v>
      </c>
      <c r="EL25" s="261" t="s">
        <v>63</v>
      </c>
      <c r="EM25" s="261">
        <v>5</v>
      </c>
      <c r="EN25" s="261" t="s">
        <v>91</v>
      </c>
      <c r="EO25" s="261" t="s">
        <v>742</v>
      </c>
      <c r="EP25" s="261">
        <v>3</v>
      </c>
      <c r="EQ25" s="261">
        <v>2</v>
      </c>
      <c r="ER25" s="262">
        <v>2</v>
      </c>
      <c r="ES25" s="263">
        <v>5</v>
      </c>
      <c r="ET25" s="262">
        <v>5</v>
      </c>
      <c r="EU25" s="261" t="s">
        <v>34</v>
      </c>
      <c r="EV25" s="261" t="s">
        <v>93</v>
      </c>
      <c r="EW25" s="261">
        <v>5</v>
      </c>
      <c r="EX25" s="263" t="s">
        <v>85</v>
      </c>
      <c r="EY25" s="132" t="s">
        <v>864</v>
      </c>
      <c r="EZ25" s="261">
        <v>3</v>
      </c>
      <c r="FA25" s="261">
        <v>8</v>
      </c>
      <c r="FB25" s="262">
        <v>2</v>
      </c>
      <c r="FC25" s="263">
        <v>3</v>
      </c>
      <c r="FD25" s="262">
        <v>5</v>
      </c>
      <c r="FE25" s="261" t="s">
        <v>34</v>
      </c>
      <c r="FF25" s="261" t="s">
        <v>98</v>
      </c>
      <c r="FG25" s="261">
        <v>5</v>
      </c>
      <c r="FH25" s="261" t="s">
        <v>85</v>
      </c>
      <c r="FI25" s="261" t="s">
        <v>742</v>
      </c>
      <c r="FJ25" s="261">
        <v>3</v>
      </c>
      <c r="FK25" s="261">
        <v>30</v>
      </c>
      <c r="FL25" s="262">
        <v>3</v>
      </c>
      <c r="FM25" s="263">
        <v>2</v>
      </c>
      <c r="FN25" s="269">
        <v>5</v>
      </c>
      <c r="FO25" s="267" t="s">
        <v>34</v>
      </c>
      <c r="FP25" s="261" t="s">
        <v>93</v>
      </c>
      <c r="FQ25" s="132">
        <v>4</v>
      </c>
      <c r="FR25" s="132" t="s">
        <v>85</v>
      </c>
      <c r="FS25" s="261" t="s">
        <v>719</v>
      </c>
      <c r="FT25" s="261">
        <v>3</v>
      </c>
      <c r="FU25" s="261">
        <v>8</v>
      </c>
      <c r="FV25" s="262">
        <v>3</v>
      </c>
      <c r="FW25" s="263">
        <v>2</v>
      </c>
      <c r="FX25" s="268">
        <v>4</v>
      </c>
      <c r="FY25" s="262"/>
      <c r="FZ25" s="262"/>
      <c r="GA25" s="261">
        <v>5</v>
      </c>
      <c r="GB25" s="261" t="s">
        <v>85</v>
      </c>
      <c r="GC25" s="261" t="s">
        <v>742</v>
      </c>
      <c r="GD25" s="261">
        <v>3</v>
      </c>
      <c r="GE25" s="261">
        <v>3</v>
      </c>
      <c r="GF25" s="262">
        <v>3</v>
      </c>
      <c r="GG25" s="263">
        <v>1</v>
      </c>
      <c r="GH25" s="262">
        <v>6</v>
      </c>
      <c r="GI25" s="261" t="s">
        <v>34</v>
      </c>
      <c r="GJ25" s="263" t="s">
        <v>98</v>
      </c>
      <c r="GK25" s="261" t="s">
        <v>271</v>
      </c>
      <c r="GL25" s="261" t="s">
        <v>98</v>
      </c>
      <c r="GM25" s="261" t="s">
        <v>742</v>
      </c>
      <c r="GN25" s="261">
        <v>3</v>
      </c>
      <c r="GO25" s="261">
        <v>30</v>
      </c>
      <c r="GP25" s="262">
        <v>2</v>
      </c>
      <c r="GQ25" s="263">
        <v>4</v>
      </c>
    </row>
    <row r="26" spans="1:199" ht="19.5">
      <c r="A26" s="542">
        <v>45254</v>
      </c>
      <c r="B26" s="290" t="s">
        <v>869</v>
      </c>
      <c r="C26" s="76">
        <v>1.3333333333333299</v>
      </c>
      <c r="D26" s="42">
        <v>0</v>
      </c>
      <c r="E26" s="206">
        <v>1.3333333333333299</v>
      </c>
      <c r="F26" s="176">
        <v>84</v>
      </c>
      <c r="G26" s="185">
        <v>43</v>
      </c>
      <c r="H26" s="178">
        <v>41</v>
      </c>
      <c r="I26" s="519">
        <v>10</v>
      </c>
      <c r="J26" s="43">
        <v>0</v>
      </c>
      <c r="K26" s="43">
        <v>1</v>
      </c>
      <c r="L26" s="43">
        <v>0</v>
      </c>
      <c r="M26" s="43">
        <v>2</v>
      </c>
      <c r="N26" s="186">
        <v>3</v>
      </c>
      <c r="O26" s="43">
        <v>4</v>
      </c>
      <c r="P26" s="189">
        <v>7</v>
      </c>
      <c r="Q26" s="44">
        <v>1</v>
      </c>
      <c r="R26" s="142"/>
      <c r="S26" s="264">
        <v>6</v>
      </c>
      <c r="T26" s="263" t="s">
        <v>36</v>
      </c>
      <c r="U26" s="263" t="s">
        <v>95</v>
      </c>
      <c r="V26" s="263">
        <v>7</v>
      </c>
      <c r="W26" s="263" t="s">
        <v>63</v>
      </c>
      <c r="X26" s="263" t="s">
        <v>822</v>
      </c>
      <c r="Y26" s="263">
        <v>2</v>
      </c>
      <c r="Z26" s="263">
        <v>3</v>
      </c>
      <c r="AA26" s="264">
        <v>2</v>
      </c>
      <c r="AB26" s="275">
        <v>4</v>
      </c>
      <c r="AC26" s="276">
        <v>5</v>
      </c>
      <c r="AD26" s="263" t="s">
        <v>34</v>
      </c>
      <c r="AE26" s="263" t="s">
        <v>93</v>
      </c>
      <c r="AF26" s="263">
        <v>4</v>
      </c>
      <c r="AG26" s="263" t="s">
        <v>85</v>
      </c>
      <c r="AH26" s="263" t="s">
        <v>866</v>
      </c>
      <c r="AI26" s="263">
        <v>3</v>
      </c>
      <c r="AJ26" s="263">
        <v>24</v>
      </c>
      <c r="AK26" s="264">
        <v>3</v>
      </c>
      <c r="AL26" s="292">
        <v>2</v>
      </c>
      <c r="AM26" s="276">
        <v>5</v>
      </c>
      <c r="AN26" s="263" t="s">
        <v>36</v>
      </c>
      <c r="AO26" s="263" t="s">
        <v>93</v>
      </c>
      <c r="AP26" s="263" t="s">
        <v>226</v>
      </c>
      <c r="AQ26" s="263" t="s">
        <v>94</v>
      </c>
      <c r="AR26" s="263" t="s">
        <v>711</v>
      </c>
      <c r="AS26" s="263">
        <v>2</v>
      </c>
      <c r="AT26" s="263">
        <v>5</v>
      </c>
      <c r="AU26" s="264">
        <v>2</v>
      </c>
      <c r="AV26" s="275">
        <v>3</v>
      </c>
      <c r="AW26" s="264">
        <v>4</v>
      </c>
      <c r="AX26" s="264"/>
      <c r="AY26" s="264"/>
      <c r="AZ26" s="263">
        <v>6</v>
      </c>
      <c r="BA26" s="263" t="s">
        <v>85</v>
      </c>
      <c r="BB26" s="263" t="s">
        <v>693</v>
      </c>
      <c r="BC26" s="263">
        <v>2</v>
      </c>
      <c r="BD26" s="263">
        <v>30</v>
      </c>
      <c r="BE26" s="264">
        <v>3</v>
      </c>
      <c r="BF26" s="275">
        <v>1</v>
      </c>
      <c r="BG26" s="264">
        <v>5</v>
      </c>
      <c r="BH26" s="263" t="s">
        <v>34</v>
      </c>
      <c r="BI26" s="263" t="s">
        <v>92</v>
      </c>
      <c r="BJ26" s="263">
        <v>4</v>
      </c>
      <c r="BK26" s="263" t="s">
        <v>85</v>
      </c>
      <c r="BL26" s="263" t="s">
        <v>704</v>
      </c>
      <c r="BM26" s="263">
        <v>2</v>
      </c>
      <c r="BN26" s="263">
        <v>5</v>
      </c>
      <c r="BO26" s="264">
        <v>3</v>
      </c>
      <c r="BP26" s="275">
        <v>2</v>
      </c>
      <c r="BQ26" s="277">
        <v>5</v>
      </c>
      <c r="BR26" s="263" t="s">
        <v>36</v>
      </c>
      <c r="BS26" s="263" t="s">
        <v>93</v>
      </c>
      <c r="BT26" s="263">
        <v>0</v>
      </c>
      <c r="BU26" s="263" t="s">
        <v>85</v>
      </c>
      <c r="BV26" s="263" t="s">
        <v>741</v>
      </c>
      <c r="BW26" s="263">
        <v>2</v>
      </c>
      <c r="BX26" s="263">
        <v>10</v>
      </c>
      <c r="BY26" s="264">
        <v>2</v>
      </c>
      <c r="BZ26" s="275">
        <v>3</v>
      </c>
      <c r="CA26" s="264">
        <v>3</v>
      </c>
      <c r="CB26" s="264"/>
      <c r="CC26" s="264"/>
      <c r="CD26" s="263" t="s">
        <v>226</v>
      </c>
      <c r="CE26" s="261" t="s">
        <v>85</v>
      </c>
      <c r="CF26" s="263" t="s">
        <v>711</v>
      </c>
      <c r="CG26" s="263">
        <v>4</v>
      </c>
      <c r="CH26" s="263">
        <v>12</v>
      </c>
      <c r="CI26" s="264">
        <v>2</v>
      </c>
      <c r="CJ26" s="275">
        <v>1</v>
      </c>
      <c r="CK26" s="264">
        <v>6</v>
      </c>
      <c r="CL26" s="263" t="s">
        <v>34</v>
      </c>
      <c r="CM26" s="263" t="s">
        <v>93</v>
      </c>
      <c r="CN26" s="263">
        <v>4</v>
      </c>
      <c r="CO26" s="263" t="s">
        <v>85</v>
      </c>
      <c r="CP26" s="263" t="s">
        <v>867</v>
      </c>
      <c r="CQ26" s="263">
        <v>1</v>
      </c>
      <c r="CR26" s="263">
        <v>7</v>
      </c>
      <c r="CS26" s="264">
        <v>3</v>
      </c>
      <c r="CT26" s="275">
        <v>3</v>
      </c>
      <c r="CU26" s="264">
        <v>4</v>
      </c>
      <c r="CV26" s="263" t="s">
        <v>34</v>
      </c>
      <c r="CW26" s="263" t="s">
        <v>93</v>
      </c>
      <c r="CX26" s="263">
        <v>9</v>
      </c>
      <c r="CY26" s="263" t="s">
        <v>94</v>
      </c>
      <c r="CZ26" s="263" t="s">
        <v>733</v>
      </c>
      <c r="DA26" s="263">
        <v>3</v>
      </c>
      <c r="DB26" s="263">
        <v>1</v>
      </c>
      <c r="DC26" s="264">
        <v>1</v>
      </c>
      <c r="DD26" s="263">
        <v>3</v>
      </c>
      <c r="DE26" s="264"/>
      <c r="DF26" s="264">
        <v>5</v>
      </c>
      <c r="DG26" s="264"/>
      <c r="DH26" s="264"/>
      <c r="DI26" s="263">
        <v>5</v>
      </c>
      <c r="DJ26" s="263" t="s">
        <v>85</v>
      </c>
      <c r="DK26" s="263" t="s">
        <v>726</v>
      </c>
      <c r="DL26" s="263">
        <v>2</v>
      </c>
      <c r="DM26" s="263">
        <v>15</v>
      </c>
      <c r="DN26" s="264">
        <v>4</v>
      </c>
      <c r="DO26" s="266">
        <v>1</v>
      </c>
      <c r="DP26" s="264">
        <v>4</v>
      </c>
      <c r="DQ26" s="263" t="s">
        <v>34</v>
      </c>
      <c r="DR26" s="263" t="s">
        <v>93</v>
      </c>
      <c r="DS26" s="263">
        <v>0</v>
      </c>
      <c r="DT26" s="263" t="s">
        <v>85</v>
      </c>
      <c r="DU26" s="263" t="s">
        <v>741</v>
      </c>
      <c r="DV26" s="263">
        <v>3</v>
      </c>
      <c r="DW26" s="263">
        <v>11</v>
      </c>
      <c r="DX26" s="264">
        <v>2</v>
      </c>
      <c r="DY26" s="263">
        <v>2</v>
      </c>
      <c r="DZ26" s="276">
        <v>5</v>
      </c>
      <c r="EA26" s="263" t="s">
        <v>786</v>
      </c>
      <c r="EB26" s="263" t="s">
        <v>121</v>
      </c>
      <c r="EC26" s="263">
        <v>9</v>
      </c>
      <c r="ED26" s="263" t="s">
        <v>85</v>
      </c>
      <c r="EE26" s="263" t="s">
        <v>801</v>
      </c>
      <c r="EF26" s="263">
        <v>4</v>
      </c>
      <c r="EG26" s="263">
        <v>13</v>
      </c>
      <c r="EH26" s="264">
        <v>3</v>
      </c>
      <c r="EI26" s="263">
        <v>2</v>
      </c>
      <c r="EJ26" s="264">
        <v>4</v>
      </c>
      <c r="EK26" s="263" t="s">
        <v>763</v>
      </c>
      <c r="EL26" s="263" t="s">
        <v>94</v>
      </c>
      <c r="EM26" s="263">
        <v>9</v>
      </c>
      <c r="EN26" s="263" t="s">
        <v>85</v>
      </c>
      <c r="EO26" s="263" t="s">
        <v>709</v>
      </c>
      <c r="EP26" s="263">
        <v>1</v>
      </c>
      <c r="EQ26" s="263">
        <v>5</v>
      </c>
      <c r="ER26" s="264">
        <v>2</v>
      </c>
      <c r="ES26" s="263">
        <v>2</v>
      </c>
      <c r="ET26" s="264">
        <v>5</v>
      </c>
      <c r="EU26" s="263" t="s">
        <v>34</v>
      </c>
      <c r="EV26" s="263" t="s">
        <v>93</v>
      </c>
      <c r="EW26" s="263">
        <v>6</v>
      </c>
      <c r="EX26" s="263" t="s">
        <v>85</v>
      </c>
      <c r="EY26" s="263" t="s">
        <v>726</v>
      </c>
      <c r="EZ26" s="263">
        <v>1</v>
      </c>
      <c r="FA26" s="312">
        <v>8</v>
      </c>
      <c r="FB26" s="313">
        <v>2</v>
      </c>
      <c r="FC26" s="263">
        <v>3</v>
      </c>
      <c r="FD26" s="276">
        <v>3</v>
      </c>
      <c r="FE26" s="275" t="s">
        <v>34</v>
      </c>
      <c r="FF26" s="275" t="s">
        <v>93</v>
      </c>
      <c r="FG26" s="275">
        <v>9</v>
      </c>
      <c r="FH26" s="275" t="s">
        <v>85</v>
      </c>
      <c r="FI26" s="275" t="s">
        <v>733</v>
      </c>
      <c r="FJ26" s="275">
        <v>2</v>
      </c>
      <c r="FK26" s="275">
        <v>0.5</v>
      </c>
      <c r="FL26" s="276">
        <v>1</v>
      </c>
      <c r="FM26" s="263">
        <v>2</v>
      </c>
      <c r="FN26" s="276">
        <v>4</v>
      </c>
      <c r="FO26" s="263" t="s">
        <v>34</v>
      </c>
      <c r="FP26" s="263" t="s">
        <v>93</v>
      </c>
      <c r="FQ26" s="263">
        <v>4</v>
      </c>
      <c r="FR26" s="263" t="s">
        <v>85</v>
      </c>
      <c r="FS26" s="263" t="s">
        <v>719</v>
      </c>
      <c r="FT26" s="263">
        <v>1</v>
      </c>
      <c r="FU26" s="263">
        <v>4</v>
      </c>
      <c r="FV26" s="264">
        <v>2</v>
      </c>
      <c r="FW26" s="263">
        <v>2</v>
      </c>
      <c r="FX26" s="264">
        <v>3</v>
      </c>
      <c r="FY26" s="264"/>
      <c r="FZ26" s="264"/>
      <c r="GA26" s="263">
        <v>8</v>
      </c>
      <c r="GB26" s="263" t="s">
        <v>85</v>
      </c>
      <c r="GC26" s="263" t="s">
        <v>687</v>
      </c>
      <c r="GD26" s="263">
        <v>1</v>
      </c>
      <c r="GE26" s="263">
        <v>6</v>
      </c>
      <c r="GF26" s="264">
        <v>2</v>
      </c>
      <c r="GG26" s="263">
        <v>1</v>
      </c>
      <c r="GH26" s="264">
        <v>8</v>
      </c>
      <c r="GI26" s="261" t="s">
        <v>34</v>
      </c>
      <c r="GJ26" s="261" t="s">
        <v>93</v>
      </c>
      <c r="GK26" s="261">
        <v>4</v>
      </c>
      <c r="GL26" s="261" t="s">
        <v>85</v>
      </c>
      <c r="GM26" s="261" t="s">
        <v>868</v>
      </c>
      <c r="GN26" s="261">
        <v>2</v>
      </c>
      <c r="GO26" s="261">
        <v>4</v>
      </c>
      <c r="GP26" s="262">
        <v>1</v>
      </c>
      <c r="GQ26" s="263">
        <v>7</v>
      </c>
    </row>
    <row r="27" spans="1:199" ht="19.5">
      <c r="A27" s="542">
        <v>45242</v>
      </c>
      <c r="B27" s="273" t="s">
        <v>865</v>
      </c>
      <c r="C27" s="76">
        <v>1</v>
      </c>
      <c r="D27" s="42">
        <v>0</v>
      </c>
      <c r="E27" s="206">
        <v>1</v>
      </c>
      <c r="F27" s="176">
        <v>78</v>
      </c>
      <c r="G27" s="177">
        <v>39</v>
      </c>
      <c r="H27" s="178">
        <v>39</v>
      </c>
      <c r="I27" s="518">
        <v>7</v>
      </c>
      <c r="J27" s="43">
        <v>1</v>
      </c>
      <c r="K27" s="43">
        <v>0</v>
      </c>
      <c r="L27" s="43">
        <v>0</v>
      </c>
      <c r="M27" s="43">
        <v>0</v>
      </c>
      <c r="N27" s="186">
        <v>1</v>
      </c>
      <c r="O27" s="43">
        <v>1</v>
      </c>
      <c r="P27" s="189">
        <v>2</v>
      </c>
      <c r="Q27" s="44">
        <v>1</v>
      </c>
      <c r="R27" s="142"/>
      <c r="S27" s="276">
        <v>4</v>
      </c>
      <c r="T27" s="263" t="s">
        <v>36</v>
      </c>
      <c r="U27" s="263" t="s">
        <v>93</v>
      </c>
      <c r="V27" s="263">
        <v>9</v>
      </c>
      <c r="W27" s="263" t="s">
        <v>85</v>
      </c>
      <c r="X27" s="263" t="s">
        <v>738</v>
      </c>
      <c r="Y27" s="263">
        <v>2</v>
      </c>
      <c r="Z27" s="263">
        <v>14</v>
      </c>
      <c r="AA27" s="264">
        <v>2</v>
      </c>
      <c r="AB27" s="275">
        <v>2</v>
      </c>
      <c r="AC27" s="277">
        <v>4</v>
      </c>
      <c r="AD27" s="263" t="s">
        <v>34</v>
      </c>
      <c r="AE27" s="263" t="s">
        <v>86</v>
      </c>
      <c r="AF27" s="263" t="s">
        <v>226</v>
      </c>
      <c r="AG27" s="263" t="s">
        <v>85</v>
      </c>
      <c r="AH27" s="263" t="s">
        <v>797</v>
      </c>
      <c r="AI27" s="263">
        <v>4</v>
      </c>
      <c r="AJ27" s="263">
        <v>16</v>
      </c>
      <c r="AK27" s="264">
        <v>2</v>
      </c>
      <c r="AL27" s="292">
        <v>2</v>
      </c>
      <c r="AM27" s="269">
        <v>4</v>
      </c>
      <c r="AN27" s="274" t="s">
        <v>36</v>
      </c>
      <c r="AO27" s="263" t="s">
        <v>93</v>
      </c>
      <c r="AP27" s="263">
        <v>0</v>
      </c>
      <c r="AQ27" s="263" t="s">
        <v>85</v>
      </c>
      <c r="AR27" s="263" t="s">
        <v>691</v>
      </c>
      <c r="AS27" s="263">
        <v>3</v>
      </c>
      <c r="AT27" s="263">
        <v>12</v>
      </c>
      <c r="AU27" s="264">
        <v>2</v>
      </c>
      <c r="AV27" s="275">
        <v>2</v>
      </c>
      <c r="AW27" s="276">
        <v>3</v>
      </c>
      <c r="AX27" s="264"/>
      <c r="AY27" s="264"/>
      <c r="AZ27" s="263">
        <v>5</v>
      </c>
      <c r="BA27" s="263" t="s">
        <v>85</v>
      </c>
      <c r="BB27" s="263" t="s">
        <v>827</v>
      </c>
      <c r="BC27" s="263">
        <v>2</v>
      </c>
      <c r="BD27" s="263">
        <v>12</v>
      </c>
      <c r="BE27" s="264">
        <v>2</v>
      </c>
      <c r="BF27" s="275">
        <v>1</v>
      </c>
      <c r="BG27" s="264">
        <v>6</v>
      </c>
      <c r="BH27" s="263" t="s">
        <v>36</v>
      </c>
      <c r="BI27" s="263" t="s">
        <v>103</v>
      </c>
      <c r="BJ27" s="263" t="s">
        <v>226</v>
      </c>
      <c r="BK27" s="263" t="s">
        <v>86</v>
      </c>
      <c r="BL27" s="263" t="s">
        <v>729</v>
      </c>
      <c r="BM27" s="263">
        <v>4</v>
      </c>
      <c r="BN27" s="263">
        <v>1</v>
      </c>
      <c r="BO27" s="264">
        <v>1</v>
      </c>
      <c r="BP27" s="275">
        <v>5</v>
      </c>
      <c r="BQ27" s="277">
        <v>5</v>
      </c>
      <c r="BR27" s="263" t="s">
        <v>36</v>
      </c>
      <c r="BS27" s="263" t="s">
        <v>93</v>
      </c>
      <c r="BT27" s="263">
        <v>9</v>
      </c>
      <c r="BU27" s="263" t="s">
        <v>85</v>
      </c>
      <c r="BV27" s="263" t="s">
        <v>694</v>
      </c>
      <c r="BW27" s="263">
        <v>3</v>
      </c>
      <c r="BX27" s="263">
        <v>8</v>
      </c>
      <c r="BY27" s="264">
        <v>2</v>
      </c>
      <c r="BZ27" s="275">
        <v>3</v>
      </c>
      <c r="CA27" s="264">
        <v>3</v>
      </c>
      <c r="CB27" s="264"/>
      <c r="CC27" s="264"/>
      <c r="CD27" s="263" t="s">
        <v>226</v>
      </c>
      <c r="CE27" s="261" t="s">
        <v>85</v>
      </c>
      <c r="CF27" s="263" t="s">
        <v>709</v>
      </c>
      <c r="CG27" s="263">
        <v>5</v>
      </c>
      <c r="CH27" s="263">
        <v>16</v>
      </c>
      <c r="CI27" s="264">
        <v>2</v>
      </c>
      <c r="CJ27" s="275">
        <v>1</v>
      </c>
      <c r="CK27" s="276">
        <v>5</v>
      </c>
      <c r="CL27" s="275" t="s">
        <v>34</v>
      </c>
      <c r="CM27" s="261" t="s">
        <v>93</v>
      </c>
      <c r="CN27" s="263" t="s">
        <v>226</v>
      </c>
      <c r="CO27" s="263" t="s">
        <v>85</v>
      </c>
      <c r="CP27" s="263" t="s">
        <v>709</v>
      </c>
      <c r="CQ27" s="263">
        <v>2</v>
      </c>
      <c r="CR27" s="263">
        <v>12</v>
      </c>
      <c r="CS27" s="264">
        <v>2</v>
      </c>
      <c r="CT27" s="275">
        <v>3</v>
      </c>
      <c r="CU27" s="264">
        <v>5</v>
      </c>
      <c r="CV27" s="263" t="s">
        <v>34</v>
      </c>
      <c r="CW27" s="263" t="s">
        <v>93</v>
      </c>
      <c r="CX27" s="263">
        <v>9</v>
      </c>
      <c r="CY27" s="263" t="s">
        <v>95</v>
      </c>
      <c r="CZ27" s="263" t="s">
        <v>732</v>
      </c>
      <c r="DA27" s="263">
        <v>3</v>
      </c>
      <c r="DB27" s="263">
        <v>2</v>
      </c>
      <c r="DC27" s="264">
        <v>2</v>
      </c>
      <c r="DD27" s="263">
        <v>3</v>
      </c>
      <c r="DE27" s="264"/>
      <c r="DF27" s="264">
        <v>3</v>
      </c>
      <c r="DG27" s="264"/>
      <c r="DH27" s="264"/>
      <c r="DI27" s="263">
        <v>5</v>
      </c>
      <c r="DJ27" s="263" t="s">
        <v>85</v>
      </c>
      <c r="DK27" s="263" t="s">
        <v>864</v>
      </c>
      <c r="DL27" s="263">
        <v>1</v>
      </c>
      <c r="DM27" s="263">
        <v>5</v>
      </c>
      <c r="DN27" s="264">
        <v>2</v>
      </c>
      <c r="DO27" s="266">
        <v>1</v>
      </c>
      <c r="DP27" s="276">
        <v>5</v>
      </c>
      <c r="DQ27" s="263" t="s">
        <v>34</v>
      </c>
      <c r="DR27" s="263" t="s">
        <v>93</v>
      </c>
      <c r="DS27" s="263">
        <v>0</v>
      </c>
      <c r="DT27" s="263" t="s">
        <v>85</v>
      </c>
      <c r="DU27" s="263" t="s">
        <v>703</v>
      </c>
      <c r="DV27" s="263">
        <v>1</v>
      </c>
      <c r="DW27" s="263">
        <v>12</v>
      </c>
      <c r="DX27" s="264">
        <v>3</v>
      </c>
      <c r="DY27" s="263">
        <v>2</v>
      </c>
      <c r="DZ27" s="264">
        <v>5</v>
      </c>
      <c r="EA27" s="263" t="s">
        <v>786</v>
      </c>
      <c r="EB27" s="263" t="s">
        <v>86</v>
      </c>
      <c r="EC27" s="263">
        <v>9</v>
      </c>
      <c r="ED27" s="261" t="s">
        <v>94</v>
      </c>
      <c r="EE27" s="263" t="s">
        <v>845</v>
      </c>
      <c r="EF27" s="263">
        <v>3</v>
      </c>
      <c r="EG27" s="263">
        <v>2</v>
      </c>
      <c r="EH27" s="264">
        <v>2</v>
      </c>
      <c r="EI27" s="263">
        <v>3</v>
      </c>
      <c r="EJ27" s="264">
        <v>4</v>
      </c>
      <c r="EK27" s="263" t="s">
        <v>763</v>
      </c>
      <c r="EL27" s="263" t="s">
        <v>93</v>
      </c>
      <c r="EM27" s="263">
        <v>5</v>
      </c>
      <c r="EN27" s="263" t="s">
        <v>85</v>
      </c>
      <c r="EO27" s="263" t="s">
        <v>726</v>
      </c>
      <c r="EP27" s="263">
        <v>3</v>
      </c>
      <c r="EQ27" s="263">
        <v>20</v>
      </c>
      <c r="ER27" s="264">
        <v>2</v>
      </c>
      <c r="ES27" s="263">
        <v>2</v>
      </c>
      <c r="ET27" s="276">
        <v>6</v>
      </c>
      <c r="EU27" s="92" t="s">
        <v>34</v>
      </c>
      <c r="EV27" s="92" t="s">
        <v>93</v>
      </c>
      <c r="EW27" s="263">
        <v>6</v>
      </c>
      <c r="EX27" s="263" t="s">
        <v>85</v>
      </c>
      <c r="EY27" s="263" t="s">
        <v>726</v>
      </c>
      <c r="EZ27" s="263">
        <v>3</v>
      </c>
      <c r="FA27" s="263">
        <v>10</v>
      </c>
      <c r="FB27" s="264">
        <v>3</v>
      </c>
      <c r="FC27" s="263">
        <v>3</v>
      </c>
      <c r="FD27" s="276">
        <v>4</v>
      </c>
      <c r="FE27" s="263" t="s">
        <v>34</v>
      </c>
      <c r="FF27" s="263" t="s">
        <v>86</v>
      </c>
      <c r="FG27" s="263">
        <v>8</v>
      </c>
      <c r="FH27" s="263" t="s">
        <v>85</v>
      </c>
      <c r="FI27" s="263" t="s">
        <v>722</v>
      </c>
      <c r="FJ27" s="263">
        <v>3</v>
      </c>
      <c r="FK27" s="263">
        <v>15</v>
      </c>
      <c r="FL27" s="264">
        <v>2</v>
      </c>
      <c r="FM27" s="263">
        <v>2</v>
      </c>
      <c r="FN27" s="264">
        <v>3</v>
      </c>
      <c r="FO27" s="302" t="s">
        <v>34</v>
      </c>
      <c r="FP27" s="302" t="s">
        <v>93</v>
      </c>
      <c r="FQ27" s="263">
        <v>4</v>
      </c>
      <c r="FR27" s="263" t="s">
        <v>85</v>
      </c>
      <c r="FS27" s="263" t="s">
        <v>748</v>
      </c>
      <c r="FT27" s="263">
        <v>3</v>
      </c>
      <c r="FU27" s="263">
        <v>1</v>
      </c>
      <c r="FV27" s="264">
        <v>1</v>
      </c>
      <c r="FW27" s="263">
        <v>2</v>
      </c>
      <c r="FX27" s="264">
        <v>4</v>
      </c>
      <c r="FY27" s="264"/>
      <c r="FZ27" s="264"/>
      <c r="GA27" s="263">
        <v>6</v>
      </c>
      <c r="GB27" s="263" t="s">
        <v>85</v>
      </c>
      <c r="GC27" s="263" t="s">
        <v>831</v>
      </c>
      <c r="GD27" s="263">
        <v>3</v>
      </c>
      <c r="GE27" s="263">
        <v>10</v>
      </c>
      <c r="GF27" s="264">
        <v>3</v>
      </c>
      <c r="GG27" s="263">
        <v>1</v>
      </c>
      <c r="GH27" s="264">
        <v>5</v>
      </c>
      <c r="GI27" s="261" t="s">
        <v>34</v>
      </c>
      <c r="GJ27" s="261" t="s">
        <v>93</v>
      </c>
      <c r="GK27" s="261">
        <v>9</v>
      </c>
      <c r="GL27" s="261" t="s">
        <v>85</v>
      </c>
      <c r="GM27" s="261" t="s">
        <v>694</v>
      </c>
      <c r="GN27" s="261">
        <v>3</v>
      </c>
      <c r="GO27" s="261">
        <v>12</v>
      </c>
      <c r="GP27" s="262">
        <v>2</v>
      </c>
      <c r="GQ27" s="263">
        <v>3</v>
      </c>
    </row>
    <row r="28" spans="1:199" ht="20.25" thickBot="1">
      <c r="A28" s="543">
        <v>45200</v>
      </c>
      <c r="B28" s="45" t="s">
        <v>860</v>
      </c>
      <c r="C28" s="75">
        <v>0</v>
      </c>
      <c r="D28" s="46">
        <v>0</v>
      </c>
      <c r="E28" s="208">
        <v>0</v>
      </c>
      <c r="F28" s="182">
        <v>86</v>
      </c>
      <c r="G28" s="183">
        <v>47</v>
      </c>
      <c r="H28" s="184">
        <v>39</v>
      </c>
      <c r="I28" s="520">
        <v>10</v>
      </c>
      <c r="J28" s="47">
        <v>0</v>
      </c>
      <c r="K28" s="47">
        <v>2</v>
      </c>
      <c r="L28" s="47">
        <v>0</v>
      </c>
      <c r="M28" s="47">
        <v>1</v>
      </c>
      <c r="N28" s="291">
        <v>3</v>
      </c>
      <c r="O28" s="47">
        <v>1</v>
      </c>
      <c r="P28" s="191">
        <v>4</v>
      </c>
      <c r="Q28" s="211">
        <v>1</v>
      </c>
      <c r="R28" s="142"/>
      <c r="S28" s="268">
        <v>5</v>
      </c>
      <c r="T28" s="265" t="s">
        <v>36</v>
      </c>
      <c r="U28" s="265" t="s">
        <v>93</v>
      </c>
      <c r="V28" s="265">
        <v>0</v>
      </c>
      <c r="W28" s="265" t="s">
        <v>85</v>
      </c>
      <c r="X28" s="265" t="s">
        <v>689</v>
      </c>
      <c r="Y28" s="265">
        <v>1</v>
      </c>
      <c r="Z28" s="265">
        <v>11</v>
      </c>
      <c r="AA28" s="268">
        <v>3</v>
      </c>
      <c r="AB28" s="275">
        <v>2</v>
      </c>
      <c r="AC28" s="268">
        <v>4</v>
      </c>
      <c r="AD28" s="265" t="s">
        <v>34</v>
      </c>
      <c r="AE28" s="265" t="s">
        <v>93</v>
      </c>
      <c r="AF28" s="265">
        <v>0</v>
      </c>
      <c r="AG28" s="265" t="s">
        <v>85</v>
      </c>
      <c r="AH28" s="265" t="s">
        <v>719</v>
      </c>
      <c r="AI28" s="265">
        <v>1</v>
      </c>
      <c r="AJ28" s="265">
        <v>3</v>
      </c>
      <c r="AK28" s="268">
        <v>2</v>
      </c>
      <c r="AL28" s="292">
        <v>2</v>
      </c>
      <c r="AM28" s="276">
        <v>5</v>
      </c>
      <c r="AN28" s="265" t="s">
        <v>36</v>
      </c>
      <c r="AO28" s="265" t="s">
        <v>63</v>
      </c>
      <c r="AP28" s="265">
        <v>4</v>
      </c>
      <c r="AQ28" s="265" t="s">
        <v>91</v>
      </c>
      <c r="AR28" s="265" t="s">
        <v>802</v>
      </c>
      <c r="AS28" s="265">
        <v>3</v>
      </c>
      <c r="AT28" s="265">
        <v>20</v>
      </c>
      <c r="AU28" s="268">
        <v>2</v>
      </c>
      <c r="AV28" s="275">
        <v>3</v>
      </c>
      <c r="AW28" s="268">
        <v>4</v>
      </c>
      <c r="AX28" s="268"/>
      <c r="AY28" s="268"/>
      <c r="AZ28" s="265" t="s">
        <v>271</v>
      </c>
      <c r="BA28" s="275" t="s">
        <v>85</v>
      </c>
      <c r="BB28" s="265" t="s">
        <v>856</v>
      </c>
      <c r="BC28" s="265">
        <v>2</v>
      </c>
      <c r="BD28" s="265">
        <v>30</v>
      </c>
      <c r="BE28" s="268">
        <v>3</v>
      </c>
      <c r="BF28" s="275">
        <v>1</v>
      </c>
      <c r="BG28" s="293">
        <v>5</v>
      </c>
      <c r="BH28" s="294" t="s">
        <v>36</v>
      </c>
      <c r="BI28" s="265" t="s">
        <v>93</v>
      </c>
      <c r="BJ28" s="265" t="s">
        <v>226</v>
      </c>
      <c r="BK28" s="265" t="s">
        <v>85</v>
      </c>
      <c r="BL28" s="265" t="s">
        <v>729</v>
      </c>
      <c r="BM28" s="265">
        <v>3</v>
      </c>
      <c r="BN28" s="265">
        <v>12</v>
      </c>
      <c r="BO28" s="268">
        <v>3</v>
      </c>
      <c r="BP28" s="275">
        <v>2</v>
      </c>
      <c r="BQ28" s="268">
        <v>6</v>
      </c>
      <c r="BR28" s="300" t="s">
        <v>36</v>
      </c>
      <c r="BS28" s="300" t="s">
        <v>93</v>
      </c>
      <c r="BT28" s="265">
        <v>0</v>
      </c>
      <c r="BU28" s="265" t="s">
        <v>85</v>
      </c>
      <c r="BV28" s="265" t="s">
        <v>797</v>
      </c>
      <c r="BW28" s="265">
        <v>2</v>
      </c>
      <c r="BX28" s="265">
        <v>13</v>
      </c>
      <c r="BY28" s="268">
        <v>3</v>
      </c>
      <c r="BZ28" s="275">
        <v>3</v>
      </c>
      <c r="CA28" s="268">
        <v>4</v>
      </c>
      <c r="CB28" s="268"/>
      <c r="CC28" s="268"/>
      <c r="CD28" s="265" t="s">
        <v>226</v>
      </c>
      <c r="CE28" s="265" t="s">
        <v>85</v>
      </c>
      <c r="CF28" s="265" t="s">
        <v>797</v>
      </c>
      <c r="CG28" s="265">
        <v>5</v>
      </c>
      <c r="CH28" s="265">
        <v>5</v>
      </c>
      <c r="CI28" s="268">
        <v>3</v>
      </c>
      <c r="CJ28" s="275">
        <v>1</v>
      </c>
      <c r="CK28" s="268">
        <v>8</v>
      </c>
      <c r="CL28" s="265" t="s">
        <v>34</v>
      </c>
      <c r="CM28" s="265" t="s">
        <v>93</v>
      </c>
      <c r="CN28" s="265">
        <v>5</v>
      </c>
      <c r="CO28" s="265" t="s">
        <v>91</v>
      </c>
      <c r="CP28" s="265" t="s">
        <v>858</v>
      </c>
      <c r="CQ28" s="265">
        <v>3</v>
      </c>
      <c r="CR28" s="265">
        <v>10</v>
      </c>
      <c r="CS28" s="268">
        <v>3</v>
      </c>
      <c r="CT28" s="275">
        <v>5</v>
      </c>
      <c r="CU28" s="268">
        <v>6</v>
      </c>
      <c r="CV28" s="265" t="s">
        <v>34</v>
      </c>
      <c r="CW28" s="265" t="s">
        <v>93</v>
      </c>
      <c r="CX28" s="265">
        <v>8</v>
      </c>
      <c r="CY28" s="265" t="s">
        <v>63</v>
      </c>
      <c r="CZ28" s="265" t="s">
        <v>750</v>
      </c>
      <c r="DA28" s="265">
        <v>1</v>
      </c>
      <c r="DB28" s="265">
        <v>4</v>
      </c>
      <c r="DC28" s="268">
        <v>2</v>
      </c>
      <c r="DD28" s="263">
        <v>4</v>
      </c>
      <c r="DE28" s="268"/>
      <c r="DF28" s="268">
        <v>3</v>
      </c>
      <c r="DG28" s="262"/>
      <c r="DH28" s="264"/>
      <c r="DI28" s="261">
        <v>5</v>
      </c>
      <c r="DJ28" s="263" t="s">
        <v>91</v>
      </c>
      <c r="DK28" s="261" t="s">
        <v>769</v>
      </c>
      <c r="DL28" s="261">
        <v>3</v>
      </c>
      <c r="DM28" s="261">
        <v>10</v>
      </c>
      <c r="DN28" s="262">
        <v>1</v>
      </c>
      <c r="DO28" s="266">
        <v>2</v>
      </c>
      <c r="DP28" s="262">
        <v>3</v>
      </c>
      <c r="DQ28" s="261" t="s">
        <v>34</v>
      </c>
      <c r="DR28" s="261" t="s">
        <v>93</v>
      </c>
      <c r="DS28" s="261" t="s">
        <v>226</v>
      </c>
      <c r="DT28" s="261" t="s">
        <v>85</v>
      </c>
      <c r="DU28" s="261" t="s">
        <v>709</v>
      </c>
      <c r="DV28" s="261">
        <v>3</v>
      </c>
      <c r="DW28" s="261">
        <v>4</v>
      </c>
      <c r="DX28" s="262">
        <v>1</v>
      </c>
      <c r="DY28" s="263">
        <v>2</v>
      </c>
      <c r="DZ28" s="262">
        <v>4</v>
      </c>
      <c r="EA28" s="261" t="s">
        <v>786</v>
      </c>
      <c r="EB28" s="261" t="s">
        <v>93</v>
      </c>
      <c r="EC28" s="261">
        <v>0</v>
      </c>
      <c r="ED28" s="261" t="s">
        <v>85</v>
      </c>
      <c r="EE28" s="261" t="s">
        <v>709</v>
      </c>
      <c r="EF28" s="261">
        <v>1</v>
      </c>
      <c r="EG28" s="265">
        <v>11</v>
      </c>
      <c r="EH28" s="268">
        <v>2</v>
      </c>
      <c r="EI28" s="263">
        <v>2</v>
      </c>
      <c r="EJ28" s="262">
        <v>4</v>
      </c>
      <c r="EK28" s="261" t="s">
        <v>763</v>
      </c>
      <c r="EL28" s="261" t="s">
        <v>63</v>
      </c>
      <c r="EM28" s="261">
        <v>8</v>
      </c>
      <c r="EN28" s="261" t="s">
        <v>85</v>
      </c>
      <c r="EO28" s="261" t="s">
        <v>857</v>
      </c>
      <c r="EP28" s="261">
        <v>1</v>
      </c>
      <c r="EQ28" s="261">
        <v>11</v>
      </c>
      <c r="ER28" s="262">
        <v>2</v>
      </c>
      <c r="ES28" s="263">
        <v>2</v>
      </c>
      <c r="ET28" s="262">
        <v>8</v>
      </c>
      <c r="EU28" s="81" t="s">
        <v>34</v>
      </c>
      <c r="EV28" s="81" t="s">
        <v>98</v>
      </c>
      <c r="EW28" s="261" t="s">
        <v>226</v>
      </c>
      <c r="EX28" s="263" t="s">
        <v>85</v>
      </c>
      <c r="EY28" s="261" t="s">
        <v>756</v>
      </c>
      <c r="EZ28" s="261">
        <v>1</v>
      </c>
      <c r="FA28" s="261">
        <v>15</v>
      </c>
      <c r="FB28" s="262">
        <v>3</v>
      </c>
      <c r="FC28" s="263">
        <v>5</v>
      </c>
      <c r="FD28" s="262">
        <v>5</v>
      </c>
      <c r="FE28" s="261" t="s">
        <v>34</v>
      </c>
      <c r="FF28" s="261" t="s">
        <v>86</v>
      </c>
      <c r="FG28" s="261">
        <v>9</v>
      </c>
      <c r="FH28" s="261" t="s">
        <v>85</v>
      </c>
      <c r="FI28" s="261" t="s">
        <v>733</v>
      </c>
      <c r="FJ28" s="261">
        <v>3</v>
      </c>
      <c r="FK28" s="261">
        <v>3</v>
      </c>
      <c r="FL28" s="262">
        <v>2</v>
      </c>
      <c r="FM28" s="263">
        <v>3</v>
      </c>
      <c r="FN28" s="269">
        <v>4</v>
      </c>
      <c r="FO28" s="267" t="s">
        <v>34</v>
      </c>
      <c r="FP28" s="261" t="s">
        <v>93</v>
      </c>
      <c r="FQ28" s="261">
        <v>0</v>
      </c>
      <c r="FR28" s="261" t="s">
        <v>85</v>
      </c>
      <c r="FS28" s="261" t="s">
        <v>756</v>
      </c>
      <c r="FT28" s="261">
        <v>3</v>
      </c>
      <c r="FU28" s="261">
        <v>3</v>
      </c>
      <c r="FV28" s="262">
        <v>2</v>
      </c>
      <c r="FW28" s="263">
        <v>2</v>
      </c>
      <c r="FX28" s="268">
        <v>3</v>
      </c>
      <c r="FY28" s="262"/>
      <c r="FZ28" s="262"/>
      <c r="GA28" s="261">
        <v>7</v>
      </c>
      <c r="GB28" s="261" t="s">
        <v>63</v>
      </c>
      <c r="GC28" s="261" t="s">
        <v>746</v>
      </c>
      <c r="GD28" s="261">
        <v>2</v>
      </c>
      <c r="GE28" s="261">
        <v>1</v>
      </c>
      <c r="GF28" s="262">
        <v>1</v>
      </c>
      <c r="GG28" s="263">
        <v>2</v>
      </c>
      <c r="GH28" s="262">
        <v>5</v>
      </c>
      <c r="GI28" s="289" t="s">
        <v>34</v>
      </c>
      <c r="GJ28" s="302" t="s">
        <v>93</v>
      </c>
      <c r="GK28" s="261">
        <v>0</v>
      </c>
      <c r="GL28" s="261" t="s">
        <v>85</v>
      </c>
      <c r="GM28" s="261" t="s">
        <v>802</v>
      </c>
      <c r="GN28" s="261">
        <v>2</v>
      </c>
      <c r="GO28" s="261">
        <v>8</v>
      </c>
      <c r="GP28" s="262">
        <v>2</v>
      </c>
      <c r="GQ28" s="263">
        <v>3</v>
      </c>
    </row>
    <row r="29" spans="1:199" ht="19.5">
      <c r="A29" s="542">
        <v>45192</v>
      </c>
      <c r="B29" s="290" t="s">
        <v>847</v>
      </c>
      <c r="C29" s="76">
        <v>0</v>
      </c>
      <c r="D29" s="42">
        <v>0</v>
      </c>
      <c r="E29" s="207">
        <v>0</v>
      </c>
      <c r="F29" s="176">
        <v>78</v>
      </c>
      <c r="G29" s="185">
        <v>36</v>
      </c>
      <c r="H29" s="178">
        <v>42</v>
      </c>
      <c r="I29" s="519">
        <v>0</v>
      </c>
      <c r="J29" s="43">
        <v>0</v>
      </c>
      <c r="K29" s="43">
        <v>0</v>
      </c>
      <c r="L29" s="43">
        <v>0</v>
      </c>
      <c r="M29" s="43">
        <v>1</v>
      </c>
      <c r="N29" s="186">
        <v>1</v>
      </c>
      <c r="O29" s="43">
        <v>1</v>
      </c>
      <c r="P29" s="189">
        <v>2</v>
      </c>
      <c r="Q29" s="44">
        <v>2</v>
      </c>
      <c r="R29" s="142"/>
      <c r="S29" s="264">
        <v>5</v>
      </c>
      <c r="T29" s="263" t="s">
        <v>36</v>
      </c>
      <c r="U29" s="263" t="s">
        <v>63</v>
      </c>
      <c r="V29" s="263">
        <v>9</v>
      </c>
      <c r="W29" s="263" t="s">
        <v>98</v>
      </c>
      <c r="X29" s="263" t="s">
        <v>694</v>
      </c>
      <c r="Y29" s="263">
        <v>1</v>
      </c>
      <c r="Z29" s="263">
        <v>3</v>
      </c>
      <c r="AA29" s="264">
        <v>2</v>
      </c>
      <c r="AB29" s="275">
        <v>3</v>
      </c>
      <c r="AC29" s="276">
        <v>4</v>
      </c>
      <c r="AD29" s="263" t="s">
        <v>34</v>
      </c>
      <c r="AE29" s="263" t="s">
        <v>93</v>
      </c>
      <c r="AF29" s="263">
        <v>0</v>
      </c>
      <c r="AG29" s="263" t="s">
        <v>85</v>
      </c>
      <c r="AH29" s="263" t="s">
        <v>804</v>
      </c>
      <c r="AI29" s="263">
        <v>2</v>
      </c>
      <c r="AJ29" s="263">
        <v>12</v>
      </c>
      <c r="AK29" s="264">
        <v>2</v>
      </c>
      <c r="AL29" s="292">
        <v>2</v>
      </c>
      <c r="AM29" s="276">
        <v>4</v>
      </c>
      <c r="AN29" s="263" t="s">
        <v>36</v>
      </c>
      <c r="AO29" s="263" t="s">
        <v>93</v>
      </c>
      <c r="AP29" s="263">
        <v>0</v>
      </c>
      <c r="AQ29" s="263" t="s">
        <v>85</v>
      </c>
      <c r="AR29" s="263" t="s">
        <v>767</v>
      </c>
      <c r="AS29" s="263">
        <v>2</v>
      </c>
      <c r="AT29" s="263">
        <v>6</v>
      </c>
      <c r="AU29" s="264">
        <v>2</v>
      </c>
      <c r="AV29" s="275">
        <v>2</v>
      </c>
      <c r="AW29" s="264">
        <v>2</v>
      </c>
      <c r="AX29" s="264"/>
      <c r="AY29" s="264"/>
      <c r="AZ29" s="263">
        <v>5</v>
      </c>
      <c r="BA29" s="263" t="s">
        <v>85</v>
      </c>
      <c r="BB29" s="263" t="s">
        <v>693</v>
      </c>
      <c r="BC29" s="263">
        <v>3</v>
      </c>
      <c r="BD29" s="263">
        <v>8</v>
      </c>
      <c r="BE29" s="264">
        <v>1</v>
      </c>
      <c r="BF29" s="275">
        <v>1</v>
      </c>
      <c r="BG29" s="264">
        <v>3</v>
      </c>
      <c r="BH29" s="263" t="s">
        <v>36</v>
      </c>
      <c r="BI29" s="263" t="s">
        <v>93</v>
      </c>
      <c r="BJ29" s="263" t="s">
        <v>226</v>
      </c>
      <c r="BK29" s="263" t="s">
        <v>85</v>
      </c>
      <c r="BL29" s="263" t="s">
        <v>690</v>
      </c>
      <c r="BM29" s="263">
        <v>1</v>
      </c>
      <c r="BN29" s="263">
        <v>2</v>
      </c>
      <c r="BO29" s="264">
        <v>1</v>
      </c>
      <c r="BP29" s="275">
        <v>2</v>
      </c>
      <c r="BQ29" s="264">
        <v>5</v>
      </c>
      <c r="BR29" s="263" t="s">
        <v>36</v>
      </c>
      <c r="BS29" s="263" t="s">
        <v>93</v>
      </c>
      <c r="BT29" s="263">
        <v>0</v>
      </c>
      <c r="BU29" s="263" t="s">
        <v>85</v>
      </c>
      <c r="BV29" s="263" t="s">
        <v>741</v>
      </c>
      <c r="BW29" s="263">
        <v>1</v>
      </c>
      <c r="BX29" s="263">
        <v>3</v>
      </c>
      <c r="BY29" s="264">
        <v>2</v>
      </c>
      <c r="BZ29" s="275">
        <v>3</v>
      </c>
      <c r="CA29" s="264">
        <v>3</v>
      </c>
      <c r="CB29" s="264"/>
      <c r="CC29" s="264"/>
      <c r="CD29" s="263" t="s">
        <v>226</v>
      </c>
      <c r="CE29" s="261" t="s">
        <v>85</v>
      </c>
      <c r="CF29" s="263" t="s">
        <v>733</v>
      </c>
      <c r="CG29" s="263">
        <v>4</v>
      </c>
      <c r="CH29" s="263">
        <v>17</v>
      </c>
      <c r="CI29" s="264">
        <v>2</v>
      </c>
      <c r="CJ29" s="275">
        <v>1</v>
      </c>
      <c r="CK29" s="264">
        <v>5</v>
      </c>
      <c r="CL29" s="263" t="s">
        <v>34</v>
      </c>
      <c r="CM29" s="263" t="s">
        <v>93</v>
      </c>
      <c r="CN29" s="263">
        <v>4</v>
      </c>
      <c r="CO29" s="263" t="s">
        <v>95</v>
      </c>
      <c r="CP29" s="263" t="s">
        <v>846</v>
      </c>
      <c r="CQ29" s="263">
        <v>1</v>
      </c>
      <c r="CR29" s="263">
        <v>4</v>
      </c>
      <c r="CS29" s="264">
        <v>1</v>
      </c>
      <c r="CT29" s="275">
        <v>4</v>
      </c>
      <c r="CU29" s="264">
        <v>5</v>
      </c>
      <c r="CV29" s="263" t="s">
        <v>34</v>
      </c>
      <c r="CW29" s="263" t="s">
        <v>93</v>
      </c>
      <c r="CX29" s="263">
        <v>0</v>
      </c>
      <c r="CY29" s="263" t="s">
        <v>86</v>
      </c>
      <c r="CZ29" s="263" t="s">
        <v>708</v>
      </c>
      <c r="DA29" s="263">
        <v>1</v>
      </c>
      <c r="DB29" s="263">
        <v>2</v>
      </c>
      <c r="DC29" s="264">
        <v>2</v>
      </c>
      <c r="DD29" s="263">
        <v>3</v>
      </c>
      <c r="DE29" s="264"/>
      <c r="DF29" s="264">
        <v>4</v>
      </c>
      <c r="DG29" s="264"/>
      <c r="DH29" s="264"/>
      <c r="DI29" s="263">
        <v>6</v>
      </c>
      <c r="DJ29" s="263" t="s">
        <v>91</v>
      </c>
      <c r="DK29" s="263" t="s">
        <v>726</v>
      </c>
      <c r="DL29" s="263">
        <v>1</v>
      </c>
      <c r="DM29" s="263">
        <v>4</v>
      </c>
      <c r="DN29" s="264">
        <v>2</v>
      </c>
      <c r="DO29" s="266">
        <v>2</v>
      </c>
      <c r="DP29" s="264">
        <v>5</v>
      </c>
      <c r="DQ29" s="263" t="s">
        <v>34</v>
      </c>
      <c r="DR29" s="263" t="s">
        <v>93</v>
      </c>
      <c r="DS29" s="263">
        <v>8</v>
      </c>
      <c r="DT29" s="263" t="s">
        <v>98</v>
      </c>
      <c r="DU29" s="263" t="s">
        <v>845</v>
      </c>
      <c r="DV29" s="263">
        <v>2</v>
      </c>
      <c r="DW29" s="263">
        <v>14</v>
      </c>
      <c r="DX29" s="264">
        <v>2</v>
      </c>
      <c r="DY29" s="263">
        <v>3</v>
      </c>
      <c r="DZ29" s="276">
        <v>5</v>
      </c>
      <c r="EA29" s="263" t="s">
        <v>786</v>
      </c>
      <c r="EB29" s="263" t="s">
        <v>86</v>
      </c>
      <c r="EC29" s="263">
        <v>4</v>
      </c>
      <c r="ED29" s="263" t="s">
        <v>91</v>
      </c>
      <c r="EE29" s="263" t="s">
        <v>748</v>
      </c>
      <c r="EF29" s="263">
        <v>1</v>
      </c>
      <c r="EG29" s="263">
        <v>1</v>
      </c>
      <c r="EH29" s="264">
        <v>1</v>
      </c>
      <c r="EI29" s="263">
        <v>4</v>
      </c>
      <c r="EJ29" s="264">
        <v>6</v>
      </c>
      <c r="EK29" s="92" t="s">
        <v>36</v>
      </c>
      <c r="EL29" s="92" t="s">
        <v>63</v>
      </c>
      <c r="EM29" s="263">
        <v>6</v>
      </c>
      <c r="EN29" s="263" t="s">
        <v>91</v>
      </c>
      <c r="EO29" s="263" t="s">
        <v>845</v>
      </c>
      <c r="EP29" s="263">
        <v>3</v>
      </c>
      <c r="EQ29" s="263">
        <v>4</v>
      </c>
      <c r="ER29" s="264">
        <v>2</v>
      </c>
      <c r="ES29" s="263">
        <v>4</v>
      </c>
      <c r="ET29" s="264">
        <v>6</v>
      </c>
      <c r="EU29" s="263" t="s">
        <v>34</v>
      </c>
      <c r="EV29" s="263" t="s">
        <v>63</v>
      </c>
      <c r="EW29" s="263">
        <v>8</v>
      </c>
      <c r="EX29" s="263" t="s">
        <v>85</v>
      </c>
      <c r="EY29" s="263" t="s">
        <v>722</v>
      </c>
      <c r="EZ29" s="263">
        <v>1</v>
      </c>
      <c r="FA29" s="263">
        <v>13</v>
      </c>
      <c r="FB29" s="264">
        <v>2</v>
      </c>
      <c r="FC29" s="263">
        <v>4</v>
      </c>
      <c r="FD29" s="276">
        <v>4</v>
      </c>
      <c r="FE29" s="275" t="s">
        <v>34</v>
      </c>
      <c r="FF29" s="275" t="s">
        <v>93</v>
      </c>
      <c r="FG29" s="275">
        <v>0</v>
      </c>
      <c r="FH29" s="275" t="s">
        <v>85</v>
      </c>
      <c r="FI29" s="275" t="s">
        <v>721</v>
      </c>
      <c r="FJ29" s="275">
        <v>1</v>
      </c>
      <c r="FK29" s="275">
        <v>5</v>
      </c>
      <c r="FL29" s="276">
        <v>2</v>
      </c>
      <c r="FM29" s="263">
        <v>2</v>
      </c>
      <c r="FN29" s="276">
        <v>4</v>
      </c>
      <c r="FO29" s="263" t="s">
        <v>34</v>
      </c>
      <c r="FP29" s="263" t="s">
        <v>93</v>
      </c>
      <c r="FQ29" s="263">
        <v>0</v>
      </c>
      <c r="FR29" s="263" t="s">
        <v>85</v>
      </c>
      <c r="FS29" s="263" t="s">
        <v>704</v>
      </c>
      <c r="FT29" s="263">
        <v>2</v>
      </c>
      <c r="FU29" s="263">
        <v>5</v>
      </c>
      <c r="FV29" s="264">
        <v>2</v>
      </c>
      <c r="FW29" s="263">
        <v>2</v>
      </c>
      <c r="FX29" s="264">
        <v>3</v>
      </c>
      <c r="FY29" s="264"/>
      <c r="FZ29" s="264"/>
      <c r="GA29" s="263">
        <v>8</v>
      </c>
      <c r="GB29" s="263" t="s">
        <v>98</v>
      </c>
      <c r="GC29" s="263" t="s">
        <v>842</v>
      </c>
      <c r="GD29" s="263">
        <v>2</v>
      </c>
      <c r="GE29" s="263">
        <v>1</v>
      </c>
      <c r="GF29" s="264">
        <v>1</v>
      </c>
      <c r="GG29" s="263">
        <v>2</v>
      </c>
      <c r="GH29" s="264">
        <v>5</v>
      </c>
      <c r="GI29" s="81" t="s">
        <v>34</v>
      </c>
      <c r="GJ29" s="81" t="s">
        <v>93</v>
      </c>
      <c r="GK29" s="261">
        <v>9</v>
      </c>
      <c r="GL29" s="261" t="s">
        <v>92</v>
      </c>
      <c r="GM29" s="261" t="s">
        <v>694</v>
      </c>
      <c r="GN29" s="261">
        <v>3</v>
      </c>
      <c r="GO29" s="261">
        <v>1.5</v>
      </c>
      <c r="GP29" s="262">
        <v>1</v>
      </c>
      <c r="GQ29" s="263">
        <v>4</v>
      </c>
    </row>
    <row r="30" spans="1:199" ht="19.5">
      <c r="A30" s="542">
        <v>45185</v>
      </c>
      <c r="B30" s="273" t="s">
        <v>844</v>
      </c>
      <c r="C30" s="76">
        <v>1</v>
      </c>
      <c r="D30" s="42">
        <v>0</v>
      </c>
      <c r="E30" s="206">
        <v>1</v>
      </c>
      <c r="F30" s="176">
        <v>81</v>
      </c>
      <c r="G30" s="177">
        <v>41</v>
      </c>
      <c r="H30" s="178">
        <v>40</v>
      </c>
      <c r="I30" s="518">
        <v>4</v>
      </c>
      <c r="J30" s="43">
        <v>2</v>
      </c>
      <c r="K30" s="43">
        <v>0</v>
      </c>
      <c r="L30" s="43">
        <v>0</v>
      </c>
      <c r="M30" s="43">
        <v>1</v>
      </c>
      <c r="N30" s="186">
        <v>3</v>
      </c>
      <c r="O30" s="43">
        <v>1</v>
      </c>
      <c r="P30" s="189">
        <v>4</v>
      </c>
      <c r="Q30" s="44">
        <v>3</v>
      </c>
      <c r="R30" s="142"/>
      <c r="S30" s="276">
        <v>5</v>
      </c>
      <c r="T30" s="92" t="s">
        <v>36</v>
      </c>
      <c r="U30" s="92" t="s">
        <v>93</v>
      </c>
      <c r="V30" s="263">
        <v>7</v>
      </c>
      <c r="W30" s="263" t="s">
        <v>98</v>
      </c>
      <c r="X30" s="263" t="s">
        <v>742</v>
      </c>
      <c r="Y30" s="263">
        <v>3</v>
      </c>
      <c r="Z30" s="263">
        <v>8</v>
      </c>
      <c r="AA30" s="264">
        <v>2</v>
      </c>
      <c r="AB30" s="275">
        <v>3</v>
      </c>
      <c r="AC30" s="264">
        <v>5</v>
      </c>
      <c r="AD30" s="263" t="s">
        <v>34</v>
      </c>
      <c r="AE30" s="263" t="s">
        <v>93</v>
      </c>
      <c r="AF30" s="263">
        <v>0</v>
      </c>
      <c r="AG30" s="263" t="s">
        <v>85</v>
      </c>
      <c r="AH30" s="263" t="s">
        <v>708</v>
      </c>
      <c r="AI30" s="263">
        <v>3</v>
      </c>
      <c r="AJ30" s="263">
        <v>8</v>
      </c>
      <c r="AK30" s="264">
        <v>2</v>
      </c>
      <c r="AL30" s="292">
        <v>3</v>
      </c>
      <c r="AM30" s="269">
        <v>6</v>
      </c>
      <c r="AN30" s="274" t="s">
        <v>36</v>
      </c>
      <c r="AO30" s="263" t="s">
        <v>63</v>
      </c>
      <c r="AP30" s="263">
        <v>0</v>
      </c>
      <c r="AQ30" s="263" t="s">
        <v>85</v>
      </c>
      <c r="AR30" s="263" t="s">
        <v>713</v>
      </c>
      <c r="AS30" s="263">
        <v>3</v>
      </c>
      <c r="AT30" s="263">
        <v>16</v>
      </c>
      <c r="AU30" s="264">
        <v>3</v>
      </c>
      <c r="AV30" s="275">
        <v>3</v>
      </c>
      <c r="AW30" s="276">
        <v>3</v>
      </c>
      <c r="AX30" s="264"/>
      <c r="AY30" s="264"/>
      <c r="AZ30" s="263">
        <v>5</v>
      </c>
      <c r="BA30" s="263" t="s">
        <v>85</v>
      </c>
      <c r="BB30" s="263" t="s">
        <v>701</v>
      </c>
      <c r="BC30" s="263">
        <v>3</v>
      </c>
      <c r="BD30" s="263">
        <v>15</v>
      </c>
      <c r="BE30" s="264">
        <v>2</v>
      </c>
      <c r="BF30" s="275">
        <v>1</v>
      </c>
      <c r="BG30" s="264">
        <v>4</v>
      </c>
      <c r="BH30" s="263" t="s">
        <v>36</v>
      </c>
      <c r="BI30" s="263" t="s">
        <v>93</v>
      </c>
      <c r="BJ30" s="263" t="s">
        <v>226</v>
      </c>
      <c r="BK30" s="263" t="s">
        <v>85</v>
      </c>
      <c r="BL30" s="263" t="s">
        <v>821</v>
      </c>
      <c r="BM30" s="263">
        <v>4</v>
      </c>
      <c r="BN30" s="263">
        <v>4</v>
      </c>
      <c r="BO30" s="264">
        <v>2</v>
      </c>
      <c r="BP30" s="275">
        <v>2</v>
      </c>
      <c r="BQ30" s="264">
        <v>4</v>
      </c>
      <c r="BR30" s="263" t="s">
        <v>36</v>
      </c>
      <c r="BS30" s="263" t="s">
        <v>93</v>
      </c>
      <c r="BT30" s="263">
        <v>0</v>
      </c>
      <c r="BU30" s="263" t="s">
        <v>85</v>
      </c>
      <c r="BV30" s="263" t="s">
        <v>704</v>
      </c>
      <c r="BW30" s="263">
        <v>1</v>
      </c>
      <c r="BX30" s="263">
        <v>2</v>
      </c>
      <c r="BY30" s="264">
        <v>1</v>
      </c>
      <c r="BZ30" s="275">
        <v>3</v>
      </c>
      <c r="CA30" s="264">
        <v>2</v>
      </c>
      <c r="CB30" s="264"/>
      <c r="CC30" s="264"/>
      <c r="CD30" s="263">
        <v>0</v>
      </c>
      <c r="CE30" s="261" t="s">
        <v>85</v>
      </c>
      <c r="CF30" s="263" t="s">
        <v>704</v>
      </c>
      <c r="CG30" s="263">
        <v>3</v>
      </c>
      <c r="CH30" s="263">
        <v>3</v>
      </c>
      <c r="CI30" s="264">
        <v>1</v>
      </c>
      <c r="CJ30" s="275">
        <v>1</v>
      </c>
      <c r="CK30" s="276">
        <v>6</v>
      </c>
      <c r="CL30" s="275" t="s">
        <v>34</v>
      </c>
      <c r="CM30" s="261" t="s">
        <v>93</v>
      </c>
      <c r="CN30" s="263">
        <v>4</v>
      </c>
      <c r="CO30" s="263" t="s">
        <v>85</v>
      </c>
      <c r="CP30" s="263" t="s">
        <v>704</v>
      </c>
      <c r="CQ30" s="263">
        <v>1</v>
      </c>
      <c r="CR30" s="263">
        <v>2</v>
      </c>
      <c r="CS30" s="264">
        <v>2</v>
      </c>
      <c r="CT30" s="275">
        <v>4</v>
      </c>
      <c r="CU30" s="264">
        <v>6</v>
      </c>
      <c r="CV30" s="263" t="s">
        <v>34</v>
      </c>
      <c r="CW30" s="263" t="s">
        <v>86</v>
      </c>
      <c r="CX30" s="263">
        <v>9</v>
      </c>
      <c r="CY30" s="263" t="s">
        <v>85</v>
      </c>
      <c r="CZ30" s="263" t="s">
        <v>690</v>
      </c>
      <c r="DA30" s="263">
        <v>2</v>
      </c>
      <c r="DB30" s="263">
        <v>8</v>
      </c>
      <c r="DC30" s="264">
        <v>3</v>
      </c>
      <c r="DD30" s="263">
        <v>3</v>
      </c>
      <c r="DE30" s="264"/>
      <c r="DF30" s="264">
        <v>3</v>
      </c>
      <c r="DG30" s="264"/>
      <c r="DH30" s="264"/>
      <c r="DI30" s="263">
        <v>6</v>
      </c>
      <c r="DJ30" s="263" t="s">
        <v>85</v>
      </c>
      <c r="DK30" s="263" t="s">
        <v>726</v>
      </c>
      <c r="DL30" s="263">
        <v>1</v>
      </c>
      <c r="DM30" s="263">
        <v>5</v>
      </c>
      <c r="DN30" s="264">
        <v>2</v>
      </c>
      <c r="DO30" s="266">
        <v>1</v>
      </c>
      <c r="DP30" s="276">
        <v>4</v>
      </c>
      <c r="DQ30" s="263" t="s">
        <v>34</v>
      </c>
      <c r="DR30" s="263" t="s">
        <v>93</v>
      </c>
      <c r="DS30" s="263">
        <v>0</v>
      </c>
      <c r="DT30" s="263" t="s">
        <v>98</v>
      </c>
      <c r="DU30" s="263" t="s">
        <v>704</v>
      </c>
      <c r="DV30" s="263">
        <v>1</v>
      </c>
      <c r="DW30" s="263">
        <v>1</v>
      </c>
      <c r="DX30" s="264">
        <v>1</v>
      </c>
      <c r="DY30" s="263">
        <v>3</v>
      </c>
      <c r="DZ30" s="277">
        <v>7</v>
      </c>
      <c r="EA30" s="263" t="s">
        <v>786</v>
      </c>
      <c r="EB30" s="263" t="s">
        <v>96</v>
      </c>
      <c r="EC30" s="263">
        <v>9</v>
      </c>
      <c r="ED30" s="261" t="s">
        <v>85</v>
      </c>
      <c r="EE30" s="263" t="s">
        <v>822</v>
      </c>
      <c r="EF30" s="263">
        <v>4</v>
      </c>
      <c r="EG30" s="263">
        <v>16</v>
      </c>
      <c r="EH30" s="264">
        <v>3</v>
      </c>
      <c r="EI30" s="263">
        <v>4</v>
      </c>
      <c r="EJ30" s="264">
        <v>5</v>
      </c>
      <c r="EK30" s="263" t="s">
        <v>36</v>
      </c>
      <c r="EL30" s="263" t="s">
        <v>93</v>
      </c>
      <c r="EM30" s="263">
        <v>9</v>
      </c>
      <c r="EN30" s="263" t="s">
        <v>91</v>
      </c>
      <c r="EO30" s="263" t="s">
        <v>840</v>
      </c>
      <c r="EP30" s="263">
        <v>1</v>
      </c>
      <c r="EQ30" s="263">
        <v>1</v>
      </c>
      <c r="ER30" s="264">
        <v>2</v>
      </c>
      <c r="ES30" s="263">
        <v>3</v>
      </c>
      <c r="ET30" s="276">
        <v>4</v>
      </c>
      <c r="EU30" s="263" t="s">
        <v>34</v>
      </c>
      <c r="EV30" s="263" t="s">
        <v>93</v>
      </c>
      <c r="EW30" s="263" t="s">
        <v>271</v>
      </c>
      <c r="EX30" s="263" t="s">
        <v>85</v>
      </c>
      <c r="EY30" s="263" t="s">
        <v>701</v>
      </c>
      <c r="EZ30" s="263">
        <v>2</v>
      </c>
      <c r="FA30" s="263">
        <v>2</v>
      </c>
      <c r="FB30" s="264">
        <v>1</v>
      </c>
      <c r="FC30" s="263">
        <v>3</v>
      </c>
      <c r="FD30" s="276">
        <v>5</v>
      </c>
      <c r="FE30" s="263" t="s">
        <v>34</v>
      </c>
      <c r="FF30" s="263" t="s">
        <v>86</v>
      </c>
      <c r="FG30" s="263">
        <v>60</v>
      </c>
      <c r="FH30" s="263" t="s">
        <v>91</v>
      </c>
      <c r="FI30" s="263" t="s">
        <v>841</v>
      </c>
      <c r="FJ30" s="263">
        <v>3</v>
      </c>
      <c r="FK30" s="263">
        <v>3</v>
      </c>
      <c r="FL30" s="264">
        <v>1</v>
      </c>
      <c r="FM30" s="263">
        <v>4</v>
      </c>
      <c r="FN30" s="277">
        <v>4</v>
      </c>
      <c r="FO30" s="263" t="s">
        <v>34</v>
      </c>
      <c r="FP30" s="263" t="s">
        <v>93</v>
      </c>
      <c r="FQ30" s="263">
        <v>4</v>
      </c>
      <c r="FR30" s="263" t="s">
        <v>85</v>
      </c>
      <c r="FS30" s="263" t="s">
        <v>704</v>
      </c>
      <c r="FT30" s="263">
        <v>1</v>
      </c>
      <c r="FU30" s="263">
        <v>4</v>
      </c>
      <c r="FV30" s="264">
        <v>2</v>
      </c>
      <c r="FW30" s="263">
        <v>2</v>
      </c>
      <c r="FX30" s="264">
        <v>3</v>
      </c>
      <c r="FY30" s="264"/>
      <c r="FZ30" s="264"/>
      <c r="GA30" s="263">
        <v>8</v>
      </c>
      <c r="GB30" s="263" t="s">
        <v>85</v>
      </c>
      <c r="GC30" s="263" t="s">
        <v>842</v>
      </c>
      <c r="GD30" s="263">
        <v>1</v>
      </c>
      <c r="GE30" s="263">
        <v>20</v>
      </c>
      <c r="GF30" s="264">
        <v>2</v>
      </c>
      <c r="GG30" s="263">
        <v>1</v>
      </c>
      <c r="GH30" s="264">
        <v>5</v>
      </c>
      <c r="GI30" s="261" t="s">
        <v>34</v>
      </c>
      <c r="GJ30" s="261" t="s">
        <v>95</v>
      </c>
      <c r="GK30" s="261">
        <v>7</v>
      </c>
      <c r="GL30" s="261" t="s">
        <v>91</v>
      </c>
      <c r="GM30" s="261" t="s">
        <v>702</v>
      </c>
      <c r="GN30" s="261">
        <v>1</v>
      </c>
      <c r="GO30" s="261">
        <v>5</v>
      </c>
      <c r="GP30" s="262">
        <v>2</v>
      </c>
      <c r="GQ30" s="263">
        <v>3</v>
      </c>
    </row>
    <row r="31" spans="1:199" ht="19.5">
      <c r="A31" s="540">
        <v>45179</v>
      </c>
      <c r="B31" s="5" t="s">
        <v>836</v>
      </c>
      <c r="C31" s="74">
        <v>0</v>
      </c>
      <c r="D31" s="28">
        <v>0</v>
      </c>
      <c r="E31" s="206">
        <v>0</v>
      </c>
      <c r="F31" s="179">
        <v>80</v>
      </c>
      <c r="G31" s="180">
        <v>39</v>
      </c>
      <c r="H31" s="181">
        <v>41</v>
      </c>
      <c r="I31" s="518">
        <v>11</v>
      </c>
      <c r="J31" s="27">
        <v>0</v>
      </c>
      <c r="K31" s="27">
        <v>0</v>
      </c>
      <c r="L31" s="27">
        <v>0</v>
      </c>
      <c r="M31" s="27">
        <v>0</v>
      </c>
      <c r="N31" s="186">
        <v>0</v>
      </c>
      <c r="O31" s="27">
        <v>0</v>
      </c>
      <c r="P31" s="190">
        <v>0</v>
      </c>
      <c r="Q31" s="18">
        <v>1</v>
      </c>
      <c r="R31" s="142"/>
      <c r="S31" s="262">
        <v>4</v>
      </c>
      <c r="T31" s="261" t="s">
        <v>36</v>
      </c>
      <c r="U31" s="261" t="s">
        <v>93</v>
      </c>
      <c r="V31" s="261">
        <v>9</v>
      </c>
      <c r="W31" s="261" t="s">
        <v>85</v>
      </c>
      <c r="X31" s="261" t="s">
        <v>694</v>
      </c>
      <c r="Y31" s="261">
        <v>3</v>
      </c>
      <c r="Z31" s="261">
        <v>12</v>
      </c>
      <c r="AA31" s="262">
        <v>2</v>
      </c>
      <c r="AB31" s="275">
        <v>2</v>
      </c>
      <c r="AC31" s="262">
        <v>4</v>
      </c>
      <c r="AD31" s="261" t="s">
        <v>34</v>
      </c>
      <c r="AE31" s="261" t="s">
        <v>86</v>
      </c>
      <c r="AF31" s="134">
        <v>0</v>
      </c>
      <c r="AG31" s="134" t="s">
        <v>85</v>
      </c>
      <c r="AH31" s="261" t="s">
        <v>691</v>
      </c>
      <c r="AI31" s="261">
        <v>4</v>
      </c>
      <c r="AJ31" s="261">
        <v>8</v>
      </c>
      <c r="AK31" s="262">
        <v>2</v>
      </c>
      <c r="AL31" s="292">
        <v>2</v>
      </c>
      <c r="AM31" s="264">
        <v>3</v>
      </c>
      <c r="AN31" s="261" t="s">
        <v>36</v>
      </c>
      <c r="AO31" s="261" t="s">
        <v>93</v>
      </c>
      <c r="AP31" s="288">
        <v>0</v>
      </c>
      <c r="AQ31" s="288" t="s">
        <v>85</v>
      </c>
      <c r="AR31" s="261" t="s">
        <v>704</v>
      </c>
      <c r="AS31" s="261">
        <v>2</v>
      </c>
      <c r="AT31" s="261">
        <v>4</v>
      </c>
      <c r="AU31" s="262">
        <v>1</v>
      </c>
      <c r="AV31" s="275">
        <v>2</v>
      </c>
      <c r="AW31" s="262">
        <v>4</v>
      </c>
      <c r="AX31" s="262"/>
      <c r="AY31" s="262"/>
      <c r="AZ31" s="261">
        <v>6</v>
      </c>
      <c r="BA31" s="263" t="s">
        <v>63</v>
      </c>
      <c r="BB31" s="261" t="s">
        <v>832</v>
      </c>
      <c r="BC31" s="261">
        <v>2</v>
      </c>
      <c r="BD31" s="261">
        <v>3</v>
      </c>
      <c r="BE31" s="262">
        <v>2</v>
      </c>
      <c r="BF31" s="275">
        <v>2</v>
      </c>
      <c r="BG31" s="271">
        <v>5</v>
      </c>
      <c r="BH31" s="267" t="s">
        <v>36</v>
      </c>
      <c r="BI31" s="261" t="s">
        <v>92</v>
      </c>
      <c r="BJ31" s="261">
        <v>0</v>
      </c>
      <c r="BK31" s="261" t="s">
        <v>85</v>
      </c>
      <c r="BL31" s="261" t="s">
        <v>708</v>
      </c>
      <c r="BM31" s="261">
        <v>2</v>
      </c>
      <c r="BN31" s="261">
        <v>15</v>
      </c>
      <c r="BO31" s="262">
        <v>3</v>
      </c>
      <c r="BP31" s="275">
        <v>2</v>
      </c>
      <c r="BQ31" s="262">
        <v>5</v>
      </c>
      <c r="BR31" s="265" t="s">
        <v>36</v>
      </c>
      <c r="BS31" s="265" t="s">
        <v>93</v>
      </c>
      <c r="BT31" s="261">
        <v>4</v>
      </c>
      <c r="BU31" s="261" t="s">
        <v>85</v>
      </c>
      <c r="BV31" s="261" t="s">
        <v>708</v>
      </c>
      <c r="BW31" s="261">
        <v>2</v>
      </c>
      <c r="BX31" s="261">
        <v>5</v>
      </c>
      <c r="BY31" s="262">
        <v>2</v>
      </c>
      <c r="BZ31" s="275">
        <v>3</v>
      </c>
      <c r="CA31" s="272">
        <v>3</v>
      </c>
      <c r="CB31" s="262"/>
      <c r="CC31" s="262"/>
      <c r="CD31" s="261" t="s">
        <v>226</v>
      </c>
      <c r="CE31" s="261" t="s">
        <v>85</v>
      </c>
      <c r="CF31" s="261" t="s">
        <v>738</v>
      </c>
      <c r="CG31" s="261">
        <v>5</v>
      </c>
      <c r="CH31" s="261">
        <v>8</v>
      </c>
      <c r="CI31" s="262">
        <v>2</v>
      </c>
      <c r="CJ31" s="275">
        <v>1</v>
      </c>
      <c r="CK31" s="268">
        <v>6</v>
      </c>
      <c r="CL31" s="261" t="s">
        <v>34</v>
      </c>
      <c r="CM31" s="261" t="s">
        <v>93</v>
      </c>
      <c r="CN31" s="261" t="s">
        <v>226</v>
      </c>
      <c r="CO31" s="261" t="s">
        <v>85</v>
      </c>
      <c r="CP31" s="261" t="s">
        <v>781</v>
      </c>
      <c r="CQ31" s="261">
        <v>3</v>
      </c>
      <c r="CR31" s="261">
        <v>8</v>
      </c>
      <c r="CS31" s="262">
        <v>3</v>
      </c>
      <c r="CT31" s="275">
        <v>3</v>
      </c>
      <c r="CU31" s="272">
        <v>5</v>
      </c>
      <c r="CV31" s="261" t="s">
        <v>34</v>
      </c>
      <c r="CW31" s="261" t="s">
        <v>94</v>
      </c>
      <c r="CX31" s="261">
        <v>9</v>
      </c>
      <c r="CY31" s="261" t="s">
        <v>85</v>
      </c>
      <c r="CZ31" s="261" t="s">
        <v>690</v>
      </c>
      <c r="DA31" s="261">
        <v>2</v>
      </c>
      <c r="DB31" s="261">
        <v>15</v>
      </c>
      <c r="DC31" s="262">
        <v>3</v>
      </c>
      <c r="DD31" s="263">
        <v>2</v>
      </c>
      <c r="DE31" s="262"/>
      <c r="DF31" s="272">
        <v>4</v>
      </c>
      <c r="DG31" s="262"/>
      <c r="DH31" s="264"/>
      <c r="DI31" s="261">
        <v>5</v>
      </c>
      <c r="DJ31" s="263" t="s">
        <v>85</v>
      </c>
      <c r="DK31" s="261" t="s">
        <v>742</v>
      </c>
      <c r="DL31" s="261">
        <v>3</v>
      </c>
      <c r="DM31" s="261">
        <v>13</v>
      </c>
      <c r="DN31" s="262">
        <v>3</v>
      </c>
      <c r="DO31" s="266">
        <v>1</v>
      </c>
      <c r="DP31" s="262">
        <v>4</v>
      </c>
      <c r="DQ31" s="261" t="s">
        <v>34</v>
      </c>
      <c r="DR31" s="261" t="s">
        <v>93</v>
      </c>
      <c r="DS31" s="261">
        <v>0</v>
      </c>
      <c r="DT31" s="261" t="s">
        <v>85</v>
      </c>
      <c r="DU31" s="261" t="s">
        <v>797</v>
      </c>
      <c r="DV31" s="261">
        <v>3</v>
      </c>
      <c r="DW31" s="261">
        <v>9</v>
      </c>
      <c r="DX31" s="262">
        <v>2</v>
      </c>
      <c r="DY31" s="263">
        <v>2</v>
      </c>
      <c r="DZ31" s="262">
        <v>4</v>
      </c>
      <c r="EA31" s="81" t="s">
        <v>786</v>
      </c>
      <c r="EB31" s="81" t="s">
        <v>93</v>
      </c>
      <c r="EC31" s="261">
        <v>9</v>
      </c>
      <c r="ED31" s="261" t="s">
        <v>85</v>
      </c>
      <c r="EE31" s="261" t="s">
        <v>731</v>
      </c>
      <c r="EF31" s="261">
        <v>2</v>
      </c>
      <c r="EG31" s="265">
        <v>24</v>
      </c>
      <c r="EH31" s="268">
        <v>2</v>
      </c>
      <c r="EI31" s="263">
        <v>2</v>
      </c>
      <c r="EJ31" s="262">
        <v>5</v>
      </c>
      <c r="EK31" s="261" t="s">
        <v>36</v>
      </c>
      <c r="EL31" s="261" t="s">
        <v>93</v>
      </c>
      <c r="EM31" s="261">
        <v>7</v>
      </c>
      <c r="EN31" s="261" t="s">
        <v>95</v>
      </c>
      <c r="EO31" s="261" t="s">
        <v>811</v>
      </c>
      <c r="EP31" s="261">
        <v>3</v>
      </c>
      <c r="EQ31" s="261">
        <v>1.5</v>
      </c>
      <c r="ER31" s="262">
        <v>2</v>
      </c>
      <c r="ES31" s="263">
        <v>3</v>
      </c>
      <c r="ET31" s="262">
        <v>5</v>
      </c>
      <c r="EU31" s="289" t="s">
        <v>34</v>
      </c>
      <c r="EV31" s="289" t="s">
        <v>93</v>
      </c>
      <c r="EW31" s="261">
        <v>9</v>
      </c>
      <c r="EX31" s="263" t="s">
        <v>85</v>
      </c>
      <c r="EY31" s="261" t="s">
        <v>733</v>
      </c>
      <c r="EZ31" s="261">
        <v>1</v>
      </c>
      <c r="FA31" s="261">
        <v>6</v>
      </c>
      <c r="FB31" s="262">
        <v>2</v>
      </c>
      <c r="FC31" s="263">
        <v>3</v>
      </c>
      <c r="FD31" s="262">
        <v>5</v>
      </c>
      <c r="FE31" s="261" t="s">
        <v>34</v>
      </c>
      <c r="FF31" s="261" t="s">
        <v>93</v>
      </c>
      <c r="FG31" s="261">
        <v>5</v>
      </c>
      <c r="FH31" s="261" t="s">
        <v>85</v>
      </c>
      <c r="FI31" s="261" t="s">
        <v>833</v>
      </c>
      <c r="FJ31" s="261">
        <v>3</v>
      </c>
      <c r="FK31" s="261">
        <v>13</v>
      </c>
      <c r="FL31" s="262">
        <v>3</v>
      </c>
      <c r="FM31" s="263">
        <v>2</v>
      </c>
      <c r="FN31" s="271">
        <v>4</v>
      </c>
      <c r="FO31" s="267" t="s">
        <v>34</v>
      </c>
      <c r="FP31" s="261" t="s">
        <v>93</v>
      </c>
      <c r="FQ31" s="261">
        <v>4</v>
      </c>
      <c r="FR31" s="261" t="s">
        <v>85</v>
      </c>
      <c r="FS31" s="261" t="s">
        <v>704</v>
      </c>
      <c r="FT31" s="261">
        <v>3</v>
      </c>
      <c r="FU31" s="261">
        <v>8</v>
      </c>
      <c r="FV31" s="262">
        <v>2</v>
      </c>
      <c r="FW31" s="263">
        <v>2</v>
      </c>
      <c r="FX31" s="268">
        <v>4</v>
      </c>
      <c r="FY31" s="262"/>
      <c r="FZ31" s="262"/>
      <c r="GA31" s="261">
        <v>7</v>
      </c>
      <c r="GB31" s="261" t="s">
        <v>85</v>
      </c>
      <c r="GC31" s="261" t="s">
        <v>726</v>
      </c>
      <c r="GD31" s="261">
        <v>3</v>
      </c>
      <c r="GE31" s="261">
        <v>27</v>
      </c>
      <c r="GF31" s="262">
        <v>3</v>
      </c>
      <c r="GG31" s="263">
        <v>1</v>
      </c>
      <c r="GH31" s="262">
        <v>6</v>
      </c>
      <c r="GI31" s="261" t="s">
        <v>34</v>
      </c>
      <c r="GJ31" s="263" t="s">
        <v>95</v>
      </c>
      <c r="GK31" s="261" t="s">
        <v>317</v>
      </c>
      <c r="GL31" s="261" t="s">
        <v>91</v>
      </c>
      <c r="GM31" s="261" t="s">
        <v>834</v>
      </c>
      <c r="GN31" s="261">
        <v>1</v>
      </c>
      <c r="GO31" s="261">
        <v>12</v>
      </c>
      <c r="GP31" s="262">
        <v>2</v>
      </c>
      <c r="GQ31" s="263">
        <v>4</v>
      </c>
    </row>
    <row r="32" spans="1:199" ht="19.5">
      <c r="A32" s="540">
        <v>45178</v>
      </c>
      <c r="B32" s="284" t="s">
        <v>850</v>
      </c>
      <c r="C32" s="74">
        <v>2</v>
      </c>
      <c r="D32" s="28">
        <v>0</v>
      </c>
      <c r="E32" s="206">
        <v>2</v>
      </c>
      <c r="F32" s="179">
        <v>79</v>
      </c>
      <c r="G32" s="180">
        <v>39</v>
      </c>
      <c r="H32" s="181">
        <v>40</v>
      </c>
      <c r="I32" s="518">
        <v>2</v>
      </c>
      <c r="J32" s="27">
        <v>1</v>
      </c>
      <c r="K32" s="27">
        <v>0</v>
      </c>
      <c r="L32" s="27">
        <v>0</v>
      </c>
      <c r="M32" s="27">
        <v>1</v>
      </c>
      <c r="N32" s="186">
        <v>2</v>
      </c>
      <c r="O32" s="27">
        <v>1</v>
      </c>
      <c r="P32" s="190">
        <v>3</v>
      </c>
      <c r="Q32" s="18">
        <v>2</v>
      </c>
      <c r="R32" s="142"/>
      <c r="S32" s="264">
        <v>7</v>
      </c>
      <c r="T32" s="92" t="s">
        <v>36</v>
      </c>
      <c r="U32" s="92" t="s">
        <v>96</v>
      </c>
      <c r="V32" s="263">
        <v>9</v>
      </c>
      <c r="W32" s="263" t="s">
        <v>85</v>
      </c>
      <c r="X32" s="263" t="s">
        <v>830</v>
      </c>
      <c r="Y32" s="263">
        <v>3</v>
      </c>
      <c r="Z32" s="263">
        <v>1</v>
      </c>
      <c r="AA32" s="264">
        <v>1</v>
      </c>
      <c r="AB32" s="275">
        <v>6</v>
      </c>
      <c r="AC32" s="276">
        <v>4</v>
      </c>
      <c r="AD32" s="263" t="s">
        <v>34</v>
      </c>
      <c r="AE32" s="263" t="s">
        <v>93</v>
      </c>
      <c r="AF32" s="263" t="s">
        <v>226</v>
      </c>
      <c r="AG32" s="263" t="s">
        <v>92</v>
      </c>
      <c r="AH32" s="263" t="s">
        <v>689</v>
      </c>
      <c r="AI32" s="263">
        <v>4</v>
      </c>
      <c r="AJ32" s="285">
        <v>3</v>
      </c>
      <c r="AK32" s="286">
        <v>1</v>
      </c>
      <c r="AL32" s="292">
        <v>3</v>
      </c>
      <c r="AM32" s="276">
        <v>3</v>
      </c>
      <c r="AN32" s="263" t="s">
        <v>36</v>
      </c>
      <c r="AO32" s="263" t="s">
        <v>93</v>
      </c>
      <c r="AP32" s="263" t="s">
        <v>226</v>
      </c>
      <c r="AQ32" s="263" t="s">
        <v>85</v>
      </c>
      <c r="AR32" s="263" t="s">
        <v>740</v>
      </c>
      <c r="AS32" s="263">
        <v>3</v>
      </c>
      <c r="AT32" s="263">
        <v>12</v>
      </c>
      <c r="AU32" s="264">
        <v>1</v>
      </c>
      <c r="AV32" s="275">
        <v>2</v>
      </c>
      <c r="AW32" s="264">
        <v>3</v>
      </c>
      <c r="AX32" s="264"/>
      <c r="AY32" s="264"/>
      <c r="AZ32" s="263">
        <v>6</v>
      </c>
      <c r="BA32" s="263" t="s">
        <v>85</v>
      </c>
      <c r="BB32" s="263" t="s">
        <v>831</v>
      </c>
      <c r="BC32" s="263">
        <v>1</v>
      </c>
      <c r="BD32" s="263">
        <v>8</v>
      </c>
      <c r="BE32" s="264">
        <v>2</v>
      </c>
      <c r="BF32" s="275">
        <v>1</v>
      </c>
      <c r="BG32" s="277">
        <v>6</v>
      </c>
      <c r="BH32" s="263" t="s">
        <v>36</v>
      </c>
      <c r="BI32" s="263" t="s">
        <v>93</v>
      </c>
      <c r="BJ32" s="263" t="s">
        <v>226</v>
      </c>
      <c r="BK32" s="263" t="s">
        <v>86</v>
      </c>
      <c r="BL32" s="263" t="s">
        <v>698</v>
      </c>
      <c r="BM32" s="263">
        <v>4</v>
      </c>
      <c r="BN32" s="263">
        <v>4</v>
      </c>
      <c r="BO32" s="264">
        <v>2</v>
      </c>
      <c r="BP32" s="275">
        <v>4</v>
      </c>
      <c r="BQ32" s="264">
        <v>4</v>
      </c>
      <c r="BR32" s="263" t="s">
        <v>36</v>
      </c>
      <c r="BS32" s="263" t="s">
        <v>93</v>
      </c>
      <c r="BT32" s="263">
        <v>4</v>
      </c>
      <c r="BU32" s="263" t="s">
        <v>85</v>
      </c>
      <c r="BV32" s="263" t="s">
        <v>804</v>
      </c>
      <c r="BW32" s="263">
        <v>1</v>
      </c>
      <c r="BX32" s="263">
        <v>3</v>
      </c>
      <c r="BY32" s="264">
        <v>1</v>
      </c>
      <c r="BZ32" s="275">
        <v>3</v>
      </c>
      <c r="CA32" s="264">
        <v>3</v>
      </c>
      <c r="CB32" s="264"/>
      <c r="CC32" s="264"/>
      <c r="CD32" s="263">
        <v>4</v>
      </c>
      <c r="CE32" s="261" t="s">
        <v>85</v>
      </c>
      <c r="CF32" s="263" t="s">
        <v>767</v>
      </c>
      <c r="CG32" s="263">
        <v>1</v>
      </c>
      <c r="CH32" s="263">
        <v>3</v>
      </c>
      <c r="CI32" s="264">
        <v>2</v>
      </c>
      <c r="CJ32" s="275">
        <v>1</v>
      </c>
      <c r="CK32" s="277">
        <v>5</v>
      </c>
      <c r="CL32" s="263" t="s">
        <v>34</v>
      </c>
      <c r="CM32" s="263" t="s">
        <v>93</v>
      </c>
      <c r="CN32" s="263" t="s">
        <v>226</v>
      </c>
      <c r="CO32" s="263" t="s">
        <v>85</v>
      </c>
      <c r="CP32" s="263" t="s">
        <v>770</v>
      </c>
      <c r="CQ32" s="263">
        <v>2</v>
      </c>
      <c r="CR32" s="263">
        <v>6</v>
      </c>
      <c r="CS32" s="264">
        <v>2</v>
      </c>
      <c r="CT32" s="275">
        <v>3</v>
      </c>
      <c r="CU32" s="264">
        <v>4</v>
      </c>
      <c r="CV32" s="263" t="s">
        <v>34</v>
      </c>
      <c r="CW32" s="263" t="s">
        <v>121</v>
      </c>
      <c r="CX32" s="263">
        <v>7</v>
      </c>
      <c r="CY32" s="263" t="s">
        <v>85</v>
      </c>
      <c r="CZ32" s="263" t="s">
        <v>688</v>
      </c>
      <c r="DA32" s="263">
        <v>3</v>
      </c>
      <c r="DB32" s="285">
        <v>3</v>
      </c>
      <c r="DC32" s="286">
        <v>2</v>
      </c>
      <c r="DD32" s="263">
        <v>2</v>
      </c>
      <c r="DE32" s="264"/>
      <c r="DF32" s="264">
        <v>4</v>
      </c>
      <c r="DG32" s="264"/>
      <c r="DH32" s="264"/>
      <c r="DI32" s="263">
        <v>5</v>
      </c>
      <c r="DJ32" s="263" t="s">
        <v>98</v>
      </c>
      <c r="DK32" s="263" t="s">
        <v>795</v>
      </c>
      <c r="DL32" s="263">
        <v>3</v>
      </c>
      <c r="DM32" s="263">
        <v>4</v>
      </c>
      <c r="DN32" s="264">
        <v>2</v>
      </c>
      <c r="DO32" s="266">
        <v>2</v>
      </c>
      <c r="DP32" s="264">
        <v>4</v>
      </c>
      <c r="DQ32" s="263" t="s">
        <v>34</v>
      </c>
      <c r="DR32" s="263" t="s">
        <v>93</v>
      </c>
      <c r="DS32" s="263">
        <v>0</v>
      </c>
      <c r="DT32" s="263" t="s">
        <v>85</v>
      </c>
      <c r="DU32" s="263" t="s">
        <v>708</v>
      </c>
      <c r="DV32" s="263">
        <v>2</v>
      </c>
      <c r="DW32" s="263">
        <v>15</v>
      </c>
      <c r="DX32" s="264">
        <v>2</v>
      </c>
      <c r="DY32" s="263">
        <v>2</v>
      </c>
      <c r="DZ32" s="276">
        <v>4</v>
      </c>
      <c r="EA32" s="263" t="s">
        <v>786</v>
      </c>
      <c r="EB32" s="263" t="s">
        <v>93</v>
      </c>
      <c r="EC32" s="263">
        <v>9</v>
      </c>
      <c r="ED32" s="263" t="s">
        <v>85</v>
      </c>
      <c r="EE32" s="263" t="s">
        <v>738</v>
      </c>
      <c r="EF32" s="263">
        <v>3</v>
      </c>
      <c r="EG32" s="263">
        <v>12</v>
      </c>
      <c r="EH32" s="264">
        <v>2</v>
      </c>
      <c r="EI32" s="263">
        <v>2</v>
      </c>
      <c r="EJ32" s="264">
        <v>4</v>
      </c>
      <c r="EK32" s="263" t="s">
        <v>36</v>
      </c>
      <c r="EL32" s="263" t="s">
        <v>93</v>
      </c>
      <c r="EM32" s="263" t="s">
        <v>226</v>
      </c>
      <c r="EN32" s="263" t="s">
        <v>85</v>
      </c>
      <c r="EO32" s="263" t="s">
        <v>796</v>
      </c>
      <c r="EP32" s="263">
        <v>1</v>
      </c>
      <c r="EQ32" s="263">
        <v>6</v>
      </c>
      <c r="ER32" s="264">
        <v>2</v>
      </c>
      <c r="ES32" s="263">
        <v>2</v>
      </c>
      <c r="ET32" s="264">
        <v>6</v>
      </c>
      <c r="EU32" s="263" t="s">
        <v>34</v>
      </c>
      <c r="EV32" s="263" t="s">
        <v>93</v>
      </c>
      <c r="EW32" s="263">
        <v>8</v>
      </c>
      <c r="EX32" s="263" t="s">
        <v>121</v>
      </c>
      <c r="EY32" s="285" t="s">
        <v>722</v>
      </c>
      <c r="EZ32" s="263">
        <v>3</v>
      </c>
      <c r="FA32" s="263">
        <v>3</v>
      </c>
      <c r="FB32" s="264">
        <v>2</v>
      </c>
      <c r="FC32" s="263">
        <v>4</v>
      </c>
      <c r="FD32" s="287">
        <v>4</v>
      </c>
      <c r="FE32" s="275" t="s">
        <v>34</v>
      </c>
      <c r="FF32" s="275" t="s">
        <v>93</v>
      </c>
      <c r="FG32" s="275">
        <v>9</v>
      </c>
      <c r="FH32" s="275" t="s">
        <v>85</v>
      </c>
      <c r="FI32" s="275" t="s">
        <v>694</v>
      </c>
      <c r="FJ32" s="275">
        <v>3</v>
      </c>
      <c r="FK32" s="275">
        <v>13</v>
      </c>
      <c r="FL32" s="276">
        <v>2</v>
      </c>
      <c r="FM32" s="263">
        <v>2</v>
      </c>
      <c r="FN32" s="276">
        <v>5</v>
      </c>
      <c r="FO32" s="92" t="s">
        <v>34</v>
      </c>
      <c r="FP32" s="92" t="s">
        <v>93</v>
      </c>
      <c r="FQ32" s="263">
        <v>4</v>
      </c>
      <c r="FR32" s="263" t="s">
        <v>63</v>
      </c>
      <c r="FS32" s="263" t="s">
        <v>708</v>
      </c>
      <c r="FT32" s="263">
        <v>1</v>
      </c>
      <c r="FU32" s="263">
        <v>3</v>
      </c>
      <c r="FV32" s="264">
        <v>2</v>
      </c>
      <c r="FW32" s="263">
        <v>3</v>
      </c>
      <c r="FX32" s="264">
        <v>3</v>
      </c>
      <c r="FY32" s="264"/>
      <c r="FZ32" s="264"/>
      <c r="GA32" s="263">
        <v>7</v>
      </c>
      <c r="GB32" s="263" t="s">
        <v>85</v>
      </c>
      <c r="GC32" s="263" t="s">
        <v>742</v>
      </c>
      <c r="GD32" s="263">
        <v>2</v>
      </c>
      <c r="GE32" s="263">
        <v>12</v>
      </c>
      <c r="GF32" s="264">
        <v>2</v>
      </c>
      <c r="GG32" s="263">
        <v>1</v>
      </c>
      <c r="GH32" s="264">
        <v>6</v>
      </c>
      <c r="GI32" s="261" t="s">
        <v>34</v>
      </c>
      <c r="GJ32" s="261" t="s">
        <v>93</v>
      </c>
      <c r="GK32" s="261">
        <v>8</v>
      </c>
      <c r="GL32" s="261" t="s">
        <v>91</v>
      </c>
      <c r="GM32" s="261" t="s">
        <v>702</v>
      </c>
      <c r="GN32" s="261">
        <v>3</v>
      </c>
      <c r="GO32" s="261">
        <v>1.5</v>
      </c>
      <c r="GP32" s="262">
        <v>2</v>
      </c>
      <c r="GQ32" s="263">
        <v>4</v>
      </c>
    </row>
    <row r="33" spans="1:199" ht="19.5">
      <c r="A33" s="539">
        <v>45171</v>
      </c>
      <c r="B33" s="273" t="s">
        <v>829</v>
      </c>
      <c r="C33" s="76">
        <v>2</v>
      </c>
      <c r="D33" s="42">
        <v>1</v>
      </c>
      <c r="E33" s="206">
        <v>3</v>
      </c>
      <c r="F33" s="176">
        <v>82</v>
      </c>
      <c r="G33" s="177">
        <v>37</v>
      </c>
      <c r="H33" s="178">
        <v>45</v>
      </c>
      <c r="I33" s="518">
        <v>1</v>
      </c>
      <c r="J33" s="43">
        <v>1</v>
      </c>
      <c r="K33" s="43">
        <v>0</v>
      </c>
      <c r="L33" s="43">
        <v>0</v>
      </c>
      <c r="M33" s="43">
        <v>2</v>
      </c>
      <c r="N33" s="186">
        <v>3</v>
      </c>
      <c r="O33" s="43">
        <v>3</v>
      </c>
      <c r="P33" s="189">
        <v>6</v>
      </c>
      <c r="Q33" s="44">
        <v>2</v>
      </c>
      <c r="R33" s="142"/>
      <c r="S33" s="276">
        <v>5</v>
      </c>
      <c r="T33" s="263" t="s">
        <v>36</v>
      </c>
      <c r="U33" s="263" t="s">
        <v>93</v>
      </c>
      <c r="V33" s="263">
        <v>0</v>
      </c>
      <c r="W33" s="263" t="s">
        <v>85</v>
      </c>
      <c r="X33" s="263" t="s">
        <v>691</v>
      </c>
      <c r="Y33" s="263">
        <v>1</v>
      </c>
      <c r="Z33" s="263">
        <v>13</v>
      </c>
      <c r="AA33" s="264">
        <v>3</v>
      </c>
      <c r="AB33" s="275">
        <v>2</v>
      </c>
      <c r="AC33" s="277">
        <v>4</v>
      </c>
      <c r="AD33" s="263" t="s">
        <v>34</v>
      </c>
      <c r="AE33" s="263" t="s">
        <v>93</v>
      </c>
      <c r="AF33" s="263" t="s">
        <v>226</v>
      </c>
      <c r="AG33" s="263" t="s">
        <v>86</v>
      </c>
      <c r="AH33" s="263" t="s">
        <v>721</v>
      </c>
      <c r="AI33" s="263">
        <v>4</v>
      </c>
      <c r="AJ33" s="263">
        <v>1</v>
      </c>
      <c r="AK33" s="264">
        <v>1</v>
      </c>
      <c r="AL33" s="292">
        <v>3</v>
      </c>
      <c r="AM33" s="269">
        <v>4</v>
      </c>
      <c r="AN33" s="274" t="s">
        <v>36</v>
      </c>
      <c r="AO33" s="263" t="s">
        <v>93</v>
      </c>
      <c r="AP33" s="263" t="s">
        <v>226</v>
      </c>
      <c r="AQ33" s="263" t="s">
        <v>92</v>
      </c>
      <c r="AR33" s="263" t="s">
        <v>691</v>
      </c>
      <c r="AS33" s="263">
        <v>3</v>
      </c>
      <c r="AT33" s="263">
        <v>1</v>
      </c>
      <c r="AU33" s="264">
        <v>1</v>
      </c>
      <c r="AV33" s="275">
        <v>3</v>
      </c>
      <c r="AW33" s="276">
        <v>3</v>
      </c>
      <c r="AX33" s="264"/>
      <c r="AY33" s="264"/>
      <c r="AZ33" s="263">
        <v>5</v>
      </c>
      <c r="BA33" s="263" t="s">
        <v>85</v>
      </c>
      <c r="BB33" s="263" t="s">
        <v>827</v>
      </c>
      <c r="BC33" s="263">
        <v>3</v>
      </c>
      <c r="BD33" s="263">
        <v>8</v>
      </c>
      <c r="BE33" s="264">
        <v>2</v>
      </c>
      <c r="BF33" s="275">
        <v>1</v>
      </c>
      <c r="BG33" s="264">
        <v>4</v>
      </c>
      <c r="BH33" s="263" t="s">
        <v>36</v>
      </c>
      <c r="BI33" s="263" t="s">
        <v>86</v>
      </c>
      <c r="BJ33" s="263">
        <v>0</v>
      </c>
      <c r="BK33" s="263" t="s">
        <v>85</v>
      </c>
      <c r="BL33" s="263" t="s">
        <v>722</v>
      </c>
      <c r="BM33" s="263">
        <v>2</v>
      </c>
      <c r="BN33" s="263">
        <v>13</v>
      </c>
      <c r="BO33" s="264">
        <v>2</v>
      </c>
      <c r="BP33" s="275">
        <v>2</v>
      </c>
      <c r="BQ33" s="264">
        <v>4</v>
      </c>
      <c r="BR33" s="263" t="s">
        <v>36</v>
      </c>
      <c r="BS33" s="263" t="s">
        <v>93</v>
      </c>
      <c r="BT33" s="263">
        <v>0</v>
      </c>
      <c r="BU33" s="263" t="s">
        <v>85</v>
      </c>
      <c r="BV33" s="263" t="s">
        <v>697</v>
      </c>
      <c r="BW33" s="263">
        <v>2</v>
      </c>
      <c r="BX33" s="263">
        <v>3</v>
      </c>
      <c r="BY33" s="264">
        <v>1</v>
      </c>
      <c r="BZ33" s="275">
        <v>3</v>
      </c>
      <c r="CA33" s="264">
        <v>4</v>
      </c>
      <c r="CB33" s="264"/>
      <c r="CC33" s="264"/>
      <c r="CD33" s="129">
        <v>0</v>
      </c>
      <c r="CE33" s="134" t="s">
        <v>91</v>
      </c>
      <c r="CF33" s="263" t="s">
        <v>705</v>
      </c>
      <c r="CG33" s="263">
        <v>3</v>
      </c>
      <c r="CH33" s="263">
        <v>3</v>
      </c>
      <c r="CI33" s="264">
        <v>2</v>
      </c>
      <c r="CJ33" s="275">
        <v>2</v>
      </c>
      <c r="CK33" s="276">
        <v>5</v>
      </c>
      <c r="CL33" s="275" t="s">
        <v>34</v>
      </c>
      <c r="CM33" s="261" t="s">
        <v>93</v>
      </c>
      <c r="CN33" s="263" t="s">
        <v>226</v>
      </c>
      <c r="CO33" s="263" t="s">
        <v>85</v>
      </c>
      <c r="CP33" s="263" t="s">
        <v>736</v>
      </c>
      <c r="CQ33" s="263">
        <v>3</v>
      </c>
      <c r="CR33" s="263">
        <v>8</v>
      </c>
      <c r="CS33" s="264">
        <v>2</v>
      </c>
      <c r="CT33" s="275">
        <v>3</v>
      </c>
      <c r="CU33" s="264">
        <v>4</v>
      </c>
      <c r="CV33" s="263" t="s">
        <v>34</v>
      </c>
      <c r="CW33" s="263" t="s">
        <v>121</v>
      </c>
      <c r="CX33" s="263" t="s">
        <v>226</v>
      </c>
      <c r="CY33" s="263" t="s">
        <v>85</v>
      </c>
      <c r="CZ33" s="263" t="s">
        <v>738</v>
      </c>
      <c r="DA33" s="263">
        <v>3</v>
      </c>
      <c r="DB33" s="263">
        <v>10</v>
      </c>
      <c r="DC33" s="264">
        <v>2</v>
      </c>
      <c r="DD33" s="263">
        <v>2</v>
      </c>
      <c r="DE33" s="264"/>
      <c r="DF33" s="264">
        <v>5</v>
      </c>
      <c r="DG33" s="264"/>
      <c r="DH33" s="264"/>
      <c r="DI33" s="263">
        <v>5</v>
      </c>
      <c r="DJ33" s="263" t="s">
        <v>63</v>
      </c>
      <c r="DK33" s="263" t="s">
        <v>742</v>
      </c>
      <c r="DL33" s="263">
        <v>3</v>
      </c>
      <c r="DM33" s="263">
        <v>3</v>
      </c>
      <c r="DN33" s="264">
        <v>3</v>
      </c>
      <c r="DO33" s="266">
        <v>2</v>
      </c>
      <c r="DP33" s="276">
        <v>5</v>
      </c>
      <c r="DQ33" s="263" t="s">
        <v>34</v>
      </c>
      <c r="DR33" s="263" t="s">
        <v>93</v>
      </c>
      <c r="DS33" s="263">
        <v>0</v>
      </c>
      <c r="DT33" s="263" t="s">
        <v>86</v>
      </c>
      <c r="DU33" s="263" t="s">
        <v>705</v>
      </c>
      <c r="DV33" s="263">
        <v>2</v>
      </c>
      <c r="DW33" s="263">
        <v>2</v>
      </c>
      <c r="DX33" s="264">
        <v>2</v>
      </c>
      <c r="DY33" s="263">
        <v>3</v>
      </c>
      <c r="DZ33" s="264">
        <v>6</v>
      </c>
      <c r="EA33" s="263" t="s">
        <v>786</v>
      </c>
      <c r="EB33" s="263" t="s">
        <v>95</v>
      </c>
      <c r="EC33" s="263" t="s">
        <v>271</v>
      </c>
      <c r="ED33" s="261" t="s">
        <v>95</v>
      </c>
      <c r="EE33" s="263" t="s">
        <v>808</v>
      </c>
      <c r="EF33" s="263">
        <v>4</v>
      </c>
      <c r="EG33" s="263">
        <v>3</v>
      </c>
      <c r="EH33" s="264">
        <v>2</v>
      </c>
      <c r="EI33" s="263">
        <v>4</v>
      </c>
      <c r="EJ33" s="264">
        <v>5</v>
      </c>
      <c r="EK33" s="263" t="s">
        <v>36</v>
      </c>
      <c r="EL33" s="263" t="s">
        <v>93</v>
      </c>
      <c r="EM33" s="263">
        <v>9</v>
      </c>
      <c r="EN33" s="263" t="s">
        <v>98</v>
      </c>
      <c r="EO33" s="263" t="s">
        <v>780</v>
      </c>
      <c r="EP33" s="263">
        <v>1</v>
      </c>
      <c r="EQ33" s="263">
        <v>16</v>
      </c>
      <c r="ER33" s="264">
        <v>2</v>
      </c>
      <c r="ES33" s="263">
        <v>3</v>
      </c>
      <c r="ET33" s="276">
        <v>8</v>
      </c>
      <c r="EU33" s="263" t="s">
        <v>34</v>
      </c>
      <c r="EV33" s="263" t="s">
        <v>96</v>
      </c>
      <c r="EW33" s="263">
        <v>0</v>
      </c>
      <c r="EX33" s="263" t="s">
        <v>94</v>
      </c>
      <c r="EY33" s="263" t="s">
        <v>708</v>
      </c>
      <c r="EZ33" s="263">
        <v>2</v>
      </c>
      <c r="FA33" s="263">
        <v>1</v>
      </c>
      <c r="FB33" s="264">
        <v>1</v>
      </c>
      <c r="FC33" s="263">
        <v>7</v>
      </c>
      <c r="FD33" s="276">
        <v>4</v>
      </c>
      <c r="FE33" s="263" t="s">
        <v>34</v>
      </c>
      <c r="FF33" s="263" t="s">
        <v>93</v>
      </c>
      <c r="FG33" s="263">
        <v>0</v>
      </c>
      <c r="FH33" s="263" t="s">
        <v>94</v>
      </c>
      <c r="FI33" s="263" t="s">
        <v>708</v>
      </c>
      <c r="FJ33" s="263">
        <v>2</v>
      </c>
      <c r="FK33" s="263">
        <v>1</v>
      </c>
      <c r="FL33" s="264">
        <v>1</v>
      </c>
      <c r="FM33" s="263">
        <v>3</v>
      </c>
      <c r="FN33" s="264">
        <v>3</v>
      </c>
      <c r="FO33" s="263" t="s">
        <v>34</v>
      </c>
      <c r="FP33" s="263" t="s">
        <v>93</v>
      </c>
      <c r="FQ33" s="263">
        <v>4</v>
      </c>
      <c r="FR33" s="263" t="s">
        <v>91</v>
      </c>
      <c r="FS33" s="263" t="s">
        <v>811</v>
      </c>
      <c r="FT33" s="263">
        <v>3</v>
      </c>
      <c r="FU33" s="263">
        <v>9</v>
      </c>
      <c r="FV33" s="264">
        <v>1</v>
      </c>
      <c r="FW33" s="263">
        <v>2</v>
      </c>
      <c r="FX33" s="264">
        <v>4</v>
      </c>
      <c r="FY33" s="264"/>
      <c r="FZ33" s="264"/>
      <c r="GA33" s="131">
        <v>7</v>
      </c>
      <c r="GB33" s="131" t="s">
        <v>63</v>
      </c>
      <c r="GC33" s="263" t="s">
        <v>828</v>
      </c>
      <c r="GD33" s="263">
        <v>2</v>
      </c>
      <c r="GE33" s="263">
        <v>3</v>
      </c>
      <c r="GF33" s="264">
        <v>1</v>
      </c>
      <c r="GG33" s="263">
        <v>3</v>
      </c>
      <c r="GH33" s="264">
        <v>5</v>
      </c>
      <c r="GI33" s="132" t="s">
        <v>34</v>
      </c>
      <c r="GJ33" s="132" t="s">
        <v>93</v>
      </c>
      <c r="GK33" s="261">
        <v>9</v>
      </c>
      <c r="GL33" s="261" t="s">
        <v>85</v>
      </c>
      <c r="GM33" s="261" t="s">
        <v>738</v>
      </c>
      <c r="GN33" s="261">
        <v>3</v>
      </c>
      <c r="GO33" s="261">
        <v>3</v>
      </c>
      <c r="GP33" s="262">
        <v>2</v>
      </c>
      <c r="GQ33" s="263">
        <v>3</v>
      </c>
    </row>
    <row r="34" spans="1:199" ht="19.5">
      <c r="A34" s="540">
        <v>45164</v>
      </c>
      <c r="B34" s="5" t="s">
        <v>851</v>
      </c>
      <c r="C34" s="74">
        <v>1</v>
      </c>
      <c r="D34" s="28">
        <v>0</v>
      </c>
      <c r="E34" s="206">
        <v>1</v>
      </c>
      <c r="F34" s="179">
        <v>83</v>
      </c>
      <c r="G34" s="180">
        <v>40</v>
      </c>
      <c r="H34" s="181">
        <v>43</v>
      </c>
      <c r="I34" s="518">
        <v>2</v>
      </c>
      <c r="J34" s="27">
        <v>1</v>
      </c>
      <c r="K34" s="27">
        <v>0</v>
      </c>
      <c r="L34" s="27">
        <v>1</v>
      </c>
      <c r="M34" s="27">
        <v>1</v>
      </c>
      <c r="N34" s="186">
        <v>3</v>
      </c>
      <c r="O34" s="27">
        <v>1</v>
      </c>
      <c r="P34" s="190">
        <v>4</v>
      </c>
      <c r="Q34" s="18">
        <v>2</v>
      </c>
      <c r="R34" s="142"/>
      <c r="S34" s="262">
        <v>4</v>
      </c>
      <c r="T34" s="261" t="s">
        <v>36</v>
      </c>
      <c r="U34" s="261" t="s">
        <v>93</v>
      </c>
      <c r="V34" s="261" t="s">
        <v>226</v>
      </c>
      <c r="W34" s="261" t="s">
        <v>86</v>
      </c>
      <c r="X34" s="261" t="s">
        <v>770</v>
      </c>
      <c r="Y34" s="261">
        <v>1</v>
      </c>
      <c r="Z34" s="261">
        <v>1.5</v>
      </c>
      <c r="AA34" s="262">
        <v>1</v>
      </c>
      <c r="AB34" s="275">
        <v>3</v>
      </c>
      <c r="AC34" s="262">
        <v>4</v>
      </c>
      <c r="AD34" s="261" t="s">
        <v>34</v>
      </c>
      <c r="AE34" s="261" t="s">
        <v>86</v>
      </c>
      <c r="AF34" s="261">
        <v>0</v>
      </c>
      <c r="AG34" s="261" t="s">
        <v>63</v>
      </c>
      <c r="AH34" s="261" t="s">
        <v>736</v>
      </c>
      <c r="AI34" s="261">
        <v>4</v>
      </c>
      <c r="AJ34" s="261">
        <v>1</v>
      </c>
      <c r="AK34" s="262">
        <v>1</v>
      </c>
      <c r="AL34" s="292">
        <v>3</v>
      </c>
      <c r="AM34" s="264">
        <v>4</v>
      </c>
      <c r="AN34" s="81" t="s">
        <v>36</v>
      </c>
      <c r="AO34" s="81" t="s">
        <v>93</v>
      </c>
      <c r="AP34" s="265">
        <v>0</v>
      </c>
      <c r="AQ34" s="265" t="s">
        <v>85</v>
      </c>
      <c r="AR34" s="261" t="s">
        <v>767</v>
      </c>
      <c r="AS34" s="261">
        <v>2</v>
      </c>
      <c r="AT34" s="261">
        <v>1.5</v>
      </c>
      <c r="AU34" s="262">
        <v>2</v>
      </c>
      <c r="AV34" s="275">
        <v>2</v>
      </c>
      <c r="AW34" s="262">
        <v>4</v>
      </c>
      <c r="AX34" s="262"/>
      <c r="AY34" s="262"/>
      <c r="AZ34" s="261">
        <v>5</v>
      </c>
      <c r="BA34" s="263" t="s">
        <v>85</v>
      </c>
      <c r="BB34" s="261" t="s">
        <v>823</v>
      </c>
      <c r="BC34" s="261">
        <v>3</v>
      </c>
      <c r="BD34" s="261">
        <v>19</v>
      </c>
      <c r="BE34" s="262">
        <v>3</v>
      </c>
      <c r="BF34" s="275">
        <v>1</v>
      </c>
      <c r="BG34" s="269">
        <v>6</v>
      </c>
      <c r="BH34" s="267" t="s">
        <v>36</v>
      </c>
      <c r="BI34" s="261" t="s">
        <v>63</v>
      </c>
      <c r="BJ34" s="261">
        <v>0</v>
      </c>
      <c r="BK34" s="261" t="s">
        <v>91</v>
      </c>
      <c r="BL34" s="261" t="s">
        <v>824</v>
      </c>
      <c r="BM34" s="261">
        <v>1</v>
      </c>
      <c r="BN34" s="261">
        <v>1</v>
      </c>
      <c r="BO34" s="262">
        <v>1</v>
      </c>
      <c r="BP34" s="275">
        <v>5</v>
      </c>
      <c r="BQ34" s="262">
        <v>5</v>
      </c>
      <c r="BR34" s="265" t="s">
        <v>36</v>
      </c>
      <c r="BS34" s="265" t="s">
        <v>93</v>
      </c>
      <c r="BT34" s="261">
        <v>0</v>
      </c>
      <c r="BU34" s="261" t="s">
        <v>91</v>
      </c>
      <c r="BV34" s="261" t="s">
        <v>697</v>
      </c>
      <c r="BW34" s="261">
        <v>1</v>
      </c>
      <c r="BX34" s="261">
        <v>8</v>
      </c>
      <c r="BY34" s="262">
        <v>2</v>
      </c>
      <c r="BZ34" s="275">
        <v>3</v>
      </c>
      <c r="CA34" s="270">
        <v>2</v>
      </c>
      <c r="CB34" s="262"/>
      <c r="CC34" s="262"/>
      <c r="CD34" s="261" t="s">
        <v>226</v>
      </c>
      <c r="CE34" s="261" t="s">
        <v>85</v>
      </c>
      <c r="CF34" s="261" t="s">
        <v>716</v>
      </c>
      <c r="CG34" s="261">
        <v>5</v>
      </c>
      <c r="CH34" s="261">
        <v>1</v>
      </c>
      <c r="CI34" s="262">
        <v>1</v>
      </c>
      <c r="CJ34" s="275">
        <v>1</v>
      </c>
      <c r="CK34" s="268">
        <v>7</v>
      </c>
      <c r="CL34" s="261" t="s">
        <v>34</v>
      </c>
      <c r="CM34" s="261" t="s">
        <v>63</v>
      </c>
      <c r="CN34" s="261">
        <v>8</v>
      </c>
      <c r="CO34" s="261" t="s">
        <v>98</v>
      </c>
      <c r="CP34" s="81" t="s">
        <v>826</v>
      </c>
      <c r="CQ34" s="261">
        <v>2</v>
      </c>
      <c r="CR34" s="261">
        <v>5</v>
      </c>
      <c r="CS34" s="262">
        <v>3</v>
      </c>
      <c r="CT34" s="275">
        <v>4</v>
      </c>
      <c r="CU34" s="262">
        <v>4</v>
      </c>
      <c r="CV34" s="261" t="s">
        <v>34</v>
      </c>
      <c r="CW34" s="261" t="s">
        <v>93</v>
      </c>
      <c r="CX34" s="261" t="s">
        <v>226</v>
      </c>
      <c r="CY34" s="261" t="s">
        <v>63</v>
      </c>
      <c r="CZ34" s="261" t="s">
        <v>764</v>
      </c>
      <c r="DA34" s="261">
        <v>3</v>
      </c>
      <c r="DB34" s="261">
        <v>1</v>
      </c>
      <c r="DC34" s="262">
        <v>1</v>
      </c>
      <c r="DD34" s="263">
        <v>3</v>
      </c>
      <c r="DE34" s="262"/>
      <c r="DF34" s="262">
        <v>2</v>
      </c>
      <c r="DG34" s="262"/>
      <c r="DH34" s="264"/>
      <c r="DI34" s="261">
        <v>5</v>
      </c>
      <c r="DJ34" s="263" t="s">
        <v>63</v>
      </c>
      <c r="DK34" s="261" t="s">
        <v>726</v>
      </c>
      <c r="DL34" s="261">
        <v>1</v>
      </c>
      <c r="DM34" s="261">
        <v>0</v>
      </c>
      <c r="DN34" s="262">
        <v>0</v>
      </c>
      <c r="DO34" s="266">
        <v>2</v>
      </c>
      <c r="DP34" s="262">
        <v>5</v>
      </c>
      <c r="DQ34" s="261" t="s">
        <v>34</v>
      </c>
      <c r="DR34" s="261" t="s">
        <v>93</v>
      </c>
      <c r="DS34" s="261">
        <v>9</v>
      </c>
      <c r="DT34" s="261" t="s">
        <v>86</v>
      </c>
      <c r="DU34" s="261" t="s">
        <v>738</v>
      </c>
      <c r="DV34" s="261">
        <v>3</v>
      </c>
      <c r="DW34" s="261">
        <v>2</v>
      </c>
      <c r="DX34" s="262">
        <v>2</v>
      </c>
      <c r="DY34" s="263">
        <v>3</v>
      </c>
      <c r="DZ34" s="262">
        <v>5</v>
      </c>
      <c r="EA34" s="261" t="s">
        <v>786</v>
      </c>
      <c r="EB34" s="261" t="s">
        <v>91</v>
      </c>
      <c r="EC34" s="261">
        <v>8</v>
      </c>
      <c r="ED34" s="261" t="s">
        <v>91</v>
      </c>
      <c r="EE34" s="261" t="s">
        <v>738</v>
      </c>
      <c r="EF34" s="261">
        <v>1</v>
      </c>
      <c r="EG34" s="265">
        <v>1.5</v>
      </c>
      <c r="EH34" s="268">
        <v>2</v>
      </c>
      <c r="EI34" s="263">
        <v>3</v>
      </c>
      <c r="EJ34" s="262">
        <v>5</v>
      </c>
      <c r="EK34" s="261" t="s">
        <v>36</v>
      </c>
      <c r="EL34" s="261" t="s">
        <v>93</v>
      </c>
      <c r="EM34" s="261">
        <v>7</v>
      </c>
      <c r="EN34" s="261" t="s">
        <v>86</v>
      </c>
      <c r="EO34" s="261" t="s">
        <v>702</v>
      </c>
      <c r="EP34" s="261">
        <v>3</v>
      </c>
      <c r="EQ34" s="261">
        <v>5</v>
      </c>
      <c r="ER34" s="262">
        <v>2</v>
      </c>
      <c r="ES34" s="263">
        <v>3</v>
      </c>
      <c r="ET34" s="262">
        <v>6</v>
      </c>
      <c r="EU34" s="261" t="s">
        <v>34</v>
      </c>
      <c r="EV34" s="261" t="s">
        <v>93</v>
      </c>
      <c r="EW34" s="261">
        <v>7</v>
      </c>
      <c r="EX34" s="263" t="s">
        <v>85</v>
      </c>
      <c r="EY34" s="261" t="s">
        <v>687</v>
      </c>
      <c r="EZ34" s="261">
        <v>2</v>
      </c>
      <c r="FA34" s="261">
        <v>14</v>
      </c>
      <c r="FB34" s="262">
        <v>3</v>
      </c>
      <c r="FC34" s="263">
        <v>3</v>
      </c>
      <c r="FD34" s="262">
        <v>5</v>
      </c>
      <c r="FE34" s="261" t="s">
        <v>34</v>
      </c>
      <c r="FF34" s="261" t="s">
        <v>93</v>
      </c>
      <c r="FG34" s="261">
        <v>7</v>
      </c>
      <c r="FH34" s="261" t="s">
        <v>98</v>
      </c>
      <c r="FI34" s="261" t="s">
        <v>694</v>
      </c>
      <c r="FJ34" s="261">
        <v>3</v>
      </c>
      <c r="FK34" s="261">
        <v>3</v>
      </c>
      <c r="FL34" s="262">
        <v>2</v>
      </c>
      <c r="FM34" s="263">
        <v>3</v>
      </c>
      <c r="FN34" s="271">
        <v>5</v>
      </c>
      <c r="FO34" s="267" t="s">
        <v>34</v>
      </c>
      <c r="FP34" s="261" t="s">
        <v>93</v>
      </c>
      <c r="FQ34" s="261">
        <v>4</v>
      </c>
      <c r="FR34" s="261" t="s">
        <v>91</v>
      </c>
      <c r="FS34" s="261" t="s">
        <v>825</v>
      </c>
      <c r="FT34" s="261">
        <v>2</v>
      </c>
      <c r="FU34" s="261">
        <v>7</v>
      </c>
      <c r="FV34" s="262">
        <v>2</v>
      </c>
      <c r="FW34" s="263">
        <v>3</v>
      </c>
      <c r="FX34" s="272">
        <v>5</v>
      </c>
      <c r="FY34" s="262"/>
      <c r="FZ34" s="262"/>
      <c r="GA34" s="261">
        <v>8</v>
      </c>
      <c r="GB34" s="261" t="s">
        <v>96</v>
      </c>
      <c r="GC34" s="261" t="s">
        <v>746</v>
      </c>
      <c r="GD34" s="261">
        <v>2</v>
      </c>
      <c r="GE34" s="261">
        <v>8</v>
      </c>
      <c r="GF34" s="262">
        <v>2</v>
      </c>
      <c r="GG34" s="263">
        <v>3</v>
      </c>
      <c r="GH34" s="262">
        <v>5</v>
      </c>
      <c r="GI34" s="261" t="s">
        <v>34</v>
      </c>
      <c r="GJ34" s="263" t="s">
        <v>93</v>
      </c>
      <c r="GK34" s="261">
        <v>9</v>
      </c>
      <c r="GL34" s="261" t="s">
        <v>85</v>
      </c>
      <c r="GM34" s="261" t="s">
        <v>738</v>
      </c>
      <c r="GN34" s="261">
        <v>2</v>
      </c>
      <c r="GO34" s="261">
        <v>13</v>
      </c>
      <c r="GP34" s="262">
        <v>2</v>
      </c>
      <c r="GQ34" s="263">
        <v>3</v>
      </c>
    </row>
    <row r="35" spans="1:199" ht="19.5">
      <c r="A35" s="540">
        <v>45157</v>
      </c>
      <c r="B35" s="41" t="s">
        <v>852</v>
      </c>
      <c r="C35" s="74">
        <v>4</v>
      </c>
      <c r="D35" s="28">
        <v>0</v>
      </c>
      <c r="E35" s="206">
        <v>4</v>
      </c>
      <c r="F35" s="179">
        <v>84</v>
      </c>
      <c r="G35" s="180">
        <v>46</v>
      </c>
      <c r="H35" s="181">
        <v>38</v>
      </c>
      <c r="I35" s="518">
        <v>1</v>
      </c>
      <c r="J35" s="27">
        <v>2</v>
      </c>
      <c r="K35" s="27">
        <v>0</v>
      </c>
      <c r="L35" s="27">
        <v>0</v>
      </c>
      <c r="M35" s="27">
        <v>0</v>
      </c>
      <c r="N35" s="186">
        <v>2</v>
      </c>
      <c r="O35" s="27">
        <v>1</v>
      </c>
      <c r="P35" s="190">
        <v>3</v>
      </c>
      <c r="Q35" s="18">
        <v>4</v>
      </c>
      <c r="R35" s="142"/>
      <c r="S35" s="8">
        <v>5</v>
      </c>
      <c r="T35" s="30" t="s">
        <v>36</v>
      </c>
      <c r="U35" s="30" t="s">
        <v>93</v>
      </c>
      <c r="V35" s="129" t="s">
        <v>226</v>
      </c>
      <c r="W35" s="129" t="s">
        <v>103</v>
      </c>
      <c r="X35" s="30" t="s">
        <v>716</v>
      </c>
      <c r="Y35" s="37">
        <v>3</v>
      </c>
      <c r="Z35" s="30">
        <v>3</v>
      </c>
      <c r="AA35" s="8">
        <v>1</v>
      </c>
      <c r="AB35" s="275">
        <v>4</v>
      </c>
      <c r="AC35" s="229">
        <v>9</v>
      </c>
      <c r="AD35" s="30" t="s">
        <v>34</v>
      </c>
      <c r="AE35" s="30" t="s">
        <v>96</v>
      </c>
      <c r="AF35" s="30">
        <v>0</v>
      </c>
      <c r="AG35" s="30" t="s">
        <v>63</v>
      </c>
      <c r="AH35" s="30" t="s">
        <v>736</v>
      </c>
      <c r="AI35" s="37">
        <v>1</v>
      </c>
      <c r="AJ35" s="30">
        <v>3</v>
      </c>
      <c r="AK35" s="8">
        <v>2</v>
      </c>
      <c r="AL35" s="292">
        <v>7</v>
      </c>
      <c r="AM35" s="148">
        <v>7</v>
      </c>
      <c r="AN35" s="92" t="s">
        <v>36</v>
      </c>
      <c r="AO35" s="92" t="s">
        <v>103</v>
      </c>
      <c r="AP35" s="30">
        <v>0</v>
      </c>
      <c r="AQ35" s="30" t="s">
        <v>85</v>
      </c>
      <c r="AR35" s="30" t="s">
        <v>767</v>
      </c>
      <c r="AS35" s="37">
        <v>3</v>
      </c>
      <c r="AT35" s="30">
        <v>22</v>
      </c>
      <c r="AU35" s="8">
        <v>3</v>
      </c>
      <c r="AV35" s="275">
        <v>4</v>
      </c>
      <c r="AW35" s="8">
        <v>4</v>
      </c>
      <c r="AX35" s="8"/>
      <c r="AY35" s="8"/>
      <c r="AZ35" s="30">
        <v>5</v>
      </c>
      <c r="BA35" s="30" t="s">
        <v>85</v>
      </c>
      <c r="BB35" s="30" t="s">
        <v>701</v>
      </c>
      <c r="BC35" s="37">
        <v>2</v>
      </c>
      <c r="BD35" s="30">
        <v>16</v>
      </c>
      <c r="BE35" s="8">
        <v>3</v>
      </c>
      <c r="BF35" s="275">
        <v>1</v>
      </c>
      <c r="BG35" s="113">
        <v>5</v>
      </c>
      <c r="BH35" s="30" t="s">
        <v>36</v>
      </c>
      <c r="BI35" s="30" t="s">
        <v>92</v>
      </c>
      <c r="BJ35" s="129">
        <v>4</v>
      </c>
      <c r="BK35" s="129" t="s">
        <v>92</v>
      </c>
      <c r="BL35" s="129" t="s">
        <v>736</v>
      </c>
      <c r="BM35" s="37">
        <v>1</v>
      </c>
      <c r="BN35" s="30">
        <v>5</v>
      </c>
      <c r="BO35" s="8">
        <v>2</v>
      </c>
      <c r="BP35" s="275">
        <v>3</v>
      </c>
      <c r="BQ35" s="8">
        <v>6</v>
      </c>
      <c r="BR35" s="30" t="s">
        <v>36</v>
      </c>
      <c r="BS35" s="30" t="s">
        <v>93</v>
      </c>
      <c r="BT35" s="30" t="s">
        <v>226</v>
      </c>
      <c r="BU35" s="30" t="s">
        <v>91</v>
      </c>
      <c r="BV35" s="92" t="s">
        <v>728</v>
      </c>
      <c r="BW35" s="37">
        <v>2</v>
      </c>
      <c r="BX35" s="30">
        <v>4</v>
      </c>
      <c r="BY35" s="8">
        <v>2</v>
      </c>
      <c r="BZ35" s="275">
        <v>4</v>
      </c>
      <c r="CA35" s="8">
        <v>3</v>
      </c>
      <c r="CB35" s="8"/>
      <c r="CC35" s="8"/>
      <c r="CD35" s="30">
        <v>4</v>
      </c>
      <c r="CE35" s="29" t="s">
        <v>85</v>
      </c>
      <c r="CF35" s="30" t="s">
        <v>767</v>
      </c>
      <c r="CG35" s="37">
        <v>2</v>
      </c>
      <c r="CH35" s="30">
        <v>12</v>
      </c>
      <c r="CI35" s="8">
        <v>2</v>
      </c>
      <c r="CJ35" s="275">
        <v>1</v>
      </c>
      <c r="CK35" s="8">
        <v>4</v>
      </c>
      <c r="CL35" s="30" t="s">
        <v>34</v>
      </c>
      <c r="CM35" s="30" t="s">
        <v>93</v>
      </c>
      <c r="CN35" s="92" t="s">
        <v>226</v>
      </c>
      <c r="CO35" s="92" t="s">
        <v>85</v>
      </c>
      <c r="CP35" s="30" t="s">
        <v>798</v>
      </c>
      <c r="CQ35" s="37">
        <v>3</v>
      </c>
      <c r="CR35" s="30">
        <v>2</v>
      </c>
      <c r="CS35" s="8">
        <v>1</v>
      </c>
      <c r="CT35" s="275">
        <v>3</v>
      </c>
      <c r="CU35" s="8">
        <v>3</v>
      </c>
      <c r="CV35" s="30" t="s">
        <v>34</v>
      </c>
      <c r="CW35" s="30" t="s">
        <v>93</v>
      </c>
      <c r="CX35" s="92">
        <v>0</v>
      </c>
      <c r="CY35" s="92" t="s">
        <v>85</v>
      </c>
      <c r="CZ35" s="92" t="s">
        <v>775</v>
      </c>
      <c r="DA35" s="37">
        <v>1</v>
      </c>
      <c r="DB35" s="30">
        <v>3</v>
      </c>
      <c r="DC35" s="8">
        <v>1</v>
      </c>
      <c r="DD35" s="263">
        <v>2</v>
      </c>
      <c r="DE35" s="24"/>
      <c r="DF35" s="8">
        <v>4</v>
      </c>
      <c r="DG35" s="8"/>
      <c r="DH35" s="264"/>
      <c r="DI35" s="30">
        <v>5</v>
      </c>
      <c r="DJ35" s="30" t="s">
        <v>85</v>
      </c>
      <c r="DK35" s="30" t="s">
        <v>726</v>
      </c>
      <c r="DL35" s="37">
        <v>1</v>
      </c>
      <c r="DM35" s="30">
        <v>15</v>
      </c>
      <c r="DN35" s="8">
        <v>3</v>
      </c>
      <c r="DO35" s="266">
        <v>1</v>
      </c>
      <c r="DP35" s="8">
        <v>3</v>
      </c>
      <c r="DQ35" s="30" t="s">
        <v>34</v>
      </c>
      <c r="DR35" s="30" t="s">
        <v>93</v>
      </c>
      <c r="DS35" s="30" t="s">
        <v>226</v>
      </c>
      <c r="DT35" s="30" t="s">
        <v>85</v>
      </c>
      <c r="DU35" s="30" t="s">
        <v>736</v>
      </c>
      <c r="DV35" s="37">
        <v>3</v>
      </c>
      <c r="DW35" s="30">
        <v>8</v>
      </c>
      <c r="DX35" s="8">
        <v>1</v>
      </c>
      <c r="DY35" s="263">
        <v>2</v>
      </c>
      <c r="DZ35" s="148">
        <v>5</v>
      </c>
      <c r="EA35" s="30" t="s">
        <v>786</v>
      </c>
      <c r="EB35" s="30" t="s">
        <v>93</v>
      </c>
      <c r="EC35" s="30">
        <v>9</v>
      </c>
      <c r="ED35" s="30" t="s">
        <v>63</v>
      </c>
      <c r="EE35" s="30" t="s">
        <v>821</v>
      </c>
      <c r="EF35" s="37">
        <v>4</v>
      </c>
      <c r="EG35" s="30">
        <v>1</v>
      </c>
      <c r="EH35" s="8">
        <v>1</v>
      </c>
      <c r="EI35" s="263">
        <v>4</v>
      </c>
      <c r="EJ35" s="8">
        <v>4</v>
      </c>
      <c r="EK35" s="129" t="s">
        <v>36</v>
      </c>
      <c r="EL35" s="129" t="s">
        <v>63</v>
      </c>
      <c r="EM35" s="30">
        <v>7</v>
      </c>
      <c r="EN35" s="30" t="s">
        <v>85</v>
      </c>
      <c r="EO35" s="30" t="s">
        <v>731</v>
      </c>
      <c r="EP35" s="37">
        <v>1</v>
      </c>
      <c r="EQ35" s="30">
        <v>8</v>
      </c>
      <c r="ER35" s="8">
        <v>2</v>
      </c>
      <c r="ES35" s="263">
        <v>2</v>
      </c>
      <c r="ET35" s="8">
        <v>6</v>
      </c>
      <c r="EU35" s="30" t="s">
        <v>34</v>
      </c>
      <c r="EV35" s="30" t="s">
        <v>86</v>
      </c>
      <c r="EW35" s="30" t="s">
        <v>271</v>
      </c>
      <c r="EX35" s="30" t="s">
        <v>85</v>
      </c>
      <c r="EY35" s="30" t="s">
        <v>726</v>
      </c>
      <c r="EZ35" s="37">
        <v>1</v>
      </c>
      <c r="FA35" s="30">
        <v>30</v>
      </c>
      <c r="FB35" s="8">
        <v>3</v>
      </c>
      <c r="FC35" s="263">
        <v>3</v>
      </c>
      <c r="FD35" s="219">
        <v>5</v>
      </c>
      <c r="FE35" s="200" t="s">
        <v>34</v>
      </c>
      <c r="FF35" s="200" t="s">
        <v>86</v>
      </c>
      <c r="FG35" s="200">
        <v>7</v>
      </c>
      <c r="FH35" s="200" t="s">
        <v>98</v>
      </c>
      <c r="FI35" s="200" t="s">
        <v>822</v>
      </c>
      <c r="FJ35" s="220">
        <v>2</v>
      </c>
      <c r="FK35" s="200">
        <v>1</v>
      </c>
      <c r="FL35" s="219">
        <v>1</v>
      </c>
      <c r="FM35" s="263">
        <v>4</v>
      </c>
      <c r="FN35" s="219">
        <v>4</v>
      </c>
      <c r="FO35" s="129" t="s">
        <v>34</v>
      </c>
      <c r="FP35" s="129" t="s">
        <v>93</v>
      </c>
      <c r="FQ35" s="30">
        <v>0</v>
      </c>
      <c r="FR35" s="30" t="s">
        <v>92</v>
      </c>
      <c r="FS35" s="30" t="s">
        <v>708</v>
      </c>
      <c r="FT35" s="37">
        <v>3</v>
      </c>
      <c r="FU35" s="30">
        <v>2</v>
      </c>
      <c r="FV35" s="8">
        <v>1</v>
      </c>
      <c r="FW35" s="263">
        <v>3</v>
      </c>
      <c r="FX35" s="8">
        <v>2</v>
      </c>
      <c r="FY35" s="8"/>
      <c r="FZ35" s="8"/>
      <c r="GA35" s="30">
        <v>8</v>
      </c>
      <c r="GB35" s="30" t="s">
        <v>85</v>
      </c>
      <c r="GC35" s="30" t="s">
        <v>702</v>
      </c>
      <c r="GD35" s="37">
        <v>2</v>
      </c>
      <c r="GE35" s="129">
        <v>2</v>
      </c>
      <c r="GF35" s="130">
        <v>1</v>
      </c>
      <c r="GG35" s="263">
        <v>1</v>
      </c>
      <c r="GH35" s="8">
        <v>5</v>
      </c>
      <c r="GI35" s="29" t="s">
        <v>34</v>
      </c>
      <c r="GJ35" s="29" t="s">
        <v>93</v>
      </c>
      <c r="GK35" s="134">
        <v>7</v>
      </c>
      <c r="GL35" s="134" t="s">
        <v>86</v>
      </c>
      <c r="GM35" s="29" t="s">
        <v>821</v>
      </c>
      <c r="GN35" s="36">
        <v>3</v>
      </c>
      <c r="GO35" s="29">
        <v>1</v>
      </c>
      <c r="GP35" s="1">
        <v>1</v>
      </c>
      <c r="GQ35" s="263">
        <v>4</v>
      </c>
    </row>
    <row r="36" spans="1:199" ht="19.5">
      <c r="A36" s="539">
        <v>45150</v>
      </c>
      <c r="B36" s="137" t="s">
        <v>853</v>
      </c>
      <c r="C36" s="76">
        <v>0</v>
      </c>
      <c r="D36" s="42">
        <v>0</v>
      </c>
      <c r="E36" s="206">
        <v>0</v>
      </c>
      <c r="F36" s="176">
        <v>76</v>
      </c>
      <c r="G36" s="177">
        <v>38</v>
      </c>
      <c r="H36" s="178">
        <v>38</v>
      </c>
      <c r="I36" s="518">
        <v>1</v>
      </c>
      <c r="J36" s="43">
        <v>0</v>
      </c>
      <c r="K36" s="43">
        <v>0</v>
      </c>
      <c r="L36" s="43">
        <v>0</v>
      </c>
      <c r="M36" s="43">
        <v>1</v>
      </c>
      <c r="N36" s="186">
        <v>1</v>
      </c>
      <c r="O36" s="43">
        <v>2</v>
      </c>
      <c r="P36" s="189">
        <v>3</v>
      </c>
      <c r="Q36" s="44">
        <v>3</v>
      </c>
      <c r="R36" s="142"/>
      <c r="S36" s="148">
        <v>4</v>
      </c>
      <c r="T36" s="30" t="s">
        <v>36</v>
      </c>
      <c r="U36" s="30" t="s">
        <v>93</v>
      </c>
      <c r="V36" s="30">
        <v>0</v>
      </c>
      <c r="W36" s="30" t="s">
        <v>85</v>
      </c>
      <c r="X36" s="30" t="s">
        <v>775</v>
      </c>
      <c r="Y36" s="37">
        <v>1</v>
      </c>
      <c r="Z36" s="30">
        <v>12</v>
      </c>
      <c r="AA36" s="8">
        <v>2</v>
      </c>
      <c r="AB36" s="275">
        <v>2</v>
      </c>
      <c r="AC36" s="8">
        <v>4</v>
      </c>
      <c r="AD36" s="30" t="s">
        <v>34</v>
      </c>
      <c r="AE36" s="30" t="s">
        <v>93</v>
      </c>
      <c r="AF36" s="30">
        <v>4</v>
      </c>
      <c r="AG36" s="30" t="s">
        <v>85</v>
      </c>
      <c r="AH36" s="30" t="s">
        <v>756</v>
      </c>
      <c r="AI36" s="37">
        <v>2</v>
      </c>
      <c r="AJ36" s="30">
        <v>8</v>
      </c>
      <c r="AK36" s="8">
        <v>2</v>
      </c>
      <c r="AL36" s="292">
        <v>2</v>
      </c>
      <c r="AM36">
        <v>4</v>
      </c>
      <c r="AN36" s="212" t="s">
        <v>36</v>
      </c>
      <c r="AO36" s="127" t="s">
        <v>86</v>
      </c>
      <c r="AP36" s="30">
        <v>9</v>
      </c>
      <c r="AQ36" s="30" t="s">
        <v>85</v>
      </c>
      <c r="AR36" s="30" t="s">
        <v>814</v>
      </c>
      <c r="AS36" s="37">
        <v>2</v>
      </c>
      <c r="AT36" s="30">
        <v>10</v>
      </c>
      <c r="AU36" s="8">
        <v>2</v>
      </c>
      <c r="AV36" s="275">
        <v>2</v>
      </c>
      <c r="AW36" s="148">
        <v>3</v>
      </c>
      <c r="AX36" s="8"/>
      <c r="AY36" s="8"/>
      <c r="AZ36" s="127">
        <v>5</v>
      </c>
      <c r="BA36" s="127" t="s">
        <v>85</v>
      </c>
      <c r="BB36" s="30" t="s">
        <v>701</v>
      </c>
      <c r="BC36" s="37">
        <v>1</v>
      </c>
      <c r="BD36" s="30">
        <v>22</v>
      </c>
      <c r="BE36" s="8">
        <v>2</v>
      </c>
      <c r="BF36" s="275">
        <v>1</v>
      </c>
      <c r="BG36" s="8">
        <v>5</v>
      </c>
      <c r="BH36" s="30" t="s">
        <v>36</v>
      </c>
      <c r="BI36" s="30" t="s">
        <v>93</v>
      </c>
      <c r="BJ36" s="30">
        <v>0</v>
      </c>
      <c r="BK36" s="30" t="s">
        <v>63</v>
      </c>
      <c r="BL36" s="30" t="s">
        <v>816</v>
      </c>
      <c r="BM36" s="37">
        <v>1</v>
      </c>
      <c r="BN36" s="30">
        <v>14</v>
      </c>
      <c r="BO36" s="8">
        <v>2</v>
      </c>
      <c r="BP36" s="275">
        <v>3</v>
      </c>
      <c r="BQ36" s="8">
        <v>6</v>
      </c>
      <c r="BR36" s="92" t="s">
        <v>36</v>
      </c>
      <c r="BS36" s="92" t="s">
        <v>86</v>
      </c>
      <c r="BT36" s="127">
        <v>0</v>
      </c>
      <c r="BU36" s="127" t="s">
        <v>85</v>
      </c>
      <c r="BV36" s="127" t="s">
        <v>817</v>
      </c>
      <c r="BW36" s="37">
        <v>1</v>
      </c>
      <c r="BX36" s="30">
        <v>14</v>
      </c>
      <c r="BY36" s="8">
        <v>2</v>
      </c>
      <c r="BZ36" s="275">
        <v>4</v>
      </c>
      <c r="CA36" s="8">
        <v>2</v>
      </c>
      <c r="CB36" s="8"/>
      <c r="CC36" s="8"/>
      <c r="CD36" s="30">
        <v>4</v>
      </c>
      <c r="CE36" s="29" t="s">
        <v>85</v>
      </c>
      <c r="CF36" s="30" t="s">
        <v>775</v>
      </c>
      <c r="CG36" s="37">
        <v>1</v>
      </c>
      <c r="CH36" s="30">
        <v>8</v>
      </c>
      <c r="CI36" s="8">
        <v>1</v>
      </c>
      <c r="CJ36" s="275">
        <v>1</v>
      </c>
      <c r="CK36" s="145">
        <v>5</v>
      </c>
      <c r="CL36" s="200" t="s">
        <v>34</v>
      </c>
      <c r="CM36" s="29" t="s">
        <v>93</v>
      </c>
      <c r="CN36" s="30">
        <v>9</v>
      </c>
      <c r="CO36" s="30" t="s">
        <v>85</v>
      </c>
      <c r="CP36" s="30" t="s">
        <v>818</v>
      </c>
      <c r="CQ36" s="37">
        <v>2</v>
      </c>
      <c r="CR36" s="30">
        <v>6</v>
      </c>
      <c r="CS36" s="8">
        <v>2</v>
      </c>
      <c r="CT36" s="275">
        <v>3</v>
      </c>
      <c r="CU36" s="8">
        <v>5</v>
      </c>
      <c r="CV36" s="30" t="s">
        <v>34</v>
      </c>
      <c r="CW36" s="30" t="s">
        <v>93</v>
      </c>
      <c r="CX36" s="30">
        <v>9</v>
      </c>
      <c r="CY36" s="30" t="s">
        <v>85</v>
      </c>
      <c r="CZ36" s="30" t="s">
        <v>819</v>
      </c>
      <c r="DA36" s="37">
        <v>3</v>
      </c>
      <c r="DB36" s="30">
        <v>2</v>
      </c>
      <c r="DC36" s="8">
        <v>2</v>
      </c>
      <c r="DD36" s="263">
        <v>3</v>
      </c>
      <c r="DE36" s="24"/>
      <c r="DF36" s="8">
        <v>3</v>
      </c>
      <c r="DG36" s="8"/>
      <c r="DH36" s="264"/>
      <c r="DI36" s="30">
        <v>6</v>
      </c>
      <c r="DJ36" s="30" t="s">
        <v>85</v>
      </c>
      <c r="DK36" s="30" t="s">
        <v>726</v>
      </c>
      <c r="DL36" s="37">
        <v>1</v>
      </c>
      <c r="DM36" s="30">
        <v>7</v>
      </c>
      <c r="DN36" s="8">
        <v>2</v>
      </c>
      <c r="DO36" s="266">
        <v>1</v>
      </c>
      <c r="DP36" s="148">
        <v>3</v>
      </c>
      <c r="DQ36" s="30" t="s">
        <v>34</v>
      </c>
      <c r="DR36" s="30" t="s">
        <v>93</v>
      </c>
      <c r="DS36" s="127" t="s">
        <v>226</v>
      </c>
      <c r="DT36" s="127" t="s">
        <v>85</v>
      </c>
      <c r="DU36" s="30" t="s">
        <v>796</v>
      </c>
      <c r="DV36" s="37">
        <v>3</v>
      </c>
      <c r="DW36" s="30">
        <v>1</v>
      </c>
      <c r="DX36" s="8">
        <v>1</v>
      </c>
      <c r="DY36" s="263">
        <v>2</v>
      </c>
      <c r="DZ36" s="8">
        <v>4</v>
      </c>
      <c r="EA36" s="129" t="s">
        <v>786</v>
      </c>
      <c r="EB36" s="129" t="s">
        <v>92</v>
      </c>
      <c r="EC36" s="30">
        <v>0</v>
      </c>
      <c r="ED36" s="29" t="s">
        <v>85</v>
      </c>
      <c r="EE36" s="30" t="s">
        <v>713</v>
      </c>
      <c r="EF36" s="37">
        <v>3</v>
      </c>
      <c r="EG36" s="30">
        <v>14</v>
      </c>
      <c r="EH36" s="8">
        <v>2</v>
      </c>
      <c r="EI36" s="263">
        <v>2</v>
      </c>
      <c r="EJ36" s="8">
        <v>4</v>
      </c>
      <c r="EK36" s="30" t="s">
        <v>36</v>
      </c>
      <c r="EL36" s="30" t="s">
        <v>86</v>
      </c>
      <c r="EM36" s="30">
        <v>7</v>
      </c>
      <c r="EN36" s="30" t="s">
        <v>85</v>
      </c>
      <c r="EO36" s="30" t="s">
        <v>702</v>
      </c>
      <c r="EP36" s="37">
        <v>3</v>
      </c>
      <c r="EQ36" s="30">
        <v>14</v>
      </c>
      <c r="ER36" s="8">
        <v>2</v>
      </c>
      <c r="ES36" s="263">
        <v>2</v>
      </c>
      <c r="ET36" s="148">
        <v>7</v>
      </c>
      <c r="EU36" s="30" t="s">
        <v>34</v>
      </c>
      <c r="EV36" s="30" t="s">
        <v>86</v>
      </c>
      <c r="EW36" s="30" t="s">
        <v>271</v>
      </c>
      <c r="EX36" s="30" t="s">
        <v>94</v>
      </c>
      <c r="EY36" s="92" t="s">
        <v>784</v>
      </c>
      <c r="EZ36" s="37">
        <v>2</v>
      </c>
      <c r="FA36" s="30">
        <v>7</v>
      </c>
      <c r="FB36" s="8">
        <v>2</v>
      </c>
      <c r="FC36" s="263">
        <v>5</v>
      </c>
      <c r="FD36" s="148">
        <v>4</v>
      </c>
      <c r="FE36" s="30" t="s">
        <v>34</v>
      </c>
      <c r="FF36" s="30" t="s">
        <v>93</v>
      </c>
      <c r="FG36" s="127">
        <v>9</v>
      </c>
      <c r="FH36" s="127" t="s">
        <v>95</v>
      </c>
      <c r="FI36" s="30" t="s">
        <v>732</v>
      </c>
      <c r="FJ36" s="37">
        <v>3</v>
      </c>
      <c r="FK36" s="30">
        <v>1</v>
      </c>
      <c r="FL36" s="8">
        <v>1</v>
      </c>
      <c r="FM36" s="263">
        <v>3</v>
      </c>
      <c r="FN36" s="8">
        <v>5</v>
      </c>
      <c r="FO36" s="30" t="s">
        <v>34</v>
      </c>
      <c r="FP36" s="30" t="s">
        <v>93</v>
      </c>
      <c r="FQ36" s="30">
        <v>0</v>
      </c>
      <c r="FR36" s="30" t="s">
        <v>92</v>
      </c>
      <c r="FS36" s="30" t="s">
        <v>804</v>
      </c>
      <c r="FT36" s="37">
        <v>3</v>
      </c>
      <c r="FU36" s="30">
        <v>2</v>
      </c>
      <c r="FV36" s="8">
        <v>2</v>
      </c>
      <c r="FW36" s="263">
        <v>3</v>
      </c>
      <c r="FX36" s="8">
        <v>2</v>
      </c>
      <c r="FY36" s="8"/>
      <c r="FZ36" s="8"/>
      <c r="GA36" s="30">
        <v>8</v>
      </c>
      <c r="GB36" s="30" t="s">
        <v>85</v>
      </c>
      <c r="GC36" s="30" t="s">
        <v>687</v>
      </c>
      <c r="GD36" s="37">
        <v>2</v>
      </c>
      <c r="GE36" s="30">
        <v>1</v>
      </c>
      <c r="GF36" s="8">
        <v>1</v>
      </c>
      <c r="GG36" s="263">
        <v>1</v>
      </c>
      <c r="GH36" s="8">
        <v>6</v>
      </c>
      <c r="GI36" s="29" t="s">
        <v>34</v>
      </c>
      <c r="GJ36" s="29" t="s">
        <v>93</v>
      </c>
      <c r="GK36" s="29">
        <v>0</v>
      </c>
      <c r="GL36" s="29" t="s">
        <v>85</v>
      </c>
      <c r="GM36" s="29" t="s">
        <v>820</v>
      </c>
      <c r="GN36" s="36">
        <v>3</v>
      </c>
      <c r="GO36" s="29">
        <v>1</v>
      </c>
      <c r="GP36" s="1">
        <v>1</v>
      </c>
      <c r="GQ36" s="263">
        <v>5</v>
      </c>
    </row>
    <row r="37" spans="1:199" ht="19.5">
      <c r="A37" s="540">
        <v>45149</v>
      </c>
      <c r="B37" s="5" t="s">
        <v>815</v>
      </c>
      <c r="C37" s="74">
        <v>1</v>
      </c>
      <c r="D37" s="28">
        <v>0</v>
      </c>
      <c r="E37" s="206">
        <v>1</v>
      </c>
      <c r="F37" s="179">
        <v>79</v>
      </c>
      <c r="G37" s="180">
        <v>36</v>
      </c>
      <c r="H37" s="181">
        <v>43</v>
      </c>
      <c r="I37" s="518">
        <v>7</v>
      </c>
      <c r="J37" s="27">
        <v>1</v>
      </c>
      <c r="K37" s="27">
        <v>0</v>
      </c>
      <c r="L37" s="27">
        <v>0</v>
      </c>
      <c r="M37" s="27">
        <v>1</v>
      </c>
      <c r="N37" s="186">
        <v>2</v>
      </c>
      <c r="O37" s="27">
        <v>0</v>
      </c>
      <c r="P37" s="190">
        <v>2</v>
      </c>
      <c r="Q37" s="18">
        <v>0</v>
      </c>
      <c r="R37" s="142"/>
      <c r="S37" s="226">
        <v>4</v>
      </c>
      <c r="T37" s="29" t="s">
        <v>36</v>
      </c>
      <c r="U37" s="29" t="s">
        <v>93</v>
      </c>
      <c r="V37" s="115">
        <v>8</v>
      </c>
      <c r="W37" s="115" t="s">
        <v>85</v>
      </c>
      <c r="X37" s="29" t="s">
        <v>716</v>
      </c>
      <c r="Y37" s="36">
        <v>1</v>
      </c>
      <c r="Z37" s="29">
        <v>6</v>
      </c>
      <c r="AA37" s="223">
        <v>2</v>
      </c>
      <c r="AB37" s="275">
        <v>2</v>
      </c>
      <c r="AC37" s="223">
        <v>4</v>
      </c>
      <c r="AD37" s="81" t="s">
        <v>34</v>
      </c>
      <c r="AE37" s="81" t="s">
        <v>93</v>
      </c>
      <c r="AF37" s="29">
        <v>0</v>
      </c>
      <c r="AG37" s="29" t="s">
        <v>85</v>
      </c>
      <c r="AH37" s="29" t="s">
        <v>812</v>
      </c>
      <c r="AI37" s="36">
        <v>4</v>
      </c>
      <c r="AJ37" s="29">
        <v>12</v>
      </c>
      <c r="AK37" s="223">
        <v>2</v>
      </c>
      <c r="AL37" s="292">
        <v>2</v>
      </c>
      <c r="AM37" s="224">
        <v>4</v>
      </c>
      <c r="AN37" s="29" t="s">
        <v>36</v>
      </c>
      <c r="AO37" s="29" t="s">
        <v>86</v>
      </c>
      <c r="AP37" s="110" t="s">
        <v>226</v>
      </c>
      <c r="AQ37" s="110" t="s">
        <v>85</v>
      </c>
      <c r="AR37" s="29" t="s">
        <v>713</v>
      </c>
      <c r="AS37" s="36">
        <v>2</v>
      </c>
      <c r="AT37" s="29">
        <v>1</v>
      </c>
      <c r="AU37" s="223">
        <v>2</v>
      </c>
      <c r="AV37" s="275">
        <v>2</v>
      </c>
      <c r="AW37" s="223">
        <v>3</v>
      </c>
      <c r="AX37" s="223"/>
      <c r="AY37" s="223"/>
      <c r="AZ37" s="29">
        <v>5</v>
      </c>
      <c r="BA37" s="30" t="s">
        <v>85</v>
      </c>
      <c r="BB37" s="29" t="s">
        <v>693</v>
      </c>
      <c r="BC37" s="36">
        <v>3</v>
      </c>
      <c r="BD37" s="29">
        <v>14</v>
      </c>
      <c r="BE37" s="223">
        <v>2</v>
      </c>
      <c r="BF37" s="275">
        <v>1</v>
      </c>
      <c r="BG37" s="227">
        <v>4</v>
      </c>
      <c r="BH37" s="222" t="s">
        <v>36</v>
      </c>
      <c r="BI37" s="29" t="s">
        <v>92</v>
      </c>
      <c r="BJ37" s="29">
        <v>0</v>
      </c>
      <c r="BK37" s="29" t="s">
        <v>85</v>
      </c>
      <c r="BL37" s="29" t="s">
        <v>713</v>
      </c>
      <c r="BM37" s="36">
        <v>1</v>
      </c>
      <c r="BN37" s="29">
        <v>6</v>
      </c>
      <c r="BO37" s="223">
        <v>2</v>
      </c>
      <c r="BP37" s="275">
        <v>2</v>
      </c>
      <c r="BQ37" s="223">
        <v>5</v>
      </c>
      <c r="BR37" s="110" t="s">
        <v>36</v>
      </c>
      <c r="BS37" s="110" t="s">
        <v>63</v>
      </c>
      <c r="BT37" s="29" t="s">
        <v>226</v>
      </c>
      <c r="BU37" s="29" t="s">
        <v>85</v>
      </c>
      <c r="BV37" s="29" t="s">
        <v>713</v>
      </c>
      <c r="BW37" s="36">
        <v>1</v>
      </c>
      <c r="BX37" s="29">
        <v>6</v>
      </c>
      <c r="BY37" s="223">
        <v>2</v>
      </c>
      <c r="BZ37" s="275">
        <v>3</v>
      </c>
      <c r="CA37" s="223">
        <v>3</v>
      </c>
      <c r="CB37" s="223"/>
      <c r="CC37" s="223"/>
      <c r="CD37" s="29">
        <v>4</v>
      </c>
      <c r="CE37" s="29" t="s">
        <v>85</v>
      </c>
      <c r="CF37" s="29" t="s">
        <v>775</v>
      </c>
      <c r="CG37" s="36">
        <v>1</v>
      </c>
      <c r="CH37" s="29">
        <v>10</v>
      </c>
      <c r="CI37" s="223">
        <v>2</v>
      </c>
      <c r="CJ37" s="275">
        <v>1</v>
      </c>
      <c r="CK37" s="218">
        <v>5</v>
      </c>
      <c r="CL37" s="29" t="s">
        <v>34</v>
      </c>
      <c r="CM37" s="29" t="s">
        <v>93</v>
      </c>
      <c r="CN37" s="29" t="s">
        <v>226</v>
      </c>
      <c r="CO37" s="29" t="s">
        <v>85</v>
      </c>
      <c r="CP37" s="29" t="s">
        <v>770</v>
      </c>
      <c r="CQ37" s="36">
        <v>1</v>
      </c>
      <c r="CR37" s="29">
        <v>3</v>
      </c>
      <c r="CS37" s="223">
        <v>2</v>
      </c>
      <c r="CT37" s="275">
        <v>3</v>
      </c>
      <c r="CU37" s="223">
        <v>4</v>
      </c>
      <c r="CV37" s="29" t="s">
        <v>34</v>
      </c>
      <c r="CW37" s="29" t="s">
        <v>93</v>
      </c>
      <c r="CX37" s="29">
        <v>0</v>
      </c>
      <c r="CY37" s="29" t="s">
        <v>85</v>
      </c>
      <c r="CZ37" s="29" t="s">
        <v>812</v>
      </c>
      <c r="DA37" s="36">
        <v>1</v>
      </c>
      <c r="DB37" s="29">
        <v>6</v>
      </c>
      <c r="DC37" s="223">
        <v>2</v>
      </c>
      <c r="DD37" s="263">
        <v>2</v>
      </c>
      <c r="DE37" s="225"/>
      <c r="DF37" s="223">
        <v>4</v>
      </c>
      <c r="DG37" s="223"/>
      <c r="DH37" s="264"/>
      <c r="DI37" s="29">
        <v>5</v>
      </c>
      <c r="DJ37" s="30" t="s">
        <v>85</v>
      </c>
      <c r="DK37" s="29" t="s">
        <v>701</v>
      </c>
      <c r="DL37" s="36">
        <v>3</v>
      </c>
      <c r="DM37" s="29">
        <v>14</v>
      </c>
      <c r="DN37" s="223">
        <v>3</v>
      </c>
      <c r="DO37" s="266">
        <v>1</v>
      </c>
      <c r="DP37" s="223">
        <v>4</v>
      </c>
      <c r="DQ37" s="29" t="s">
        <v>34</v>
      </c>
      <c r="DR37" s="29" t="s">
        <v>86</v>
      </c>
      <c r="DS37" s="29">
        <v>8</v>
      </c>
      <c r="DT37" s="29" t="s">
        <v>85</v>
      </c>
      <c r="DU37" s="29" t="s">
        <v>694</v>
      </c>
      <c r="DV37" s="36">
        <v>3</v>
      </c>
      <c r="DW37" s="29">
        <v>24</v>
      </c>
      <c r="DX37" s="223">
        <v>2</v>
      </c>
      <c r="DY37" s="263">
        <v>2</v>
      </c>
      <c r="DZ37" s="223">
        <v>4</v>
      </c>
      <c r="EA37" s="29" t="s">
        <v>786</v>
      </c>
      <c r="EB37" s="29" t="s">
        <v>95</v>
      </c>
      <c r="EC37" s="29">
        <v>7</v>
      </c>
      <c r="ED37" s="29" t="s">
        <v>85</v>
      </c>
      <c r="EE37" s="29" t="s">
        <v>726</v>
      </c>
      <c r="EF37" s="36">
        <v>2</v>
      </c>
      <c r="EG37" s="110">
        <v>8</v>
      </c>
      <c r="EH37" s="218">
        <v>2</v>
      </c>
      <c r="EI37" s="263">
        <v>2</v>
      </c>
      <c r="EJ37" s="223">
        <v>5</v>
      </c>
      <c r="EK37" s="29" t="s">
        <v>36</v>
      </c>
      <c r="EL37" s="29" t="s">
        <v>95</v>
      </c>
      <c r="EM37" s="29">
        <v>6</v>
      </c>
      <c r="EN37" s="29" t="s">
        <v>91</v>
      </c>
      <c r="EO37" s="29" t="s">
        <v>687</v>
      </c>
      <c r="EP37" s="36">
        <v>1</v>
      </c>
      <c r="EQ37" s="29">
        <v>10</v>
      </c>
      <c r="ER37" s="223">
        <v>2</v>
      </c>
      <c r="ES37" s="263">
        <v>3</v>
      </c>
      <c r="ET37" s="223">
        <v>7</v>
      </c>
      <c r="EU37" s="134" t="s">
        <v>34</v>
      </c>
      <c r="EV37" s="134" t="s">
        <v>103</v>
      </c>
      <c r="EW37" s="29">
        <v>6</v>
      </c>
      <c r="EX37" s="30" t="s">
        <v>85</v>
      </c>
      <c r="EY37" s="29" t="s">
        <v>687</v>
      </c>
      <c r="EZ37" s="36">
        <v>1</v>
      </c>
      <c r="FA37" s="29">
        <v>18</v>
      </c>
      <c r="FB37" s="223">
        <v>2</v>
      </c>
      <c r="FC37" s="263">
        <v>5</v>
      </c>
      <c r="FD37" s="223">
        <v>6</v>
      </c>
      <c r="FE37" s="29" t="s">
        <v>34</v>
      </c>
      <c r="FF37" s="29" t="s">
        <v>93</v>
      </c>
      <c r="FG37" s="134">
        <v>6</v>
      </c>
      <c r="FH37" s="134" t="s">
        <v>86</v>
      </c>
      <c r="FI37" s="29" t="s">
        <v>813</v>
      </c>
      <c r="FJ37" s="36">
        <v>2</v>
      </c>
      <c r="FK37" s="29">
        <v>8</v>
      </c>
      <c r="FL37" s="223">
        <v>2</v>
      </c>
      <c r="FM37" s="263">
        <v>4</v>
      </c>
      <c r="FN37" s="226">
        <v>5</v>
      </c>
      <c r="FO37" s="29" t="s">
        <v>34</v>
      </c>
      <c r="FP37" s="29" t="s">
        <v>63</v>
      </c>
      <c r="FQ37" s="29" t="s">
        <v>226</v>
      </c>
      <c r="FR37" s="29" t="s">
        <v>85</v>
      </c>
      <c r="FS37" s="29" t="s">
        <v>713</v>
      </c>
      <c r="FT37" s="36">
        <v>2</v>
      </c>
      <c r="FU37" s="29">
        <v>14</v>
      </c>
      <c r="FV37" s="223">
        <v>2</v>
      </c>
      <c r="FW37" s="263">
        <v>3</v>
      </c>
      <c r="FX37" s="223">
        <v>3</v>
      </c>
      <c r="FY37" s="223"/>
      <c r="FZ37" s="223"/>
      <c r="GA37" s="134">
        <v>8</v>
      </c>
      <c r="GB37" s="134" t="s">
        <v>85</v>
      </c>
      <c r="GC37" s="29" t="s">
        <v>687</v>
      </c>
      <c r="GD37" s="36">
        <v>1</v>
      </c>
      <c r="GE37" s="29">
        <v>12</v>
      </c>
      <c r="GF37" s="223">
        <v>2</v>
      </c>
      <c r="GG37" s="263">
        <v>1</v>
      </c>
      <c r="GH37" s="223">
        <v>5</v>
      </c>
      <c r="GI37" s="134" t="s">
        <v>34</v>
      </c>
      <c r="GJ37" s="129" t="s">
        <v>63</v>
      </c>
      <c r="GK37" s="29">
        <v>0</v>
      </c>
      <c r="GL37" s="29" t="s">
        <v>85</v>
      </c>
      <c r="GM37" s="29" t="s">
        <v>814</v>
      </c>
      <c r="GN37" s="36">
        <v>2</v>
      </c>
      <c r="GO37" s="29">
        <v>6</v>
      </c>
      <c r="GP37" s="1">
        <v>2</v>
      </c>
      <c r="GQ37" s="263">
        <v>3</v>
      </c>
    </row>
    <row r="38" spans="1:199" ht="19.5">
      <c r="A38" s="540">
        <v>45143</v>
      </c>
      <c r="B38" s="41" t="s">
        <v>835</v>
      </c>
      <c r="C38" s="74">
        <v>1</v>
      </c>
      <c r="D38" s="28">
        <v>0</v>
      </c>
      <c r="E38" s="206">
        <v>1</v>
      </c>
      <c r="F38" s="179">
        <v>81</v>
      </c>
      <c r="G38" s="180">
        <v>42</v>
      </c>
      <c r="H38" s="181">
        <v>39</v>
      </c>
      <c r="I38" s="518">
        <v>2</v>
      </c>
      <c r="J38" s="27">
        <v>1</v>
      </c>
      <c r="K38" s="27">
        <v>0</v>
      </c>
      <c r="L38" s="27">
        <v>0</v>
      </c>
      <c r="M38" s="27">
        <v>2</v>
      </c>
      <c r="N38" s="186">
        <v>3</v>
      </c>
      <c r="O38" s="27">
        <v>1</v>
      </c>
      <c r="P38" s="190">
        <v>4</v>
      </c>
      <c r="Q38" s="18">
        <v>1</v>
      </c>
      <c r="R38" s="54"/>
      <c r="S38" s="8">
        <v>6</v>
      </c>
      <c r="T38" s="30" t="s">
        <v>36</v>
      </c>
      <c r="U38" s="30" t="s">
        <v>103</v>
      </c>
      <c r="V38" s="30">
        <v>0</v>
      </c>
      <c r="W38" s="30" t="s">
        <v>63</v>
      </c>
      <c r="X38" s="30" t="s">
        <v>708</v>
      </c>
      <c r="Y38" s="37">
        <v>1</v>
      </c>
      <c r="Z38" s="30">
        <v>8</v>
      </c>
      <c r="AA38" s="8">
        <v>2</v>
      </c>
      <c r="AB38" s="275">
        <v>4</v>
      </c>
      <c r="AC38" s="228">
        <v>5</v>
      </c>
      <c r="AD38" s="30" t="s">
        <v>34</v>
      </c>
      <c r="AE38" s="30" t="s">
        <v>93</v>
      </c>
      <c r="AF38" s="30">
        <v>4</v>
      </c>
      <c r="AG38" s="30" t="s">
        <v>85</v>
      </c>
      <c r="AH38" s="30" t="s">
        <v>783</v>
      </c>
      <c r="AI38" s="37">
        <v>2</v>
      </c>
      <c r="AJ38" s="30">
        <v>10</v>
      </c>
      <c r="AK38" s="8">
        <v>3</v>
      </c>
      <c r="AL38" s="292">
        <v>2</v>
      </c>
      <c r="AM38" s="148">
        <v>5</v>
      </c>
      <c r="AN38" s="30" t="s">
        <v>36</v>
      </c>
      <c r="AO38" s="30" t="s">
        <v>86</v>
      </c>
      <c r="AP38" s="30">
        <v>9</v>
      </c>
      <c r="AQ38" s="30" t="s">
        <v>91</v>
      </c>
      <c r="AR38" s="30" t="s">
        <v>713</v>
      </c>
      <c r="AS38" s="37">
        <v>2</v>
      </c>
      <c r="AT38" s="30">
        <v>1</v>
      </c>
      <c r="AU38" s="8">
        <v>1</v>
      </c>
      <c r="AV38" s="275">
        <v>4</v>
      </c>
      <c r="AW38" s="8">
        <v>4</v>
      </c>
      <c r="AX38" s="8"/>
      <c r="AY38" s="8"/>
      <c r="AZ38" s="30">
        <v>5</v>
      </c>
      <c r="BA38" s="30" t="s">
        <v>85</v>
      </c>
      <c r="BB38" s="30" t="s">
        <v>693</v>
      </c>
      <c r="BC38" s="37">
        <v>2</v>
      </c>
      <c r="BD38" s="30">
        <v>15</v>
      </c>
      <c r="BE38" s="8">
        <v>3</v>
      </c>
      <c r="BF38" s="275">
        <v>1</v>
      </c>
      <c r="BG38" s="8">
        <v>6</v>
      </c>
      <c r="BH38" s="30" t="s">
        <v>271</v>
      </c>
      <c r="BI38" s="30" t="s">
        <v>86</v>
      </c>
      <c r="BJ38" s="129">
        <v>6</v>
      </c>
      <c r="BK38" s="129" t="s">
        <v>91</v>
      </c>
      <c r="BL38" s="129" t="s">
        <v>808</v>
      </c>
      <c r="BM38" s="37">
        <v>2</v>
      </c>
      <c r="BN38" s="30">
        <v>1</v>
      </c>
      <c r="BO38" s="8">
        <v>2</v>
      </c>
      <c r="BP38" s="275">
        <v>4</v>
      </c>
      <c r="BQ38" s="8">
        <v>4</v>
      </c>
      <c r="BR38" s="30" t="s">
        <v>36</v>
      </c>
      <c r="BS38" s="30" t="s">
        <v>93</v>
      </c>
      <c r="BT38" s="30" t="s">
        <v>317</v>
      </c>
      <c r="BU38" s="30" t="s">
        <v>85</v>
      </c>
      <c r="BV38" s="92" t="s">
        <v>810</v>
      </c>
      <c r="BW38" s="37">
        <v>1</v>
      </c>
      <c r="BX38" s="30">
        <v>6</v>
      </c>
      <c r="BY38" s="8">
        <v>2</v>
      </c>
      <c r="BZ38" s="275">
        <v>2</v>
      </c>
      <c r="CA38" s="113">
        <v>3</v>
      </c>
      <c r="CB38" s="8"/>
      <c r="CC38" s="8"/>
      <c r="CD38" s="30" t="s">
        <v>226</v>
      </c>
      <c r="CE38" s="29" t="s">
        <v>85</v>
      </c>
      <c r="CF38" s="30" t="s">
        <v>713</v>
      </c>
      <c r="CG38" s="37">
        <v>4</v>
      </c>
      <c r="CH38" s="30">
        <v>10</v>
      </c>
      <c r="CI38" s="8">
        <v>2</v>
      </c>
      <c r="CJ38" s="275">
        <v>1</v>
      </c>
      <c r="CK38" s="8">
        <v>5</v>
      </c>
      <c r="CL38" s="30" t="s">
        <v>34</v>
      </c>
      <c r="CM38" s="30" t="s">
        <v>93</v>
      </c>
      <c r="CN38" s="92">
        <v>0</v>
      </c>
      <c r="CO38" s="92" t="s">
        <v>85</v>
      </c>
      <c r="CP38" s="30" t="s">
        <v>697</v>
      </c>
      <c r="CQ38" s="37">
        <v>1</v>
      </c>
      <c r="CR38" s="30">
        <v>7</v>
      </c>
      <c r="CS38" s="8">
        <v>2</v>
      </c>
      <c r="CT38" s="275">
        <v>3</v>
      </c>
      <c r="CU38" s="113">
        <v>4</v>
      </c>
      <c r="CV38" s="30" t="s">
        <v>34</v>
      </c>
      <c r="CW38" s="30" t="s">
        <v>86</v>
      </c>
      <c r="CX38" s="30" t="s">
        <v>226</v>
      </c>
      <c r="CY38" s="30" t="s">
        <v>85</v>
      </c>
      <c r="CZ38" s="30" t="s">
        <v>713</v>
      </c>
      <c r="DA38" s="37">
        <v>2</v>
      </c>
      <c r="DB38" s="30">
        <v>7</v>
      </c>
      <c r="DC38" s="8">
        <v>2</v>
      </c>
      <c r="DD38" s="263">
        <v>2</v>
      </c>
      <c r="DE38" s="24"/>
      <c r="DF38" s="8">
        <v>5</v>
      </c>
      <c r="DG38" s="8"/>
      <c r="DH38" s="264"/>
      <c r="DI38" s="30">
        <v>5</v>
      </c>
      <c r="DJ38" s="30" t="s">
        <v>98</v>
      </c>
      <c r="DK38" s="30" t="s">
        <v>808</v>
      </c>
      <c r="DL38" s="37">
        <v>4</v>
      </c>
      <c r="DM38" s="30">
        <v>1</v>
      </c>
      <c r="DN38" s="8">
        <v>1</v>
      </c>
      <c r="DO38" s="266">
        <v>4</v>
      </c>
      <c r="DP38" s="8">
        <v>4</v>
      </c>
      <c r="DQ38" s="30" t="s">
        <v>34</v>
      </c>
      <c r="DR38" s="30" t="s">
        <v>121</v>
      </c>
      <c r="DS38" s="30">
        <v>9</v>
      </c>
      <c r="DT38" s="30" t="s">
        <v>85</v>
      </c>
      <c r="DU38" s="30" t="s">
        <v>781</v>
      </c>
      <c r="DV38" s="37">
        <v>3</v>
      </c>
      <c r="DW38" s="30">
        <v>7</v>
      </c>
      <c r="DX38" s="8">
        <v>2</v>
      </c>
      <c r="DY38" s="263">
        <v>2</v>
      </c>
      <c r="DZ38" s="148">
        <v>4</v>
      </c>
      <c r="EA38" s="30" t="s">
        <v>786</v>
      </c>
      <c r="EB38" s="30" t="s">
        <v>92</v>
      </c>
      <c r="EC38" s="30">
        <v>9</v>
      </c>
      <c r="ED38" s="30" t="s">
        <v>63</v>
      </c>
      <c r="EE38" s="30" t="s">
        <v>713</v>
      </c>
      <c r="EF38" s="37">
        <v>4</v>
      </c>
      <c r="EG38" s="30">
        <v>1</v>
      </c>
      <c r="EH38" s="8">
        <v>1</v>
      </c>
      <c r="EI38" s="263">
        <v>3</v>
      </c>
      <c r="EJ38" s="8">
        <v>4</v>
      </c>
      <c r="EK38" s="30" t="s">
        <v>36</v>
      </c>
      <c r="EL38" s="30" t="s">
        <v>93</v>
      </c>
      <c r="EM38" s="30">
        <v>7</v>
      </c>
      <c r="EN38" s="30" t="s">
        <v>92</v>
      </c>
      <c r="EO38" s="30" t="s">
        <v>702</v>
      </c>
      <c r="EP38" s="37">
        <v>3</v>
      </c>
      <c r="EQ38" s="30">
        <v>2</v>
      </c>
      <c r="ER38" s="8">
        <v>1</v>
      </c>
      <c r="ES38" s="263">
        <v>3</v>
      </c>
      <c r="ET38" s="8">
        <v>5</v>
      </c>
      <c r="EU38" s="30" t="s">
        <v>34</v>
      </c>
      <c r="EV38" s="30" t="s">
        <v>93</v>
      </c>
      <c r="EW38" s="30">
        <v>9</v>
      </c>
      <c r="EX38" s="30" t="s">
        <v>95</v>
      </c>
      <c r="EY38" s="30" t="s">
        <v>809</v>
      </c>
      <c r="EZ38" s="37">
        <v>2</v>
      </c>
      <c r="FA38" s="30">
        <v>2</v>
      </c>
      <c r="FB38" s="8">
        <v>1</v>
      </c>
      <c r="FC38" s="263">
        <v>4</v>
      </c>
      <c r="FD38" s="219">
        <v>4</v>
      </c>
      <c r="FE38" s="200" t="s">
        <v>34</v>
      </c>
      <c r="FF38" s="200" t="s">
        <v>93</v>
      </c>
      <c r="FG38" s="200">
        <v>6</v>
      </c>
      <c r="FH38" s="200" t="s">
        <v>86</v>
      </c>
      <c r="FI38" s="200" t="s">
        <v>696</v>
      </c>
      <c r="FJ38" s="220">
        <v>4</v>
      </c>
      <c r="FK38" s="200">
        <v>1</v>
      </c>
      <c r="FL38" s="219">
        <v>1</v>
      </c>
      <c r="FM38" s="263">
        <v>3</v>
      </c>
      <c r="FN38" s="221">
        <v>4</v>
      </c>
      <c r="FO38" s="30" t="s">
        <v>34</v>
      </c>
      <c r="FP38" s="30" t="s">
        <v>93</v>
      </c>
      <c r="FQ38" s="30">
        <v>4</v>
      </c>
      <c r="FR38" s="30" t="s">
        <v>85</v>
      </c>
      <c r="FS38" s="30" t="s">
        <v>705</v>
      </c>
      <c r="FT38" s="37">
        <v>3</v>
      </c>
      <c r="FU38" s="30">
        <v>10</v>
      </c>
      <c r="FV38" s="8">
        <v>2</v>
      </c>
      <c r="FW38" s="263">
        <v>2</v>
      </c>
      <c r="FX38" s="8">
        <v>4</v>
      </c>
      <c r="FY38" s="8"/>
      <c r="FZ38" s="8"/>
      <c r="GA38" s="30">
        <v>8</v>
      </c>
      <c r="GB38" s="30" t="s">
        <v>85</v>
      </c>
      <c r="GC38" s="30" t="s">
        <v>811</v>
      </c>
      <c r="GD38" s="37">
        <v>1</v>
      </c>
      <c r="GE38" s="129">
        <v>15</v>
      </c>
      <c r="GF38" s="130">
        <v>3</v>
      </c>
      <c r="GG38" s="263">
        <v>1</v>
      </c>
      <c r="GH38" s="8">
        <v>5</v>
      </c>
      <c r="GI38" s="29" t="s">
        <v>34</v>
      </c>
      <c r="GJ38" s="29" t="s">
        <v>86</v>
      </c>
      <c r="GK38" s="29" t="s">
        <v>226</v>
      </c>
      <c r="GL38" s="29" t="s">
        <v>92</v>
      </c>
      <c r="GM38" s="29" t="s">
        <v>716</v>
      </c>
      <c r="GN38" s="36">
        <v>3</v>
      </c>
      <c r="GO38" s="29">
        <v>1</v>
      </c>
      <c r="GP38" s="1">
        <v>1</v>
      </c>
      <c r="GQ38" s="263">
        <v>4</v>
      </c>
    </row>
    <row r="39" spans="1:199" ht="19.5">
      <c r="A39" s="539">
        <v>45136</v>
      </c>
      <c r="B39" s="41" t="s">
        <v>807</v>
      </c>
      <c r="C39" s="76">
        <v>0</v>
      </c>
      <c r="D39" s="42">
        <v>1</v>
      </c>
      <c r="E39" s="206">
        <v>1</v>
      </c>
      <c r="F39" s="176">
        <v>81</v>
      </c>
      <c r="G39" s="177">
        <v>41</v>
      </c>
      <c r="H39" s="178">
        <v>40</v>
      </c>
      <c r="I39" s="518">
        <v>6</v>
      </c>
      <c r="J39" s="43">
        <v>0</v>
      </c>
      <c r="K39" s="43">
        <v>0</v>
      </c>
      <c r="L39" s="43">
        <v>0</v>
      </c>
      <c r="M39" s="43">
        <v>0</v>
      </c>
      <c r="N39" s="186">
        <v>0</v>
      </c>
      <c r="O39" s="43">
        <v>2</v>
      </c>
      <c r="P39" s="189">
        <v>2</v>
      </c>
      <c r="Q39" s="44">
        <v>1</v>
      </c>
      <c r="R39" s="142"/>
      <c r="S39" s="145">
        <v>4</v>
      </c>
      <c r="T39" s="30" t="s">
        <v>36</v>
      </c>
      <c r="U39" s="30" t="s">
        <v>93</v>
      </c>
      <c r="V39" s="30">
        <v>9</v>
      </c>
      <c r="W39" s="30" t="s">
        <v>63</v>
      </c>
      <c r="X39" s="30" t="s">
        <v>713</v>
      </c>
      <c r="Y39" s="37">
        <v>1</v>
      </c>
      <c r="Z39" s="30">
        <v>1</v>
      </c>
      <c r="AA39" s="8">
        <v>1</v>
      </c>
      <c r="AB39" s="275">
        <v>3</v>
      </c>
      <c r="AC39" s="8">
        <v>5</v>
      </c>
      <c r="AD39" s="30" t="s">
        <v>34</v>
      </c>
      <c r="AE39" s="30" t="s">
        <v>93</v>
      </c>
      <c r="AF39" s="30">
        <v>0</v>
      </c>
      <c r="AG39" s="30" t="s">
        <v>63</v>
      </c>
      <c r="AH39" s="30" t="s">
        <v>799</v>
      </c>
      <c r="AI39" s="37">
        <v>4</v>
      </c>
      <c r="AJ39" s="30">
        <v>8</v>
      </c>
      <c r="AK39" s="8">
        <v>2</v>
      </c>
      <c r="AL39" s="292">
        <v>3</v>
      </c>
      <c r="AM39">
        <v>5</v>
      </c>
      <c r="AN39" s="212" t="s">
        <v>36</v>
      </c>
      <c r="AO39" s="127" t="s">
        <v>86</v>
      </c>
      <c r="AP39" s="30">
        <v>9</v>
      </c>
      <c r="AQ39" s="30" t="s">
        <v>85</v>
      </c>
      <c r="AR39" s="30" t="s">
        <v>758</v>
      </c>
      <c r="AS39" s="37">
        <v>3</v>
      </c>
      <c r="AT39" s="30">
        <v>12</v>
      </c>
      <c r="AU39" s="8">
        <v>3</v>
      </c>
      <c r="AV39" s="275">
        <v>2</v>
      </c>
      <c r="AW39" s="148">
        <v>3</v>
      </c>
      <c r="AX39" s="8"/>
      <c r="AY39" s="8"/>
      <c r="AZ39" s="127">
        <v>5</v>
      </c>
      <c r="BA39" s="127" t="s">
        <v>85</v>
      </c>
      <c r="BB39" s="30" t="s">
        <v>693</v>
      </c>
      <c r="BC39" s="37">
        <v>1</v>
      </c>
      <c r="BD39" s="30">
        <v>10</v>
      </c>
      <c r="BE39" s="8">
        <v>2</v>
      </c>
      <c r="BF39" s="275">
        <v>1</v>
      </c>
      <c r="BG39" s="8">
        <v>5</v>
      </c>
      <c r="BH39" s="30" t="s">
        <v>271</v>
      </c>
      <c r="BI39" s="30" t="s">
        <v>86</v>
      </c>
      <c r="BJ39" s="129">
        <v>8</v>
      </c>
      <c r="BK39" s="129" t="s">
        <v>91</v>
      </c>
      <c r="BL39" s="30" t="s">
        <v>750</v>
      </c>
      <c r="BM39" s="37">
        <v>4</v>
      </c>
      <c r="BN39" s="30">
        <v>11</v>
      </c>
      <c r="BO39" s="8">
        <v>2</v>
      </c>
      <c r="BP39" s="275">
        <v>3</v>
      </c>
      <c r="BQ39" s="8">
        <v>5</v>
      </c>
      <c r="BR39" s="30" t="s">
        <v>36</v>
      </c>
      <c r="BS39" s="30" t="s">
        <v>93</v>
      </c>
      <c r="BT39" s="127">
        <v>4</v>
      </c>
      <c r="BU39" s="127" t="s">
        <v>85</v>
      </c>
      <c r="BV39" s="127" t="s">
        <v>704</v>
      </c>
      <c r="BW39" s="37">
        <v>1</v>
      </c>
      <c r="BX39" s="30">
        <v>17</v>
      </c>
      <c r="BY39" s="8">
        <v>2</v>
      </c>
      <c r="BZ39" s="275">
        <v>3</v>
      </c>
      <c r="CA39" s="113">
        <v>3</v>
      </c>
      <c r="CB39" s="8"/>
      <c r="CC39" s="8"/>
      <c r="CD39" s="30">
        <v>0</v>
      </c>
      <c r="CE39" s="29" t="s">
        <v>85</v>
      </c>
      <c r="CF39" s="30" t="s">
        <v>708</v>
      </c>
      <c r="CG39" s="37">
        <v>3</v>
      </c>
      <c r="CH39" s="30">
        <v>10</v>
      </c>
      <c r="CI39" s="8">
        <v>2</v>
      </c>
      <c r="CJ39" s="275">
        <v>1</v>
      </c>
      <c r="CK39" s="8">
        <v>6</v>
      </c>
      <c r="CL39" s="200" t="s">
        <v>34</v>
      </c>
      <c r="CM39" s="29" t="s">
        <v>93</v>
      </c>
      <c r="CN39" s="30">
        <v>9</v>
      </c>
      <c r="CO39" s="30" t="s">
        <v>92</v>
      </c>
      <c r="CP39" s="30" t="s">
        <v>709</v>
      </c>
      <c r="CQ39" s="37">
        <v>3</v>
      </c>
      <c r="CR39" s="30">
        <v>1</v>
      </c>
      <c r="CS39" s="8">
        <v>1</v>
      </c>
      <c r="CT39" s="275">
        <v>5</v>
      </c>
      <c r="CU39" s="8">
        <v>5</v>
      </c>
      <c r="CV39" s="30" t="s">
        <v>34</v>
      </c>
      <c r="CW39" s="30" t="s">
        <v>86</v>
      </c>
      <c r="CX39" s="131">
        <v>6</v>
      </c>
      <c r="CY39" s="131" t="s">
        <v>85</v>
      </c>
      <c r="CZ39" s="30" t="s">
        <v>805</v>
      </c>
      <c r="DA39" s="37">
        <v>3</v>
      </c>
      <c r="DB39" s="30">
        <v>18</v>
      </c>
      <c r="DC39" s="8">
        <v>2</v>
      </c>
      <c r="DD39" s="263">
        <v>3</v>
      </c>
      <c r="DE39" s="24"/>
      <c r="DF39" s="8">
        <v>4</v>
      </c>
      <c r="DG39" s="8"/>
      <c r="DH39" s="264"/>
      <c r="DI39" s="30">
        <v>5</v>
      </c>
      <c r="DJ39" s="30" t="s">
        <v>85</v>
      </c>
      <c r="DK39" s="30" t="s">
        <v>742</v>
      </c>
      <c r="DL39" s="37">
        <v>3</v>
      </c>
      <c r="DM39" s="30">
        <v>17</v>
      </c>
      <c r="DN39" s="8">
        <v>3</v>
      </c>
      <c r="DO39" s="266">
        <v>1</v>
      </c>
      <c r="DP39" s="148">
        <v>5</v>
      </c>
      <c r="DQ39" s="129" t="s">
        <v>34</v>
      </c>
      <c r="DR39" s="129" t="s">
        <v>121</v>
      </c>
      <c r="DS39" s="127">
        <v>0</v>
      </c>
      <c r="DT39" s="127" t="s">
        <v>85</v>
      </c>
      <c r="DU39" s="30" t="s">
        <v>802</v>
      </c>
      <c r="DV39" s="37">
        <v>1</v>
      </c>
      <c r="DW39" s="30">
        <v>9</v>
      </c>
      <c r="DX39" s="8">
        <v>3</v>
      </c>
      <c r="DY39" s="263">
        <v>2</v>
      </c>
      <c r="DZ39" s="8">
        <v>5</v>
      </c>
      <c r="EA39" s="92" t="s">
        <v>786</v>
      </c>
      <c r="EB39" s="92" t="s">
        <v>93</v>
      </c>
      <c r="EC39" s="30">
        <v>8</v>
      </c>
      <c r="ED39" s="29" t="s">
        <v>86</v>
      </c>
      <c r="EE39" s="30" t="s">
        <v>803</v>
      </c>
      <c r="EF39" s="37">
        <v>4</v>
      </c>
      <c r="EG39" s="30">
        <v>1</v>
      </c>
      <c r="EH39" s="8">
        <v>1</v>
      </c>
      <c r="EI39" s="263">
        <v>4</v>
      </c>
      <c r="EJ39" s="8">
        <v>4</v>
      </c>
      <c r="EK39" s="30" t="s">
        <v>36</v>
      </c>
      <c r="EL39" s="30" t="s">
        <v>93</v>
      </c>
      <c r="EM39" s="30">
        <v>7</v>
      </c>
      <c r="EN39" s="30" t="s">
        <v>85</v>
      </c>
      <c r="EO39" s="30" t="s">
        <v>687</v>
      </c>
      <c r="EP39" s="37">
        <v>1</v>
      </c>
      <c r="EQ39" s="30">
        <v>3</v>
      </c>
      <c r="ER39" s="8">
        <v>2</v>
      </c>
      <c r="ES39" s="263">
        <v>2</v>
      </c>
      <c r="ET39" s="148">
        <v>4</v>
      </c>
      <c r="EU39" s="30" t="s">
        <v>34</v>
      </c>
      <c r="EV39" s="30" t="s">
        <v>93</v>
      </c>
      <c r="EW39" s="30">
        <v>8</v>
      </c>
      <c r="EX39" s="30" t="s">
        <v>85</v>
      </c>
      <c r="EY39" s="30" t="s">
        <v>722</v>
      </c>
      <c r="EZ39" s="37">
        <v>3</v>
      </c>
      <c r="FA39" s="30">
        <v>1</v>
      </c>
      <c r="FB39" s="8">
        <v>1</v>
      </c>
      <c r="FC39" s="263">
        <v>3</v>
      </c>
      <c r="FD39" s="148">
        <v>5</v>
      </c>
      <c r="FE39" s="30" t="s">
        <v>34</v>
      </c>
      <c r="FF39" s="30" t="s">
        <v>93</v>
      </c>
      <c r="FG39" s="127">
        <v>8</v>
      </c>
      <c r="FH39" s="127" t="s">
        <v>85</v>
      </c>
      <c r="FI39" s="30" t="s">
        <v>761</v>
      </c>
      <c r="FJ39" s="37">
        <v>4</v>
      </c>
      <c r="FK39" s="30">
        <v>16</v>
      </c>
      <c r="FL39" s="8">
        <v>3</v>
      </c>
      <c r="FM39" s="263">
        <v>2</v>
      </c>
      <c r="FN39" s="8">
        <v>4</v>
      </c>
      <c r="FO39" s="30" t="s">
        <v>34</v>
      </c>
      <c r="FP39" s="30" t="s">
        <v>93</v>
      </c>
      <c r="FQ39" s="30">
        <v>0</v>
      </c>
      <c r="FR39" s="30" t="s">
        <v>85</v>
      </c>
      <c r="FS39" s="30" t="s">
        <v>804</v>
      </c>
      <c r="FT39" s="37">
        <v>3</v>
      </c>
      <c r="FU39" s="30">
        <v>12</v>
      </c>
      <c r="FV39" s="8">
        <v>2</v>
      </c>
      <c r="FW39" s="263">
        <v>2</v>
      </c>
      <c r="FX39" s="8">
        <v>3</v>
      </c>
      <c r="FY39" s="8"/>
      <c r="FZ39" s="8"/>
      <c r="GA39" s="30">
        <v>8</v>
      </c>
      <c r="GB39" s="30" t="s">
        <v>85</v>
      </c>
      <c r="GC39" s="30" t="s">
        <v>801</v>
      </c>
      <c r="GD39" s="37">
        <v>1</v>
      </c>
      <c r="GE39" s="30">
        <v>15</v>
      </c>
      <c r="GF39" s="8">
        <v>2</v>
      </c>
      <c r="GG39" s="263">
        <v>1</v>
      </c>
      <c r="GH39" s="8">
        <v>6</v>
      </c>
      <c r="GI39" s="29" t="s">
        <v>34</v>
      </c>
      <c r="GJ39" s="29" t="s">
        <v>86</v>
      </c>
      <c r="GK39" s="29" t="s">
        <v>317</v>
      </c>
      <c r="GL39" s="29" t="s">
        <v>91</v>
      </c>
      <c r="GM39" s="29" t="s">
        <v>806</v>
      </c>
      <c r="GN39" s="36">
        <v>3</v>
      </c>
      <c r="GO39" s="29">
        <v>15</v>
      </c>
      <c r="GP39" s="1">
        <v>2</v>
      </c>
      <c r="GQ39" s="263">
        <v>4</v>
      </c>
    </row>
    <row r="40" spans="1:199" ht="19.5">
      <c r="A40" s="540">
        <v>45129</v>
      </c>
      <c r="B40" s="5" t="s">
        <v>794</v>
      </c>
      <c r="C40" s="74">
        <v>0</v>
      </c>
      <c r="D40" s="28">
        <v>0</v>
      </c>
      <c r="E40" s="206">
        <v>0</v>
      </c>
      <c r="F40" s="179">
        <v>78</v>
      </c>
      <c r="G40" s="180">
        <v>39</v>
      </c>
      <c r="H40" s="181">
        <v>39</v>
      </c>
      <c r="I40" s="518">
        <v>5</v>
      </c>
      <c r="J40" s="27">
        <v>0</v>
      </c>
      <c r="K40" s="27">
        <v>0</v>
      </c>
      <c r="L40" s="27">
        <v>0</v>
      </c>
      <c r="M40" s="27">
        <v>1</v>
      </c>
      <c r="N40" s="186">
        <v>1</v>
      </c>
      <c r="O40" s="27">
        <v>1</v>
      </c>
      <c r="P40" s="190">
        <v>2</v>
      </c>
      <c r="Q40" s="18">
        <v>1</v>
      </c>
      <c r="R40" s="142"/>
      <c r="S40" s="93">
        <v>3</v>
      </c>
      <c r="T40" s="29" t="s">
        <v>36</v>
      </c>
      <c r="U40" s="29" t="s">
        <v>93</v>
      </c>
      <c r="V40" s="115">
        <v>8</v>
      </c>
      <c r="W40" s="115" t="s">
        <v>85</v>
      </c>
      <c r="X40" s="29" t="s">
        <v>738</v>
      </c>
      <c r="Y40" s="36">
        <v>1</v>
      </c>
      <c r="Z40" s="29">
        <v>3</v>
      </c>
      <c r="AA40" s="1">
        <v>1</v>
      </c>
      <c r="AB40" s="275">
        <v>2</v>
      </c>
      <c r="AC40" s="1">
        <v>4</v>
      </c>
      <c r="AD40" s="29" t="s">
        <v>34</v>
      </c>
      <c r="AE40" s="29" t="s">
        <v>93</v>
      </c>
      <c r="AF40" s="29" t="s">
        <v>226</v>
      </c>
      <c r="AG40" s="29" t="s">
        <v>85</v>
      </c>
      <c r="AH40" s="29" t="s">
        <v>796</v>
      </c>
      <c r="AI40" s="36">
        <v>4</v>
      </c>
      <c r="AJ40" s="29">
        <v>8</v>
      </c>
      <c r="AK40" s="1">
        <v>2</v>
      </c>
      <c r="AL40" s="292">
        <v>2</v>
      </c>
      <c r="AM40" s="113">
        <v>5</v>
      </c>
      <c r="AN40" s="29" t="s">
        <v>36</v>
      </c>
      <c r="AO40" s="29" t="s">
        <v>93</v>
      </c>
      <c r="AP40" s="110">
        <v>9</v>
      </c>
      <c r="AQ40" s="110" t="s">
        <v>91</v>
      </c>
      <c r="AR40" s="29" t="s">
        <v>713</v>
      </c>
      <c r="AS40" s="36">
        <v>3</v>
      </c>
      <c r="AT40" s="29">
        <v>9</v>
      </c>
      <c r="AU40" s="1">
        <v>2</v>
      </c>
      <c r="AV40" s="275">
        <v>3</v>
      </c>
      <c r="AW40" s="1">
        <v>4</v>
      </c>
      <c r="AX40" s="1"/>
      <c r="AY40" s="1"/>
      <c r="AZ40" s="134">
        <v>6</v>
      </c>
      <c r="BA40" s="129" t="s">
        <v>85</v>
      </c>
      <c r="BB40" s="29" t="s">
        <v>693</v>
      </c>
      <c r="BC40" s="36">
        <v>1</v>
      </c>
      <c r="BD40" s="29">
        <v>8</v>
      </c>
      <c r="BE40" s="1">
        <v>3</v>
      </c>
      <c r="BF40" s="275">
        <v>1</v>
      </c>
      <c r="BG40" s="1">
        <v>6</v>
      </c>
      <c r="BH40" s="29" t="s">
        <v>271</v>
      </c>
      <c r="BI40" s="29" t="s">
        <v>91</v>
      </c>
      <c r="BJ40" s="29">
        <v>4</v>
      </c>
      <c r="BK40" s="29" t="s">
        <v>91</v>
      </c>
      <c r="BL40" s="29" t="s">
        <v>798</v>
      </c>
      <c r="BM40" s="36">
        <v>4</v>
      </c>
      <c r="BN40" s="29">
        <v>2</v>
      </c>
      <c r="BO40" s="1">
        <v>2</v>
      </c>
      <c r="BP40" s="275">
        <v>4</v>
      </c>
      <c r="BQ40" s="1">
        <v>5</v>
      </c>
      <c r="BR40" s="110" t="s">
        <v>36</v>
      </c>
      <c r="BS40" s="110" t="s">
        <v>93</v>
      </c>
      <c r="BT40" s="29">
        <v>0</v>
      </c>
      <c r="BU40" s="29" t="s">
        <v>95</v>
      </c>
      <c r="BV40" s="29" t="s">
        <v>743</v>
      </c>
      <c r="BW40" s="36">
        <v>1</v>
      </c>
      <c r="BX40" s="29">
        <v>5</v>
      </c>
      <c r="BY40" s="1">
        <v>1</v>
      </c>
      <c r="BZ40" s="275">
        <v>4</v>
      </c>
      <c r="CA40" s="1">
        <v>3</v>
      </c>
      <c r="CB40" s="1"/>
      <c r="CC40" s="1"/>
      <c r="CD40" s="134" t="s">
        <v>226</v>
      </c>
      <c r="CE40" s="134" t="s">
        <v>85</v>
      </c>
      <c r="CF40" s="29" t="s">
        <v>713</v>
      </c>
      <c r="CG40" s="36">
        <v>5</v>
      </c>
      <c r="CH40" s="29">
        <v>5</v>
      </c>
      <c r="CI40" s="1">
        <v>2</v>
      </c>
      <c r="CJ40" s="275">
        <v>1</v>
      </c>
      <c r="CK40" s="1">
        <v>5</v>
      </c>
      <c r="CL40" s="29" t="s">
        <v>34</v>
      </c>
      <c r="CM40" s="29" t="s">
        <v>63</v>
      </c>
      <c r="CN40" s="29">
        <v>6</v>
      </c>
      <c r="CO40" s="29" t="s">
        <v>95</v>
      </c>
      <c r="CP40" s="29" t="s">
        <v>800</v>
      </c>
      <c r="CQ40" s="36">
        <v>2</v>
      </c>
      <c r="CR40" s="29">
        <v>1</v>
      </c>
      <c r="CS40" s="1">
        <v>1</v>
      </c>
      <c r="CT40" s="275">
        <v>4</v>
      </c>
      <c r="CU40" s="1">
        <v>4</v>
      </c>
      <c r="CV40" s="29" t="s">
        <v>34</v>
      </c>
      <c r="CW40" s="29" t="s">
        <v>93</v>
      </c>
      <c r="CX40" s="29" t="s">
        <v>226</v>
      </c>
      <c r="CY40" s="29" t="s">
        <v>85</v>
      </c>
      <c r="CZ40" s="29" t="s">
        <v>713</v>
      </c>
      <c r="DA40" s="36">
        <v>1</v>
      </c>
      <c r="DB40" s="29">
        <v>5</v>
      </c>
      <c r="DC40" s="1">
        <v>2</v>
      </c>
      <c r="DD40" s="263">
        <v>2</v>
      </c>
      <c r="DE40" s="23"/>
      <c r="DF40" s="1">
        <v>4</v>
      </c>
      <c r="DG40" s="1"/>
      <c r="DH40" s="264"/>
      <c r="DI40" s="29">
        <v>5</v>
      </c>
      <c r="DJ40" s="30" t="s">
        <v>86</v>
      </c>
      <c r="DK40" s="29" t="s">
        <v>795</v>
      </c>
      <c r="DL40" s="36">
        <v>3</v>
      </c>
      <c r="DM40" s="29">
        <v>8</v>
      </c>
      <c r="DN40" s="1">
        <v>2</v>
      </c>
      <c r="DO40" s="266">
        <v>2</v>
      </c>
      <c r="DP40" s="1">
        <v>4</v>
      </c>
      <c r="DQ40" s="29" t="s">
        <v>34</v>
      </c>
      <c r="DR40" s="29" t="s">
        <v>93</v>
      </c>
      <c r="DS40" s="29" t="s">
        <v>226</v>
      </c>
      <c r="DT40" s="29" t="s">
        <v>85</v>
      </c>
      <c r="DU40" s="29" t="s">
        <v>797</v>
      </c>
      <c r="DV40" s="36">
        <v>3</v>
      </c>
      <c r="DW40" s="29">
        <v>6</v>
      </c>
      <c r="DX40" s="1">
        <v>2</v>
      </c>
      <c r="DY40" s="263">
        <v>2</v>
      </c>
      <c r="DZ40" s="1">
        <v>4</v>
      </c>
      <c r="EA40" s="29" t="s">
        <v>786</v>
      </c>
      <c r="EB40" s="29" t="s">
        <v>63</v>
      </c>
      <c r="EC40" s="81">
        <v>9</v>
      </c>
      <c r="ED40" s="81" t="s">
        <v>85</v>
      </c>
      <c r="EE40" s="81" t="s">
        <v>732</v>
      </c>
      <c r="EF40" s="36">
        <v>4</v>
      </c>
      <c r="EG40" s="110">
        <v>5</v>
      </c>
      <c r="EH40" s="218">
        <v>2</v>
      </c>
      <c r="EI40" s="263">
        <v>2</v>
      </c>
      <c r="EJ40" s="1">
        <v>4</v>
      </c>
      <c r="EK40" s="29" t="s">
        <v>36</v>
      </c>
      <c r="EL40" s="29" t="s">
        <v>95</v>
      </c>
      <c r="EM40" s="29">
        <v>7</v>
      </c>
      <c r="EN40" s="29" t="s">
        <v>85</v>
      </c>
      <c r="EO40" s="29" t="s">
        <v>790</v>
      </c>
      <c r="EP40" s="36">
        <v>2</v>
      </c>
      <c r="EQ40" s="134">
        <v>4</v>
      </c>
      <c r="ER40" s="135">
        <v>2</v>
      </c>
      <c r="ES40" s="263">
        <v>2</v>
      </c>
      <c r="ET40" s="1">
        <v>5</v>
      </c>
      <c r="EU40" s="29" t="s">
        <v>34</v>
      </c>
      <c r="EV40" s="29" t="s">
        <v>93</v>
      </c>
      <c r="EW40" s="29">
        <v>8</v>
      </c>
      <c r="EX40" s="30" t="s">
        <v>92</v>
      </c>
      <c r="EY40" s="29" t="s">
        <v>725</v>
      </c>
      <c r="EZ40" s="36">
        <v>3</v>
      </c>
      <c r="FA40" s="29">
        <v>1</v>
      </c>
      <c r="FB40" s="1">
        <v>1</v>
      </c>
      <c r="FC40" s="263">
        <v>4</v>
      </c>
      <c r="FD40" s="1">
        <v>4</v>
      </c>
      <c r="FE40" s="29" t="s">
        <v>34</v>
      </c>
      <c r="FF40" s="29" t="s">
        <v>93</v>
      </c>
      <c r="FG40" s="29" t="s">
        <v>226</v>
      </c>
      <c r="FH40" s="29" t="s">
        <v>85</v>
      </c>
      <c r="FI40" s="29" t="s">
        <v>743</v>
      </c>
      <c r="FJ40" s="36">
        <v>3</v>
      </c>
      <c r="FK40" s="29">
        <v>8</v>
      </c>
      <c r="FL40" s="1">
        <v>2</v>
      </c>
      <c r="FM40" s="263">
        <v>2</v>
      </c>
      <c r="FN40" s="1">
        <v>4</v>
      </c>
      <c r="FO40" s="29" t="s">
        <v>34</v>
      </c>
      <c r="FP40" s="29" t="s">
        <v>93</v>
      </c>
      <c r="FQ40" s="29">
        <v>0</v>
      </c>
      <c r="FR40" s="29" t="s">
        <v>85</v>
      </c>
      <c r="FS40" s="29" t="s">
        <v>799</v>
      </c>
      <c r="FT40" s="36">
        <v>3</v>
      </c>
      <c r="FU40" s="29">
        <v>3</v>
      </c>
      <c r="FV40" s="1">
        <v>2</v>
      </c>
      <c r="FW40" s="263">
        <v>2</v>
      </c>
      <c r="FX40" s="1">
        <v>4</v>
      </c>
      <c r="FY40" s="1"/>
      <c r="FZ40" s="1"/>
      <c r="GA40" s="29">
        <v>7</v>
      </c>
      <c r="GB40" s="29" t="s">
        <v>85</v>
      </c>
      <c r="GC40" s="29" t="s">
        <v>801</v>
      </c>
      <c r="GD40" s="36">
        <v>2</v>
      </c>
      <c r="GE40" s="29">
        <v>14</v>
      </c>
      <c r="GF40" s="1">
        <v>3</v>
      </c>
      <c r="GG40" s="263">
        <v>1</v>
      </c>
      <c r="GH40" s="1">
        <v>6</v>
      </c>
      <c r="GI40" s="29" t="s">
        <v>34</v>
      </c>
      <c r="GJ40" s="30" t="s">
        <v>93</v>
      </c>
      <c r="GK40" s="29">
        <v>0</v>
      </c>
      <c r="GL40" s="29" t="s">
        <v>85</v>
      </c>
      <c r="GM40" s="29" t="s">
        <v>802</v>
      </c>
      <c r="GN40" s="36">
        <v>2</v>
      </c>
      <c r="GO40" s="29">
        <v>3</v>
      </c>
      <c r="GP40" s="1">
        <v>3</v>
      </c>
      <c r="GQ40" s="263">
        <v>3</v>
      </c>
    </row>
    <row r="41" spans="1:199" ht="19.5">
      <c r="A41" s="540">
        <v>45122</v>
      </c>
      <c r="B41" s="41" t="s">
        <v>793</v>
      </c>
      <c r="C41" s="74">
        <v>3</v>
      </c>
      <c r="D41" s="28">
        <v>1</v>
      </c>
      <c r="E41" s="206">
        <v>4</v>
      </c>
      <c r="F41" s="179">
        <v>92</v>
      </c>
      <c r="G41" s="180">
        <v>45</v>
      </c>
      <c r="H41" s="181">
        <v>47</v>
      </c>
      <c r="I41" s="518">
        <v>6</v>
      </c>
      <c r="J41" s="27">
        <v>2</v>
      </c>
      <c r="K41" s="27">
        <v>1</v>
      </c>
      <c r="L41" s="27">
        <v>2</v>
      </c>
      <c r="M41" s="27">
        <v>0</v>
      </c>
      <c r="N41" s="186">
        <v>5</v>
      </c>
      <c r="O41" s="27">
        <v>0</v>
      </c>
      <c r="P41" s="190">
        <v>5</v>
      </c>
      <c r="Q41" s="18">
        <v>0</v>
      </c>
      <c r="R41" s="54"/>
      <c r="S41" s="8">
        <v>4</v>
      </c>
      <c r="T41" s="30" t="s">
        <v>36</v>
      </c>
      <c r="U41" s="30" t="s">
        <v>93</v>
      </c>
      <c r="V41" s="131">
        <v>9</v>
      </c>
      <c r="W41" s="131" t="s">
        <v>85</v>
      </c>
      <c r="X41" s="30" t="s">
        <v>716</v>
      </c>
      <c r="Y41" s="37">
        <v>3</v>
      </c>
      <c r="Z41" s="30">
        <v>8</v>
      </c>
      <c r="AA41" s="8">
        <v>2</v>
      </c>
      <c r="AB41" s="275">
        <v>2</v>
      </c>
      <c r="AC41" s="8">
        <v>5</v>
      </c>
      <c r="AD41" s="30" t="s">
        <v>34</v>
      </c>
      <c r="AE41" s="30" t="s">
        <v>86</v>
      </c>
      <c r="AF41" s="30">
        <v>9</v>
      </c>
      <c r="AG41" s="30" t="s">
        <v>86</v>
      </c>
      <c r="AH41" s="30" t="s">
        <v>713</v>
      </c>
      <c r="AI41" s="37">
        <v>4</v>
      </c>
      <c r="AJ41" s="30">
        <v>2</v>
      </c>
      <c r="AK41" s="8">
        <v>2</v>
      </c>
      <c r="AL41" s="292">
        <v>3</v>
      </c>
      <c r="AM41" s="214">
        <v>4</v>
      </c>
      <c r="AN41" s="30" t="s">
        <v>36</v>
      </c>
      <c r="AO41" s="30" t="s">
        <v>92</v>
      </c>
      <c r="AP41" s="30" t="s">
        <v>226</v>
      </c>
      <c r="AQ41" s="30" t="s">
        <v>91</v>
      </c>
      <c r="AR41" s="30" t="s">
        <v>721</v>
      </c>
      <c r="AS41" s="37">
        <v>3</v>
      </c>
      <c r="AT41" s="30">
        <v>12</v>
      </c>
      <c r="AU41" s="8">
        <v>2</v>
      </c>
      <c r="AV41" s="275">
        <v>2</v>
      </c>
      <c r="AW41" s="8">
        <v>4</v>
      </c>
      <c r="AX41" s="8"/>
      <c r="AY41" s="1"/>
      <c r="AZ41" s="30">
        <v>6</v>
      </c>
      <c r="BA41" s="30" t="s">
        <v>85</v>
      </c>
      <c r="BB41" s="30" t="s">
        <v>701</v>
      </c>
      <c r="BC41" s="37">
        <v>2</v>
      </c>
      <c r="BD41" s="30">
        <v>14</v>
      </c>
      <c r="BE41" s="8">
        <v>3</v>
      </c>
      <c r="BF41" s="275">
        <v>1</v>
      </c>
      <c r="BG41" s="113">
        <v>6</v>
      </c>
      <c r="BH41" s="30" t="s">
        <v>34</v>
      </c>
      <c r="BI41" s="30" t="s">
        <v>86</v>
      </c>
      <c r="BJ41" s="30">
        <v>4</v>
      </c>
      <c r="BK41" s="30" t="s">
        <v>85</v>
      </c>
      <c r="BL41" s="30" t="s">
        <v>788</v>
      </c>
      <c r="BM41" s="37">
        <v>4</v>
      </c>
      <c r="BN41" s="30">
        <v>2</v>
      </c>
      <c r="BO41" s="8">
        <v>1</v>
      </c>
      <c r="BP41" s="275">
        <v>5</v>
      </c>
      <c r="BQ41" s="8">
        <v>5</v>
      </c>
      <c r="BR41" s="30" t="s">
        <v>36</v>
      </c>
      <c r="BS41" s="30" t="s">
        <v>93</v>
      </c>
      <c r="BT41" s="30">
        <v>0</v>
      </c>
      <c r="BU41" s="30" t="s">
        <v>85</v>
      </c>
      <c r="BV41" s="30" t="s">
        <v>711</v>
      </c>
      <c r="BW41" s="37">
        <v>3</v>
      </c>
      <c r="BX41" s="30">
        <v>2</v>
      </c>
      <c r="BY41" s="8">
        <v>1</v>
      </c>
      <c r="BZ41" s="275">
        <v>4</v>
      </c>
      <c r="CA41" s="113">
        <v>4</v>
      </c>
      <c r="CB41" s="8"/>
      <c r="CC41" s="8"/>
      <c r="CD41" s="30">
        <v>9</v>
      </c>
      <c r="CE41" s="29" t="s">
        <v>86</v>
      </c>
      <c r="CF41" s="30" t="s">
        <v>716</v>
      </c>
      <c r="CG41" s="37">
        <v>5</v>
      </c>
      <c r="CH41" s="30">
        <v>2</v>
      </c>
      <c r="CI41" s="8">
        <v>1</v>
      </c>
      <c r="CJ41" s="275">
        <v>3</v>
      </c>
      <c r="CK41" s="8">
        <v>6</v>
      </c>
      <c r="CL41" s="30" t="s">
        <v>34</v>
      </c>
      <c r="CM41" s="30" t="s">
        <v>63</v>
      </c>
      <c r="CN41" s="30">
        <v>7</v>
      </c>
      <c r="CO41" s="30" t="s">
        <v>95</v>
      </c>
      <c r="CP41" s="30" t="s">
        <v>790</v>
      </c>
      <c r="CQ41" s="37">
        <v>1</v>
      </c>
      <c r="CR41" s="30">
        <v>3</v>
      </c>
      <c r="CS41" s="8">
        <v>2</v>
      </c>
      <c r="CT41" s="275">
        <v>4</v>
      </c>
      <c r="CU41" s="113">
        <v>7</v>
      </c>
      <c r="CV41" s="30" t="s">
        <v>34</v>
      </c>
      <c r="CW41" s="30" t="s">
        <v>103</v>
      </c>
      <c r="CX41" s="30">
        <v>9</v>
      </c>
      <c r="CY41" s="30" t="s">
        <v>98</v>
      </c>
      <c r="CZ41" s="30" t="s">
        <v>791</v>
      </c>
      <c r="DA41" s="37">
        <v>1</v>
      </c>
      <c r="DB41" s="30">
        <v>9</v>
      </c>
      <c r="DC41" s="8">
        <v>3</v>
      </c>
      <c r="DD41" s="263">
        <v>4</v>
      </c>
      <c r="DE41" s="24"/>
      <c r="DF41" s="8">
        <v>4</v>
      </c>
      <c r="DG41" s="8"/>
      <c r="DH41" s="264"/>
      <c r="DI41" s="30">
        <v>5</v>
      </c>
      <c r="DJ41" s="30" t="s">
        <v>63</v>
      </c>
      <c r="DK41" s="30" t="s">
        <v>742</v>
      </c>
      <c r="DL41" s="37">
        <v>1</v>
      </c>
      <c r="DM41" s="30">
        <v>2</v>
      </c>
      <c r="DN41" s="8">
        <v>2</v>
      </c>
      <c r="DO41" s="266">
        <v>2</v>
      </c>
      <c r="DP41" s="8">
        <v>4</v>
      </c>
      <c r="DQ41" s="131" t="s">
        <v>34</v>
      </c>
      <c r="DR41" s="131" t="s">
        <v>93</v>
      </c>
      <c r="DS41" s="30">
        <v>0</v>
      </c>
      <c r="DT41" s="30" t="s">
        <v>85</v>
      </c>
      <c r="DU41" s="30" t="s">
        <v>756</v>
      </c>
      <c r="DV41" s="37">
        <v>1</v>
      </c>
      <c r="DW41" s="30">
        <v>12</v>
      </c>
      <c r="DX41" s="8">
        <v>2</v>
      </c>
      <c r="DY41" s="263">
        <v>2</v>
      </c>
      <c r="DZ41" s="148">
        <v>4</v>
      </c>
      <c r="EA41" s="30" t="s">
        <v>786</v>
      </c>
      <c r="EB41" s="30" t="s">
        <v>63</v>
      </c>
      <c r="EC41" s="30">
        <v>0</v>
      </c>
      <c r="ED41" s="30" t="s">
        <v>85</v>
      </c>
      <c r="EE41" s="30" t="s">
        <v>713</v>
      </c>
      <c r="EF41" s="37">
        <v>3</v>
      </c>
      <c r="EG41" s="30">
        <v>8</v>
      </c>
      <c r="EH41" s="8">
        <v>2</v>
      </c>
      <c r="EI41" s="263">
        <v>2</v>
      </c>
      <c r="EJ41" s="8">
        <v>7</v>
      </c>
      <c r="EK41" s="30" t="s">
        <v>36</v>
      </c>
      <c r="EL41" s="30" t="s">
        <v>95</v>
      </c>
      <c r="EM41" s="30">
        <v>6</v>
      </c>
      <c r="EN41" s="30" t="s">
        <v>91</v>
      </c>
      <c r="EO41" s="30" t="s">
        <v>787</v>
      </c>
      <c r="EP41" s="37">
        <v>2</v>
      </c>
      <c r="EQ41" s="30">
        <v>3</v>
      </c>
      <c r="ER41" s="8">
        <v>2</v>
      </c>
      <c r="ES41" s="263">
        <v>5</v>
      </c>
      <c r="ET41" s="8">
        <v>8</v>
      </c>
      <c r="EU41" s="30" t="s">
        <v>34</v>
      </c>
      <c r="EV41" s="30" t="s">
        <v>93</v>
      </c>
      <c r="EW41" s="30">
        <v>7</v>
      </c>
      <c r="EX41" s="30" t="s">
        <v>96</v>
      </c>
      <c r="EY41" s="30" t="s">
        <v>702</v>
      </c>
      <c r="EZ41" s="37">
        <v>1</v>
      </c>
      <c r="FA41" s="30">
        <v>1.5</v>
      </c>
      <c r="FB41" s="8">
        <v>1</v>
      </c>
      <c r="FC41" s="263">
        <v>7</v>
      </c>
      <c r="FD41" s="203">
        <v>4</v>
      </c>
      <c r="FE41" s="30" t="s">
        <v>34</v>
      </c>
      <c r="FF41" s="30" t="s">
        <v>93</v>
      </c>
      <c r="FG41" s="30">
        <v>0</v>
      </c>
      <c r="FH41" s="30" t="s">
        <v>85</v>
      </c>
      <c r="FI41" s="30" t="s">
        <v>767</v>
      </c>
      <c r="FJ41" s="37">
        <v>4</v>
      </c>
      <c r="FK41" s="30">
        <v>4</v>
      </c>
      <c r="FL41" s="8">
        <v>2</v>
      </c>
      <c r="FM41" s="263">
        <v>2</v>
      </c>
      <c r="FN41" s="145">
        <v>4</v>
      </c>
      <c r="FO41" s="30" t="s">
        <v>34</v>
      </c>
      <c r="FP41" s="30" t="s">
        <v>93</v>
      </c>
      <c r="FQ41" s="30">
        <v>0</v>
      </c>
      <c r="FR41" s="30" t="s">
        <v>85</v>
      </c>
      <c r="FS41" s="30" t="s">
        <v>789</v>
      </c>
      <c r="FT41" s="37">
        <v>3</v>
      </c>
      <c r="FU41" s="30">
        <v>11</v>
      </c>
      <c r="FV41" s="8">
        <v>2</v>
      </c>
      <c r="FW41" s="263">
        <v>2</v>
      </c>
      <c r="FX41" s="8">
        <v>4</v>
      </c>
      <c r="FY41" s="8"/>
      <c r="FZ41" s="8"/>
      <c r="GA41" s="30">
        <v>8</v>
      </c>
      <c r="GB41" s="30" t="s">
        <v>85</v>
      </c>
      <c r="GC41" s="30" t="s">
        <v>739</v>
      </c>
      <c r="GD41" s="37">
        <v>1</v>
      </c>
      <c r="GE41" s="30">
        <v>26</v>
      </c>
      <c r="GF41" s="8">
        <v>3</v>
      </c>
      <c r="GG41" s="263">
        <v>1</v>
      </c>
      <c r="GH41" s="8">
        <v>8</v>
      </c>
      <c r="GI41" s="29" t="s">
        <v>34</v>
      </c>
      <c r="GJ41" s="29" t="s">
        <v>63</v>
      </c>
      <c r="GK41" s="29" t="s">
        <v>226</v>
      </c>
      <c r="GL41" s="29" t="s">
        <v>85</v>
      </c>
      <c r="GM41" s="29" t="s">
        <v>792</v>
      </c>
      <c r="GN41" s="36">
        <v>1</v>
      </c>
      <c r="GO41" s="29">
        <v>15</v>
      </c>
      <c r="GP41" s="1">
        <v>3</v>
      </c>
      <c r="GQ41" s="263">
        <v>5</v>
      </c>
    </row>
    <row r="42" spans="1:199" ht="19.5">
      <c r="A42" s="539">
        <v>45115</v>
      </c>
      <c r="B42" s="41" t="s">
        <v>838</v>
      </c>
      <c r="C42" s="76">
        <v>3</v>
      </c>
      <c r="D42" s="42">
        <v>1</v>
      </c>
      <c r="E42" s="206">
        <v>4</v>
      </c>
      <c r="F42" s="176">
        <v>92</v>
      </c>
      <c r="G42" s="177">
        <v>51</v>
      </c>
      <c r="H42" s="178">
        <v>41</v>
      </c>
      <c r="I42" s="518">
        <v>0</v>
      </c>
      <c r="J42" s="43">
        <v>3</v>
      </c>
      <c r="K42" s="43">
        <v>0</v>
      </c>
      <c r="L42" s="43">
        <v>1</v>
      </c>
      <c r="M42" s="43">
        <v>2</v>
      </c>
      <c r="N42" s="186">
        <v>6</v>
      </c>
      <c r="O42" s="43">
        <v>0</v>
      </c>
      <c r="P42" s="189">
        <v>6</v>
      </c>
      <c r="Q42" s="44">
        <v>0</v>
      </c>
      <c r="R42" s="142"/>
      <c r="S42" s="8">
        <v>5</v>
      </c>
      <c r="T42" s="30" t="s">
        <v>36</v>
      </c>
      <c r="U42" s="30" t="s">
        <v>93</v>
      </c>
      <c r="V42" s="30">
        <v>8</v>
      </c>
      <c r="W42" s="30" t="s">
        <v>86</v>
      </c>
      <c r="X42" s="30" t="s">
        <v>702</v>
      </c>
      <c r="Y42" s="37">
        <v>2</v>
      </c>
      <c r="Z42" s="30">
        <v>3</v>
      </c>
      <c r="AA42" s="8">
        <v>2</v>
      </c>
      <c r="AB42" s="275">
        <v>3</v>
      </c>
      <c r="AC42" s="8">
        <v>4</v>
      </c>
      <c r="AD42" s="30" t="s">
        <v>34</v>
      </c>
      <c r="AE42" s="30" t="s">
        <v>93</v>
      </c>
      <c r="AF42" s="30">
        <v>4</v>
      </c>
      <c r="AG42" s="30" t="s">
        <v>86</v>
      </c>
      <c r="AH42" s="30" t="s">
        <v>783</v>
      </c>
      <c r="AI42" s="37">
        <v>3</v>
      </c>
      <c r="AJ42" s="30">
        <v>2</v>
      </c>
      <c r="AK42" s="8">
        <v>1</v>
      </c>
      <c r="AL42" s="292">
        <v>3</v>
      </c>
      <c r="AM42" s="213">
        <v>8</v>
      </c>
      <c r="AN42" s="212" t="s">
        <v>36</v>
      </c>
      <c r="AO42" s="127" t="s">
        <v>96</v>
      </c>
      <c r="AP42" s="30" t="s">
        <v>226</v>
      </c>
      <c r="AQ42" s="30" t="s">
        <v>91</v>
      </c>
      <c r="AR42" s="30" t="s">
        <v>738</v>
      </c>
      <c r="AS42" s="37">
        <v>2</v>
      </c>
      <c r="AT42" s="30">
        <v>4</v>
      </c>
      <c r="AU42" s="8">
        <v>2</v>
      </c>
      <c r="AV42" s="275">
        <v>6</v>
      </c>
      <c r="AW42" s="148">
        <v>5</v>
      </c>
      <c r="AX42" s="8"/>
      <c r="AY42" s="1"/>
      <c r="AZ42" s="127">
        <v>6</v>
      </c>
      <c r="BA42" s="127" t="s">
        <v>91</v>
      </c>
      <c r="BB42" s="30" t="s">
        <v>693</v>
      </c>
      <c r="BC42" s="37">
        <v>1</v>
      </c>
      <c r="BD42" s="30">
        <v>13</v>
      </c>
      <c r="BE42" s="8">
        <v>3</v>
      </c>
      <c r="BF42" s="275">
        <v>2</v>
      </c>
      <c r="BG42" s="8">
        <v>7</v>
      </c>
      <c r="BH42" s="30" t="s">
        <v>36</v>
      </c>
      <c r="BI42" s="30" t="s">
        <v>103</v>
      </c>
      <c r="BJ42" s="129" t="s">
        <v>226</v>
      </c>
      <c r="BK42" s="129" t="s">
        <v>98</v>
      </c>
      <c r="BL42" s="30" t="s">
        <v>780</v>
      </c>
      <c r="BM42" s="37">
        <v>2</v>
      </c>
      <c r="BN42" s="30">
        <v>4</v>
      </c>
      <c r="BO42" s="8">
        <v>2</v>
      </c>
      <c r="BP42" s="275">
        <v>5</v>
      </c>
      <c r="BQ42" s="8">
        <v>5</v>
      </c>
      <c r="BR42" s="129" t="s">
        <v>34</v>
      </c>
      <c r="BS42" s="129" t="s">
        <v>93</v>
      </c>
      <c r="BT42" s="127">
        <v>4</v>
      </c>
      <c r="BU42" s="127" t="s">
        <v>85</v>
      </c>
      <c r="BV42" s="127" t="s">
        <v>719</v>
      </c>
      <c r="BW42" s="37">
        <v>2</v>
      </c>
      <c r="BX42" s="30">
        <v>14</v>
      </c>
      <c r="BY42" s="8">
        <v>2</v>
      </c>
      <c r="BZ42" s="275">
        <v>3</v>
      </c>
      <c r="CA42" s="8">
        <v>3</v>
      </c>
      <c r="CB42" s="8"/>
      <c r="CC42" s="8"/>
      <c r="CD42" s="30">
        <v>9</v>
      </c>
      <c r="CE42" s="30" t="s">
        <v>85</v>
      </c>
      <c r="CF42" s="30" t="s">
        <v>721</v>
      </c>
      <c r="CG42" s="37">
        <v>4</v>
      </c>
      <c r="CH42" s="30">
        <v>5</v>
      </c>
      <c r="CI42" s="8">
        <v>2</v>
      </c>
      <c r="CJ42" s="275">
        <v>1</v>
      </c>
      <c r="CK42" s="113">
        <v>7</v>
      </c>
      <c r="CL42" s="200" t="s">
        <v>34</v>
      </c>
      <c r="CM42" s="29" t="s">
        <v>93</v>
      </c>
      <c r="CN42" s="30">
        <v>9</v>
      </c>
      <c r="CO42" s="30" t="s">
        <v>95</v>
      </c>
      <c r="CP42" s="30" t="s">
        <v>716</v>
      </c>
      <c r="CQ42" s="37">
        <v>2</v>
      </c>
      <c r="CR42" s="30">
        <v>5</v>
      </c>
      <c r="CS42" s="8">
        <v>2</v>
      </c>
      <c r="CT42" s="275">
        <v>5</v>
      </c>
      <c r="CU42" s="8">
        <v>7</v>
      </c>
      <c r="CV42" s="30" t="s">
        <v>34</v>
      </c>
      <c r="CW42" s="30" t="s">
        <v>86</v>
      </c>
      <c r="CX42" s="30">
        <v>8</v>
      </c>
      <c r="CY42" s="30" t="s">
        <v>98</v>
      </c>
      <c r="CZ42" s="30" t="s">
        <v>785</v>
      </c>
      <c r="DA42" s="37">
        <v>3</v>
      </c>
      <c r="DB42" s="30">
        <v>1</v>
      </c>
      <c r="DC42" s="8">
        <v>1</v>
      </c>
      <c r="DD42" s="263">
        <v>6</v>
      </c>
      <c r="DE42" s="24"/>
      <c r="DF42" s="8">
        <v>3</v>
      </c>
      <c r="DG42" s="8"/>
      <c r="DH42" s="264"/>
      <c r="DI42" s="30">
        <v>5</v>
      </c>
      <c r="DJ42" s="30" t="s">
        <v>95</v>
      </c>
      <c r="DK42" s="30" t="s">
        <v>701</v>
      </c>
      <c r="DL42" s="37">
        <v>3</v>
      </c>
      <c r="DM42" s="30">
        <v>11</v>
      </c>
      <c r="DN42" s="8">
        <v>1</v>
      </c>
      <c r="DO42" s="266">
        <v>2</v>
      </c>
      <c r="DP42" s="148">
        <v>5</v>
      </c>
      <c r="DQ42" s="30" t="s">
        <v>34</v>
      </c>
      <c r="DR42" s="30" t="s">
        <v>93</v>
      </c>
      <c r="DS42" s="127">
        <v>9</v>
      </c>
      <c r="DT42" s="127" t="s">
        <v>92</v>
      </c>
      <c r="DU42" s="30" t="s">
        <v>758</v>
      </c>
      <c r="DV42" s="37">
        <v>3</v>
      </c>
      <c r="DW42" s="30">
        <v>3</v>
      </c>
      <c r="DX42" s="8">
        <v>2</v>
      </c>
      <c r="DY42" s="263">
        <v>3</v>
      </c>
      <c r="DZ42" s="8">
        <v>4</v>
      </c>
      <c r="EA42" s="30" t="s">
        <v>317</v>
      </c>
      <c r="EB42" s="30" t="s">
        <v>63</v>
      </c>
      <c r="EC42" s="30">
        <v>7</v>
      </c>
      <c r="ED42" s="29" t="s">
        <v>63</v>
      </c>
      <c r="EE42" s="30" t="s">
        <v>784</v>
      </c>
      <c r="EF42" s="37">
        <v>4</v>
      </c>
      <c r="EG42" s="30">
        <v>1</v>
      </c>
      <c r="EH42" s="8">
        <v>1</v>
      </c>
      <c r="EI42" s="263">
        <v>3</v>
      </c>
      <c r="EJ42" s="8">
        <v>5</v>
      </c>
      <c r="EK42" s="30" t="s">
        <v>36</v>
      </c>
      <c r="EL42" s="30" t="s">
        <v>95</v>
      </c>
      <c r="EM42" s="30" t="s">
        <v>271</v>
      </c>
      <c r="EN42" s="30" t="s">
        <v>91</v>
      </c>
      <c r="EO42" s="30" t="s">
        <v>742</v>
      </c>
      <c r="EP42" s="37">
        <v>3</v>
      </c>
      <c r="EQ42" s="30">
        <v>1</v>
      </c>
      <c r="ER42" s="8">
        <v>1</v>
      </c>
      <c r="ES42" s="263">
        <v>4</v>
      </c>
      <c r="ET42" s="145">
        <v>5</v>
      </c>
      <c r="EU42" s="30" t="s">
        <v>34</v>
      </c>
      <c r="EV42" s="30" t="s">
        <v>93</v>
      </c>
      <c r="EW42" s="30">
        <v>7</v>
      </c>
      <c r="EX42" s="30" t="s">
        <v>92</v>
      </c>
      <c r="EY42" s="30" t="s">
        <v>765</v>
      </c>
      <c r="EZ42" s="37">
        <v>1</v>
      </c>
      <c r="FA42" s="30">
        <v>2</v>
      </c>
      <c r="FB42" s="8">
        <v>1</v>
      </c>
      <c r="FC42" s="263">
        <v>4</v>
      </c>
      <c r="FD42" s="148">
        <v>4</v>
      </c>
      <c r="FE42" s="30" t="s">
        <v>34</v>
      </c>
      <c r="FF42" s="30" t="s">
        <v>93</v>
      </c>
      <c r="FG42" s="127">
        <v>8</v>
      </c>
      <c r="FH42" s="127" t="s">
        <v>85</v>
      </c>
      <c r="FI42" s="30" t="s">
        <v>702</v>
      </c>
      <c r="FJ42" s="37">
        <v>4</v>
      </c>
      <c r="FK42" s="30">
        <v>8</v>
      </c>
      <c r="FL42" s="8">
        <v>2</v>
      </c>
      <c r="FM42" s="263">
        <v>2</v>
      </c>
      <c r="FN42" s="113">
        <v>4</v>
      </c>
      <c r="FO42" s="30" t="s">
        <v>34</v>
      </c>
      <c r="FP42" s="30" t="s">
        <v>93</v>
      </c>
      <c r="FQ42" s="30">
        <v>4</v>
      </c>
      <c r="FR42" s="30" t="s">
        <v>85</v>
      </c>
      <c r="FS42" s="30" t="s">
        <v>783</v>
      </c>
      <c r="FT42" s="37">
        <v>1</v>
      </c>
      <c r="FU42" s="30">
        <v>8</v>
      </c>
      <c r="FV42" s="8">
        <v>2</v>
      </c>
      <c r="FW42" s="263">
        <v>2</v>
      </c>
      <c r="FX42" s="8">
        <v>5</v>
      </c>
      <c r="FY42" s="8"/>
      <c r="FZ42" s="8"/>
      <c r="GA42" s="30">
        <v>6</v>
      </c>
      <c r="GB42" s="30" t="s">
        <v>96</v>
      </c>
      <c r="GC42" s="30" t="s">
        <v>742</v>
      </c>
      <c r="GD42" s="37">
        <v>3</v>
      </c>
      <c r="GE42" s="30">
        <v>3</v>
      </c>
      <c r="GF42" s="8">
        <v>1</v>
      </c>
      <c r="GG42" s="263">
        <v>4</v>
      </c>
      <c r="GH42" s="8">
        <v>6</v>
      </c>
      <c r="GI42" s="29" t="s">
        <v>34</v>
      </c>
      <c r="GJ42" s="29" t="s">
        <v>63</v>
      </c>
      <c r="GK42" s="29">
        <v>9</v>
      </c>
      <c r="GL42" s="29" t="s">
        <v>92</v>
      </c>
      <c r="GM42" s="29" t="s">
        <v>716</v>
      </c>
      <c r="GN42" s="36">
        <v>3</v>
      </c>
      <c r="GO42" s="29">
        <v>5</v>
      </c>
      <c r="GP42" s="1">
        <v>2</v>
      </c>
      <c r="GQ42" s="263">
        <v>4</v>
      </c>
    </row>
    <row r="43" spans="1:199" ht="19.5">
      <c r="A43" s="540">
        <v>45101</v>
      </c>
      <c r="B43" s="5" t="s">
        <v>778</v>
      </c>
      <c r="C43" s="74">
        <v>0</v>
      </c>
      <c r="D43" s="28">
        <v>1</v>
      </c>
      <c r="E43" s="206">
        <v>1</v>
      </c>
      <c r="F43" s="179">
        <v>85</v>
      </c>
      <c r="G43" s="180">
        <v>43</v>
      </c>
      <c r="H43" s="181">
        <v>42</v>
      </c>
      <c r="I43" s="518">
        <v>6</v>
      </c>
      <c r="J43" s="27">
        <v>0</v>
      </c>
      <c r="K43" s="27">
        <v>0</v>
      </c>
      <c r="L43" s="27">
        <v>2</v>
      </c>
      <c r="M43" s="27">
        <v>0</v>
      </c>
      <c r="N43" s="186">
        <v>2</v>
      </c>
      <c r="O43" s="27">
        <v>2</v>
      </c>
      <c r="P43" s="190">
        <v>4</v>
      </c>
      <c r="Q43" s="18">
        <v>0</v>
      </c>
      <c r="R43" s="54"/>
      <c r="S43" s="1">
        <v>5</v>
      </c>
      <c r="T43" s="29" t="s">
        <v>36</v>
      </c>
      <c r="U43" s="29" t="s">
        <v>91</v>
      </c>
      <c r="V43" s="134">
        <v>4</v>
      </c>
      <c r="W43" s="134" t="s">
        <v>91</v>
      </c>
      <c r="X43" s="29" t="s">
        <v>704</v>
      </c>
      <c r="Y43" s="36">
        <v>2</v>
      </c>
      <c r="Z43" s="29">
        <v>1.5</v>
      </c>
      <c r="AA43" s="1">
        <v>1</v>
      </c>
      <c r="AB43" s="275">
        <v>4</v>
      </c>
      <c r="AC43" s="1">
        <v>4</v>
      </c>
      <c r="AD43" s="29" t="s">
        <v>34</v>
      </c>
      <c r="AE43" s="29" t="s">
        <v>93</v>
      </c>
      <c r="AF43" s="29">
        <v>0</v>
      </c>
      <c r="AG43" s="29" t="s">
        <v>85</v>
      </c>
      <c r="AH43" s="29" t="s">
        <v>736</v>
      </c>
      <c r="AI43" s="36">
        <v>4</v>
      </c>
      <c r="AJ43" s="29">
        <v>13</v>
      </c>
      <c r="AK43" s="1">
        <v>2</v>
      </c>
      <c r="AL43" s="292">
        <v>2</v>
      </c>
      <c r="AM43" s="113">
        <v>4</v>
      </c>
      <c r="AN43" s="29" t="s">
        <v>36</v>
      </c>
      <c r="AO43" s="29" t="s">
        <v>93</v>
      </c>
      <c r="AP43" s="110">
        <v>0</v>
      </c>
      <c r="AQ43" s="110" t="s">
        <v>85</v>
      </c>
      <c r="AR43" s="29" t="s">
        <v>711</v>
      </c>
      <c r="AS43" s="36">
        <v>2</v>
      </c>
      <c r="AT43" s="29">
        <v>15</v>
      </c>
      <c r="AU43" s="1">
        <v>2</v>
      </c>
      <c r="AV43" s="275">
        <v>2</v>
      </c>
      <c r="AW43" s="1">
        <v>6</v>
      </c>
      <c r="AX43" s="1"/>
      <c r="AY43" s="1"/>
      <c r="AZ43" s="29">
        <v>6</v>
      </c>
      <c r="BA43" s="29" t="s">
        <v>98</v>
      </c>
      <c r="BB43" s="29" t="s">
        <v>779</v>
      </c>
      <c r="BC43" s="36">
        <v>3</v>
      </c>
      <c r="BD43" s="29">
        <v>2</v>
      </c>
      <c r="BE43" s="1">
        <v>2</v>
      </c>
      <c r="BF43" s="275">
        <v>4</v>
      </c>
      <c r="BG43" s="1">
        <v>5</v>
      </c>
      <c r="BH43" s="29" t="s">
        <v>128</v>
      </c>
      <c r="BI43" s="29" t="s">
        <v>93</v>
      </c>
      <c r="BJ43" s="29" t="s">
        <v>226</v>
      </c>
      <c r="BK43" s="29" t="s">
        <v>85</v>
      </c>
      <c r="BL43" s="29" t="s">
        <v>780</v>
      </c>
      <c r="BM43" s="36">
        <v>1</v>
      </c>
      <c r="BN43" s="29">
        <v>7</v>
      </c>
      <c r="BO43" s="1">
        <v>2</v>
      </c>
      <c r="BP43" s="275">
        <v>3</v>
      </c>
      <c r="BQ43" s="1">
        <v>5</v>
      </c>
      <c r="BR43" s="110" t="s">
        <v>36</v>
      </c>
      <c r="BS43" s="110" t="s">
        <v>93</v>
      </c>
      <c r="BT43" s="29">
        <v>9</v>
      </c>
      <c r="BU43" s="29" t="s">
        <v>85</v>
      </c>
      <c r="BV43" s="29" t="s">
        <v>781</v>
      </c>
      <c r="BW43" s="36">
        <v>1</v>
      </c>
      <c r="BX43" s="29">
        <v>15</v>
      </c>
      <c r="BY43" s="1">
        <v>2</v>
      </c>
      <c r="BZ43" s="275">
        <v>3</v>
      </c>
      <c r="CA43" s="93">
        <v>4</v>
      </c>
      <c r="CB43" s="1"/>
      <c r="CC43" s="1"/>
      <c r="CD43" s="29">
        <v>4</v>
      </c>
      <c r="CE43" s="29" t="s">
        <v>85</v>
      </c>
      <c r="CF43" s="29" t="s">
        <v>775</v>
      </c>
      <c r="CG43" s="36">
        <v>1</v>
      </c>
      <c r="CH43" s="29">
        <v>7</v>
      </c>
      <c r="CI43" s="1">
        <v>3</v>
      </c>
      <c r="CJ43" s="275">
        <v>1</v>
      </c>
      <c r="CK43" s="1">
        <v>6</v>
      </c>
      <c r="CL43" s="29" t="s">
        <v>34</v>
      </c>
      <c r="CM43" s="29" t="s">
        <v>63</v>
      </c>
      <c r="CN43" s="29">
        <v>6</v>
      </c>
      <c r="CO43" s="29" t="s">
        <v>85</v>
      </c>
      <c r="CP43" s="29" t="s">
        <v>742</v>
      </c>
      <c r="CQ43" s="36">
        <v>2</v>
      </c>
      <c r="CR43" s="29">
        <v>11</v>
      </c>
      <c r="CS43" s="1">
        <v>2</v>
      </c>
      <c r="CT43" s="275">
        <v>4</v>
      </c>
      <c r="CU43" s="1">
        <v>4</v>
      </c>
      <c r="CV43" s="29" t="s">
        <v>34</v>
      </c>
      <c r="CW43" s="29" t="s">
        <v>93</v>
      </c>
      <c r="CX43" s="29" t="s">
        <v>226</v>
      </c>
      <c r="CY43" s="29" t="s">
        <v>85</v>
      </c>
      <c r="CZ43" s="29" t="s">
        <v>743</v>
      </c>
      <c r="DA43" s="36">
        <v>2</v>
      </c>
      <c r="DB43" s="29">
        <v>7</v>
      </c>
      <c r="DC43" s="1">
        <v>2</v>
      </c>
      <c r="DD43" s="263">
        <v>2</v>
      </c>
      <c r="DE43" s="23"/>
      <c r="DF43" s="1">
        <v>3</v>
      </c>
      <c r="DG43" s="1"/>
      <c r="DH43" s="264"/>
      <c r="DI43" s="29" t="s">
        <v>29</v>
      </c>
      <c r="DJ43" s="30" t="s">
        <v>91</v>
      </c>
      <c r="DK43" s="29" t="s">
        <v>746</v>
      </c>
      <c r="DL43" s="36">
        <v>1</v>
      </c>
      <c r="DM43" s="29">
        <v>1</v>
      </c>
      <c r="DN43" s="1">
        <v>1</v>
      </c>
      <c r="DO43" s="266">
        <v>2</v>
      </c>
      <c r="DP43" s="1">
        <v>4</v>
      </c>
      <c r="DQ43" s="29" t="s">
        <v>34</v>
      </c>
      <c r="DR43" s="29" t="s">
        <v>93</v>
      </c>
      <c r="DS43" s="29" t="s">
        <v>29</v>
      </c>
      <c r="DT43" s="29" t="s">
        <v>85</v>
      </c>
      <c r="DU43" s="29" t="s">
        <v>696</v>
      </c>
      <c r="DV43" s="36">
        <v>3</v>
      </c>
      <c r="DW43" s="29">
        <v>16</v>
      </c>
      <c r="DX43" s="1">
        <v>2</v>
      </c>
      <c r="DY43" s="263">
        <v>2</v>
      </c>
      <c r="DZ43" s="1">
        <v>5</v>
      </c>
      <c r="EA43" s="29" t="s">
        <v>34</v>
      </c>
      <c r="EB43" s="29" t="s">
        <v>63</v>
      </c>
      <c r="EC43" s="29" t="s">
        <v>226</v>
      </c>
      <c r="ED43" s="29" t="s">
        <v>85</v>
      </c>
      <c r="EE43" s="29" t="s">
        <v>713</v>
      </c>
      <c r="EF43" s="36">
        <v>3</v>
      </c>
      <c r="EG43" s="134">
        <v>5</v>
      </c>
      <c r="EH43" s="135">
        <v>2</v>
      </c>
      <c r="EI43" s="263">
        <v>3</v>
      </c>
      <c r="EJ43" s="1">
        <v>5</v>
      </c>
      <c r="EK43" s="29" t="s">
        <v>36</v>
      </c>
      <c r="EL43" s="29" t="s">
        <v>95</v>
      </c>
      <c r="EM43" s="29" t="s">
        <v>271</v>
      </c>
      <c r="EN43" s="29" t="s">
        <v>85</v>
      </c>
      <c r="EO43" s="29" t="s">
        <v>742</v>
      </c>
      <c r="EP43" s="36">
        <v>3</v>
      </c>
      <c r="EQ43" s="29">
        <v>23</v>
      </c>
      <c r="ER43" s="1">
        <v>3</v>
      </c>
      <c r="ES43" s="263">
        <v>2</v>
      </c>
      <c r="ET43" s="1">
        <v>5</v>
      </c>
      <c r="EU43" s="29" t="s">
        <v>34</v>
      </c>
      <c r="EV43" s="29" t="s">
        <v>93</v>
      </c>
      <c r="EW43" s="29">
        <v>6</v>
      </c>
      <c r="EX43" s="29" t="s">
        <v>94</v>
      </c>
      <c r="EY43" s="29" t="s">
        <v>742</v>
      </c>
      <c r="EZ43" s="36">
        <v>3</v>
      </c>
      <c r="FA43" s="29">
        <v>1</v>
      </c>
      <c r="FB43" s="1">
        <v>1</v>
      </c>
      <c r="FC43" s="263">
        <v>4</v>
      </c>
      <c r="FD43" s="1">
        <v>5</v>
      </c>
      <c r="FE43" s="29" t="s">
        <v>34</v>
      </c>
      <c r="FF43" s="29" t="s">
        <v>86</v>
      </c>
      <c r="FG43" s="29">
        <v>7</v>
      </c>
      <c r="FH43" s="29" t="s">
        <v>91</v>
      </c>
      <c r="FI43" s="29" t="s">
        <v>687</v>
      </c>
      <c r="FJ43" s="36">
        <v>3</v>
      </c>
      <c r="FK43" s="29">
        <v>2</v>
      </c>
      <c r="FL43" s="1">
        <v>2</v>
      </c>
      <c r="FM43" s="263">
        <v>3</v>
      </c>
      <c r="FN43" s="1">
        <v>6</v>
      </c>
      <c r="FO43" s="29" t="s">
        <v>34</v>
      </c>
      <c r="FP43" s="29" t="s">
        <v>63</v>
      </c>
      <c r="FQ43" s="29">
        <v>4</v>
      </c>
      <c r="FR43" s="29" t="s">
        <v>91</v>
      </c>
      <c r="FS43" s="29" t="s">
        <v>782</v>
      </c>
      <c r="FT43" s="36">
        <v>3</v>
      </c>
      <c r="FU43" s="29">
        <v>3</v>
      </c>
      <c r="FV43" s="1">
        <v>2</v>
      </c>
      <c r="FW43" s="263">
        <v>4</v>
      </c>
      <c r="FX43" s="1">
        <v>3</v>
      </c>
      <c r="FY43" s="1"/>
      <c r="FZ43" s="1"/>
      <c r="GA43" s="29">
        <v>7</v>
      </c>
      <c r="GB43" s="29" t="s">
        <v>85</v>
      </c>
      <c r="GC43" s="134" t="s">
        <v>696</v>
      </c>
      <c r="GD43" s="36">
        <v>1</v>
      </c>
      <c r="GE43" s="29">
        <v>5</v>
      </c>
      <c r="GF43" s="1">
        <v>2</v>
      </c>
      <c r="GG43" s="263">
        <v>1</v>
      </c>
      <c r="GH43" s="1">
        <v>6</v>
      </c>
      <c r="GI43" s="29" t="s">
        <v>34</v>
      </c>
      <c r="GJ43" s="30" t="s">
        <v>93</v>
      </c>
      <c r="GK43" s="29" t="s">
        <v>226</v>
      </c>
      <c r="GL43" s="29" t="s">
        <v>85</v>
      </c>
      <c r="GM43" s="29" t="s">
        <v>713</v>
      </c>
      <c r="GN43" s="36">
        <v>3</v>
      </c>
      <c r="GO43" s="29">
        <v>12</v>
      </c>
      <c r="GP43" s="1">
        <v>3</v>
      </c>
      <c r="GQ43" s="263">
        <v>3</v>
      </c>
    </row>
    <row r="44" spans="1:199" ht="19.5">
      <c r="A44" s="540">
        <v>45100</v>
      </c>
      <c r="B44" s="41" t="s">
        <v>776</v>
      </c>
      <c r="C44" s="74">
        <v>2</v>
      </c>
      <c r="D44" s="28">
        <v>0</v>
      </c>
      <c r="E44" s="206">
        <v>2</v>
      </c>
      <c r="F44" s="179">
        <v>84</v>
      </c>
      <c r="G44" s="180">
        <v>41</v>
      </c>
      <c r="H44" s="181">
        <v>43</v>
      </c>
      <c r="I44" s="518">
        <v>7</v>
      </c>
      <c r="J44" s="27">
        <v>2</v>
      </c>
      <c r="K44" s="27">
        <v>0</v>
      </c>
      <c r="L44" s="27">
        <v>0</v>
      </c>
      <c r="M44" s="27">
        <v>0</v>
      </c>
      <c r="N44" s="186">
        <v>2</v>
      </c>
      <c r="O44" s="27">
        <v>1</v>
      </c>
      <c r="P44" s="190">
        <v>3</v>
      </c>
      <c r="Q44" s="18">
        <v>0</v>
      </c>
      <c r="R44" s="54"/>
      <c r="S44" s="8">
        <v>4</v>
      </c>
      <c r="T44" s="30" t="s">
        <v>36</v>
      </c>
      <c r="U44" s="30" t="s">
        <v>93</v>
      </c>
      <c r="V44" s="30">
        <v>9</v>
      </c>
      <c r="W44" s="30" t="s">
        <v>91</v>
      </c>
      <c r="X44" s="30" t="s">
        <v>694</v>
      </c>
      <c r="Y44" s="37">
        <v>2</v>
      </c>
      <c r="Z44" s="30">
        <v>1.5</v>
      </c>
      <c r="AA44" s="8">
        <v>1</v>
      </c>
      <c r="AB44" s="275">
        <v>3</v>
      </c>
      <c r="AC44" s="8">
        <v>5</v>
      </c>
      <c r="AD44" s="129" t="s">
        <v>34</v>
      </c>
      <c r="AE44" s="129" t="s">
        <v>93</v>
      </c>
      <c r="AF44" s="30">
        <v>0</v>
      </c>
      <c r="AG44" s="30" t="s">
        <v>85</v>
      </c>
      <c r="AH44" s="30" t="s">
        <v>736</v>
      </c>
      <c r="AI44" s="37">
        <v>4</v>
      </c>
      <c r="AJ44" s="30">
        <v>13</v>
      </c>
      <c r="AK44" s="8">
        <v>3</v>
      </c>
      <c r="AL44" s="292">
        <v>2</v>
      </c>
      <c r="AM44" s="145">
        <v>4</v>
      </c>
      <c r="AN44" s="30" t="s">
        <v>36</v>
      </c>
      <c r="AO44" s="30" t="s">
        <v>93</v>
      </c>
      <c r="AP44" s="30">
        <v>0</v>
      </c>
      <c r="AQ44" s="30" t="s">
        <v>85</v>
      </c>
      <c r="AR44" s="30" t="s">
        <v>711</v>
      </c>
      <c r="AS44" s="37">
        <v>3</v>
      </c>
      <c r="AT44" s="30">
        <v>18</v>
      </c>
      <c r="AU44" s="8">
        <v>2</v>
      </c>
      <c r="AV44" s="275">
        <v>2</v>
      </c>
      <c r="AW44" s="8">
        <v>4</v>
      </c>
      <c r="AX44" s="8"/>
      <c r="AY44" s="1"/>
      <c r="AZ44" s="30">
        <v>6</v>
      </c>
      <c r="BA44" s="30" t="s">
        <v>98</v>
      </c>
      <c r="BB44" s="30" t="s">
        <v>742</v>
      </c>
      <c r="BC44" s="37">
        <v>2</v>
      </c>
      <c r="BD44" s="30">
        <v>4</v>
      </c>
      <c r="BE44" s="8">
        <v>2</v>
      </c>
      <c r="BF44" s="275">
        <v>2</v>
      </c>
      <c r="BG44" s="113">
        <v>5</v>
      </c>
      <c r="BH44" s="30" t="s">
        <v>271</v>
      </c>
      <c r="BI44" s="30" t="s">
        <v>93</v>
      </c>
      <c r="BJ44" s="30">
        <v>6</v>
      </c>
      <c r="BK44" s="30" t="s">
        <v>85</v>
      </c>
      <c r="BL44" s="30" t="s">
        <v>742</v>
      </c>
      <c r="BM44" s="37">
        <v>2</v>
      </c>
      <c r="BN44" s="30">
        <v>18</v>
      </c>
      <c r="BO44" s="8">
        <v>3</v>
      </c>
      <c r="BP44" s="275">
        <v>2</v>
      </c>
      <c r="BQ44" s="113">
        <v>6</v>
      </c>
      <c r="BR44" s="30" t="s">
        <v>36</v>
      </c>
      <c r="BS44" s="30" t="s">
        <v>93</v>
      </c>
      <c r="BT44" s="30">
        <v>8</v>
      </c>
      <c r="BU44" s="30" t="s">
        <v>85</v>
      </c>
      <c r="BV44" s="30" t="s">
        <v>738</v>
      </c>
      <c r="BW44" s="37">
        <v>2</v>
      </c>
      <c r="BX44" s="30">
        <v>15</v>
      </c>
      <c r="BY44" s="8">
        <v>3</v>
      </c>
      <c r="BZ44" s="275">
        <v>3</v>
      </c>
      <c r="CA44" s="8">
        <v>3</v>
      </c>
      <c r="CB44" s="8"/>
      <c r="CC44" s="8"/>
      <c r="CD44" s="129">
        <v>4</v>
      </c>
      <c r="CE44" s="129" t="s">
        <v>85</v>
      </c>
      <c r="CF44" s="30" t="s">
        <v>775</v>
      </c>
      <c r="CG44" s="37">
        <v>2</v>
      </c>
      <c r="CH44" s="30">
        <v>13</v>
      </c>
      <c r="CI44" s="8">
        <v>2</v>
      </c>
      <c r="CJ44" s="275">
        <v>1</v>
      </c>
      <c r="CK44" s="8">
        <v>6</v>
      </c>
      <c r="CL44" s="30" t="s">
        <v>34</v>
      </c>
      <c r="CM44" s="30" t="s">
        <v>93</v>
      </c>
      <c r="CN44" s="30" t="s">
        <v>226</v>
      </c>
      <c r="CO44" s="30" t="s">
        <v>85</v>
      </c>
      <c r="CP44" s="30" t="s">
        <v>713</v>
      </c>
      <c r="CQ44" s="37">
        <v>3</v>
      </c>
      <c r="CR44" s="30">
        <v>15</v>
      </c>
      <c r="CS44" s="8">
        <v>2</v>
      </c>
      <c r="CT44" s="275">
        <v>4</v>
      </c>
      <c r="CU44" s="8">
        <v>4</v>
      </c>
      <c r="CV44" s="30" t="s">
        <v>34</v>
      </c>
      <c r="CW44" s="30" t="s">
        <v>63</v>
      </c>
      <c r="CX44" s="30">
        <v>7</v>
      </c>
      <c r="CY44" s="30" t="s">
        <v>85</v>
      </c>
      <c r="CZ44" s="30" t="s">
        <v>765</v>
      </c>
      <c r="DA44" s="37">
        <v>3</v>
      </c>
      <c r="DB44" s="30">
        <v>14</v>
      </c>
      <c r="DC44" s="8">
        <v>2</v>
      </c>
      <c r="DD44" s="263">
        <v>2</v>
      </c>
      <c r="DE44" s="24"/>
      <c r="DF44" s="8">
        <v>4</v>
      </c>
      <c r="DG44" s="8"/>
      <c r="DH44" s="264"/>
      <c r="DI44" s="30" t="s">
        <v>29</v>
      </c>
      <c r="DJ44" s="30" t="s">
        <v>85</v>
      </c>
      <c r="DK44" s="30" t="s">
        <v>696</v>
      </c>
      <c r="DL44" s="37">
        <v>1</v>
      </c>
      <c r="DM44" s="30">
        <v>7</v>
      </c>
      <c r="DN44" s="8">
        <v>3</v>
      </c>
      <c r="DO44" s="266">
        <v>1</v>
      </c>
      <c r="DP44" s="8">
        <v>4</v>
      </c>
      <c r="DQ44" s="30" t="s">
        <v>34</v>
      </c>
      <c r="DR44" s="30" t="s">
        <v>93</v>
      </c>
      <c r="DS44" s="30">
        <v>9</v>
      </c>
      <c r="DT44" s="30" t="s">
        <v>85</v>
      </c>
      <c r="DU44" s="30" t="s">
        <v>713</v>
      </c>
      <c r="DV44" s="37">
        <v>1</v>
      </c>
      <c r="DW44" s="30">
        <v>4</v>
      </c>
      <c r="DX44" s="8">
        <v>2</v>
      </c>
      <c r="DY44" s="263">
        <v>2</v>
      </c>
      <c r="DZ44" s="145">
        <v>6</v>
      </c>
      <c r="EA44" s="30" t="s">
        <v>34</v>
      </c>
      <c r="EB44" s="30" t="s">
        <v>96</v>
      </c>
      <c r="EC44" s="30">
        <v>0</v>
      </c>
      <c r="ED44" s="30" t="s">
        <v>98</v>
      </c>
      <c r="EE44" s="30" t="s">
        <v>764</v>
      </c>
      <c r="EF44" s="37">
        <v>2</v>
      </c>
      <c r="EG44" s="30">
        <v>1</v>
      </c>
      <c r="EH44" s="8">
        <v>1</v>
      </c>
      <c r="EI44" s="263">
        <v>5</v>
      </c>
      <c r="EJ44" s="8">
        <v>4</v>
      </c>
      <c r="EK44" s="30" t="s">
        <v>36</v>
      </c>
      <c r="EL44" s="30" t="s">
        <v>93</v>
      </c>
      <c r="EM44" s="30">
        <v>7</v>
      </c>
      <c r="EN44" s="30" t="s">
        <v>85</v>
      </c>
      <c r="EO44" s="30" t="s">
        <v>739</v>
      </c>
      <c r="EP44" s="37">
        <v>1</v>
      </c>
      <c r="EQ44" s="30">
        <v>5</v>
      </c>
      <c r="ER44" s="8">
        <v>2</v>
      </c>
      <c r="ES44" s="263">
        <v>2</v>
      </c>
      <c r="ET44" s="8">
        <v>5</v>
      </c>
      <c r="EU44" s="129" t="s">
        <v>34</v>
      </c>
      <c r="EV44" s="129" t="s">
        <v>93</v>
      </c>
      <c r="EW44" s="30" t="s">
        <v>272</v>
      </c>
      <c r="EX44" s="30" t="s">
        <v>85</v>
      </c>
      <c r="EY44" s="30" t="s">
        <v>742</v>
      </c>
      <c r="EZ44" s="37">
        <v>3</v>
      </c>
      <c r="FA44" s="30">
        <v>16</v>
      </c>
      <c r="FB44" s="8">
        <v>2</v>
      </c>
      <c r="FC44" s="263">
        <v>3</v>
      </c>
      <c r="FD44" s="8">
        <v>5</v>
      </c>
      <c r="FE44" s="30" t="s">
        <v>34</v>
      </c>
      <c r="FF44" s="30" t="s">
        <v>86</v>
      </c>
      <c r="FG44" s="30">
        <v>7</v>
      </c>
      <c r="FH44" s="30" t="s">
        <v>94</v>
      </c>
      <c r="FI44" s="30" t="s">
        <v>765</v>
      </c>
      <c r="FJ44" s="37">
        <v>2</v>
      </c>
      <c r="FK44" s="30">
        <v>4</v>
      </c>
      <c r="FL44" s="8">
        <v>1</v>
      </c>
      <c r="FM44" s="263">
        <v>4</v>
      </c>
      <c r="FN44" s="145">
        <v>4</v>
      </c>
      <c r="FO44" s="30" t="s">
        <v>34</v>
      </c>
      <c r="FP44" s="30" t="s">
        <v>63</v>
      </c>
      <c r="FQ44" s="30" t="s">
        <v>226</v>
      </c>
      <c r="FR44" s="30" t="s">
        <v>85</v>
      </c>
      <c r="FS44" s="30" t="s">
        <v>713</v>
      </c>
      <c r="FT44" s="37">
        <v>3</v>
      </c>
      <c r="FU44" s="30">
        <v>13</v>
      </c>
      <c r="FV44" s="8">
        <v>2</v>
      </c>
      <c r="FW44" s="263">
        <v>2</v>
      </c>
      <c r="FX44" s="8">
        <v>3</v>
      </c>
      <c r="FY44" s="8"/>
      <c r="FZ44" s="8"/>
      <c r="GA44" s="30">
        <v>8</v>
      </c>
      <c r="GB44" s="30" t="s">
        <v>85</v>
      </c>
      <c r="GC44" s="129" t="s">
        <v>696</v>
      </c>
      <c r="GD44" s="37">
        <v>1</v>
      </c>
      <c r="GE44" s="30">
        <v>6</v>
      </c>
      <c r="GF44" s="8">
        <v>2</v>
      </c>
      <c r="GG44" s="263">
        <v>1</v>
      </c>
      <c r="GH44" s="8">
        <v>8</v>
      </c>
      <c r="GI44" s="29" t="s">
        <v>34</v>
      </c>
      <c r="GJ44" s="29" t="s">
        <v>96</v>
      </c>
      <c r="GK44" s="29" t="s">
        <v>774</v>
      </c>
      <c r="GL44" s="29" t="s">
        <v>95</v>
      </c>
      <c r="GM44" s="29" t="s">
        <v>742</v>
      </c>
      <c r="GN44" s="36">
        <v>3</v>
      </c>
      <c r="GO44" s="29">
        <v>2</v>
      </c>
      <c r="GP44" s="1">
        <v>2</v>
      </c>
      <c r="GQ44" s="263">
        <v>6</v>
      </c>
    </row>
    <row r="45" spans="1:199" ht="19.5">
      <c r="A45" s="539">
        <v>45094</v>
      </c>
      <c r="B45" s="41" t="s">
        <v>773</v>
      </c>
      <c r="C45" s="76">
        <v>0</v>
      </c>
      <c r="D45" s="42">
        <v>0</v>
      </c>
      <c r="E45" s="206">
        <v>0</v>
      </c>
      <c r="F45" s="176">
        <v>85</v>
      </c>
      <c r="G45" s="177">
        <v>44</v>
      </c>
      <c r="H45" s="178">
        <v>41</v>
      </c>
      <c r="I45" s="518">
        <v>10</v>
      </c>
      <c r="J45" s="43">
        <v>0</v>
      </c>
      <c r="K45" s="43">
        <v>0</v>
      </c>
      <c r="L45" s="43">
        <v>2</v>
      </c>
      <c r="M45" s="43">
        <v>1</v>
      </c>
      <c r="N45" s="186">
        <v>3</v>
      </c>
      <c r="O45" s="43">
        <v>3</v>
      </c>
      <c r="P45" s="189">
        <v>6</v>
      </c>
      <c r="Q45" s="44">
        <v>0</v>
      </c>
      <c r="R45" s="142"/>
      <c r="S45" s="8">
        <v>4</v>
      </c>
      <c r="T45" s="30" t="s">
        <v>36</v>
      </c>
      <c r="U45" s="30" t="s">
        <v>93</v>
      </c>
      <c r="V45" s="30">
        <v>8</v>
      </c>
      <c r="W45" s="30" t="s">
        <v>85</v>
      </c>
      <c r="X45" s="30" t="s">
        <v>702</v>
      </c>
      <c r="Y45" s="37">
        <v>2</v>
      </c>
      <c r="Z45" s="30">
        <v>16</v>
      </c>
      <c r="AA45" s="8">
        <v>2</v>
      </c>
      <c r="AB45" s="275">
        <v>2</v>
      </c>
      <c r="AC45" s="8">
        <v>5</v>
      </c>
      <c r="AD45" s="30" t="s">
        <v>34</v>
      </c>
      <c r="AE45" s="30" t="s">
        <v>86</v>
      </c>
      <c r="AF45" s="129">
        <v>4</v>
      </c>
      <c r="AG45" s="129" t="s">
        <v>85</v>
      </c>
      <c r="AH45" s="30" t="s">
        <v>768</v>
      </c>
      <c r="AI45" s="37">
        <v>3</v>
      </c>
      <c r="AJ45" s="30">
        <v>15</v>
      </c>
      <c r="AK45" s="8">
        <v>3</v>
      </c>
      <c r="AL45" s="292">
        <v>2</v>
      </c>
      <c r="AM45" s="8">
        <v>5</v>
      </c>
      <c r="AN45" s="127" t="s">
        <v>36</v>
      </c>
      <c r="AO45" s="127" t="s">
        <v>95</v>
      </c>
      <c r="AP45" s="30">
        <v>0</v>
      </c>
      <c r="AQ45" s="30" t="s">
        <v>85</v>
      </c>
      <c r="AR45" s="30" t="s">
        <v>767</v>
      </c>
      <c r="AS45" s="37">
        <v>3</v>
      </c>
      <c r="AT45" s="30">
        <v>3</v>
      </c>
      <c r="AU45" s="8">
        <v>2</v>
      </c>
      <c r="AV45" s="275">
        <v>3</v>
      </c>
      <c r="AW45" s="145">
        <v>4</v>
      </c>
      <c r="AX45" s="8"/>
      <c r="AY45" s="1"/>
      <c r="AZ45" s="127">
        <v>6</v>
      </c>
      <c r="BA45" s="127" t="s">
        <v>85</v>
      </c>
      <c r="BB45" s="30" t="s">
        <v>693</v>
      </c>
      <c r="BC45" s="37">
        <v>3</v>
      </c>
      <c r="BD45" s="30">
        <v>19</v>
      </c>
      <c r="BE45" s="8">
        <v>3</v>
      </c>
      <c r="BF45" s="275">
        <v>1</v>
      </c>
      <c r="BG45" s="113">
        <v>5</v>
      </c>
      <c r="BH45" s="30" t="s">
        <v>271</v>
      </c>
      <c r="BI45" s="30" t="s">
        <v>93</v>
      </c>
      <c r="BJ45" s="30">
        <v>9</v>
      </c>
      <c r="BK45" s="30" t="s">
        <v>85</v>
      </c>
      <c r="BL45" s="30" t="s">
        <v>765</v>
      </c>
      <c r="BM45" s="37">
        <v>1</v>
      </c>
      <c r="BN45" s="30">
        <v>16</v>
      </c>
      <c r="BO45" s="8">
        <v>3</v>
      </c>
      <c r="BP45" s="275">
        <v>2</v>
      </c>
      <c r="BQ45" s="8">
        <v>6</v>
      </c>
      <c r="BR45" s="30" t="s">
        <v>36</v>
      </c>
      <c r="BS45" s="30" t="s">
        <v>93</v>
      </c>
      <c r="BT45" s="127">
        <v>0</v>
      </c>
      <c r="BU45" s="127" t="s">
        <v>85</v>
      </c>
      <c r="BV45" s="127" t="s">
        <v>770</v>
      </c>
      <c r="BW45" s="37">
        <v>2</v>
      </c>
      <c r="BX45" s="30">
        <v>8</v>
      </c>
      <c r="BY45" s="8">
        <v>3</v>
      </c>
      <c r="BZ45" s="275">
        <v>3</v>
      </c>
      <c r="CA45" s="8">
        <v>4</v>
      </c>
      <c r="CB45" s="8"/>
      <c r="CC45" s="8"/>
      <c r="CD45" s="30">
        <v>0</v>
      </c>
      <c r="CE45" s="30" t="s">
        <v>91</v>
      </c>
      <c r="CF45" s="30" t="s">
        <v>741</v>
      </c>
      <c r="CG45" s="37">
        <v>3</v>
      </c>
      <c r="CH45" s="30">
        <v>8</v>
      </c>
      <c r="CI45" s="8">
        <v>2</v>
      </c>
      <c r="CJ45" s="275">
        <v>2</v>
      </c>
      <c r="CK45" s="8">
        <v>7</v>
      </c>
      <c r="CL45" s="200" t="s">
        <v>34</v>
      </c>
      <c r="CM45" s="29" t="s">
        <v>95</v>
      </c>
      <c r="CN45" s="30" t="s">
        <v>271</v>
      </c>
      <c r="CO45" s="30" t="s">
        <v>92</v>
      </c>
      <c r="CP45" s="129" t="s">
        <v>771</v>
      </c>
      <c r="CQ45" s="37">
        <v>3</v>
      </c>
      <c r="CR45" s="30">
        <v>30</v>
      </c>
      <c r="CS45" s="8">
        <v>3</v>
      </c>
      <c r="CT45" s="275">
        <v>4</v>
      </c>
      <c r="CU45" s="8">
        <v>4</v>
      </c>
      <c r="CV45" s="30" t="s">
        <v>34</v>
      </c>
      <c r="CW45" s="30" t="s">
        <v>93</v>
      </c>
      <c r="CX45" s="30">
        <v>9</v>
      </c>
      <c r="CY45" s="30" t="s">
        <v>85</v>
      </c>
      <c r="CZ45" s="30" t="s">
        <v>713</v>
      </c>
      <c r="DA45" s="37">
        <v>2</v>
      </c>
      <c r="DB45" s="30">
        <v>8</v>
      </c>
      <c r="DC45" s="8">
        <v>2</v>
      </c>
      <c r="DD45" s="263">
        <v>2</v>
      </c>
      <c r="DE45" s="24"/>
      <c r="DF45" s="8">
        <v>5</v>
      </c>
      <c r="DG45" s="8"/>
      <c r="DH45" s="264"/>
      <c r="DI45" s="30" t="s">
        <v>29</v>
      </c>
      <c r="DJ45" s="30" t="s">
        <v>91</v>
      </c>
      <c r="DK45" s="30" t="s">
        <v>696</v>
      </c>
      <c r="DL45" s="37">
        <v>1</v>
      </c>
      <c r="DM45" s="30">
        <v>2</v>
      </c>
      <c r="DN45" s="8">
        <v>2</v>
      </c>
      <c r="DO45" s="266">
        <v>3</v>
      </c>
      <c r="DP45" s="148">
        <v>4</v>
      </c>
      <c r="DQ45" s="30" t="s">
        <v>34</v>
      </c>
      <c r="DR45" s="30" t="s">
        <v>93</v>
      </c>
      <c r="DS45" s="127">
        <v>0</v>
      </c>
      <c r="DT45" s="127" t="s">
        <v>85</v>
      </c>
      <c r="DU45" s="30" t="s">
        <v>703</v>
      </c>
      <c r="DV45" s="37">
        <v>1</v>
      </c>
      <c r="DW45" s="30">
        <v>3</v>
      </c>
      <c r="DX45" s="8">
        <v>2</v>
      </c>
      <c r="DY45" s="263">
        <v>2</v>
      </c>
      <c r="DZ45" s="8">
        <v>4</v>
      </c>
      <c r="EA45" s="30" t="s">
        <v>34</v>
      </c>
      <c r="EB45" s="30" t="s">
        <v>93</v>
      </c>
      <c r="EC45" s="30">
        <v>7</v>
      </c>
      <c r="ED45" s="29" t="s">
        <v>85</v>
      </c>
      <c r="EE45" s="30" t="s">
        <v>696</v>
      </c>
      <c r="EF45" s="37">
        <v>2</v>
      </c>
      <c r="EG45" s="30">
        <v>3</v>
      </c>
      <c r="EH45" s="8">
        <v>2</v>
      </c>
      <c r="EI45" s="263">
        <v>2</v>
      </c>
      <c r="EJ45" s="8">
        <v>6</v>
      </c>
      <c r="EK45" s="30" t="s">
        <v>36</v>
      </c>
      <c r="EL45" s="30" t="s">
        <v>63</v>
      </c>
      <c r="EM45" s="30">
        <v>8</v>
      </c>
      <c r="EN45" s="30" t="s">
        <v>91</v>
      </c>
      <c r="EO45" s="30" t="s">
        <v>726</v>
      </c>
      <c r="EP45" s="37">
        <v>1</v>
      </c>
      <c r="EQ45" s="30">
        <v>6</v>
      </c>
      <c r="ER45" s="8">
        <v>2</v>
      </c>
      <c r="ES45" s="263">
        <v>4</v>
      </c>
      <c r="ET45" s="8">
        <v>5</v>
      </c>
      <c r="EU45" s="30" t="s">
        <v>34</v>
      </c>
      <c r="EV45" s="30" t="s">
        <v>63</v>
      </c>
      <c r="EW45" s="30" t="s">
        <v>272</v>
      </c>
      <c r="EX45" s="30" t="s">
        <v>85</v>
      </c>
      <c r="EY45" s="30" t="s">
        <v>769</v>
      </c>
      <c r="EZ45" s="37">
        <v>2</v>
      </c>
      <c r="FA45" s="30">
        <v>20</v>
      </c>
      <c r="FB45" s="8">
        <v>2</v>
      </c>
      <c r="FC45" s="263">
        <v>3</v>
      </c>
      <c r="FD45" s="145">
        <v>5</v>
      </c>
      <c r="FE45" s="30" t="s">
        <v>34</v>
      </c>
      <c r="FF45" s="30" t="s">
        <v>93</v>
      </c>
      <c r="FG45" s="127">
        <v>9</v>
      </c>
      <c r="FH45" s="127" t="s">
        <v>91</v>
      </c>
      <c r="FI45" s="30" t="s">
        <v>694</v>
      </c>
      <c r="FJ45" s="37">
        <v>3</v>
      </c>
      <c r="FK45" s="30">
        <v>4</v>
      </c>
      <c r="FL45" s="8">
        <v>2</v>
      </c>
      <c r="FM45" s="263">
        <v>3</v>
      </c>
      <c r="FN45" s="8">
        <v>4</v>
      </c>
      <c r="FO45" s="30" t="s">
        <v>34</v>
      </c>
      <c r="FP45" s="30" t="s">
        <v>93</v>
      </c>
      <c r="FQ45" s="30" t="s">
        <v>226</v>
      </c>
      <c r="FR45" s="30" t="s">
        <v>92</v>
      </c>
      <c r="FS45" s="30" t="s">
        <v>713</v>
      </c>
      <c r="FT45" s="37">
        <v>3</v>
      </c>
      <c r="FU45" s="30">
        <v>3</v>
      </c>
      <c r="FV45" s="8">
        <v>1</v>
      </c>
      <c r="FW45" s="263">
        <v>3</v>
      </c>
      <c r="FX45" s="8">
        <v>3</v>
      </c>
      <c r="FY45" s="8"/>
      <c r="FZ45" s="8"/>
      <c r="GA45" s="30">
        <v>8</v>
      </c>
      <c r="GB45" s="30" t="s">
        <v>85</v>
      </c>
      <c r="GC45" s="30" t="s">
        <v>746</v>
      </c>
      <c r="GD45" s="37">
        <v>1</v>
      </c>
      <c r="GE45" s="30">
        <v>13</v>
      </c>
      <c r="GF45" s="8">
        <v>2</v>
      </c>
      <c r="GG45" s="263">
        <v>1</v>
      </c>
      <c r="GH45" s="8">
        <v>5</v>
      </c>
      <c r="GI45" s="29" t="s">
        <v>34</v>
      </c>
      <c r="GJ45" s="29" t="s">
        <v>93</v>
      </c>
      <c r="GK45" s="29" t="s">
        <v>226</v>
      </c>
      <c r="GL45" s="29" t="s">
        <v>85</v>
      </c>
      <c r="GM45" s="29" t="s">
        <v>772</v>
      </c>
      <c r="GN45" s="36">
        <v>1</v>
      </c>
      <c r="GO45" s="29">
        <v>9</v>
      </c>
      <c r="GP45" s="1">
        <v>2</v>
      </c>
      <c r="GQ45" s="263">
        <v>3</v>
      </c>
    </row>
    <row r="46" spans="1:199" ht="19.5">
      <c r="A46" s="540">
        <v>45087</v>
      </c>
      <c r="B46" s="5" t="s">
        <v>837</v>
      </c>
      <c r="C46" s="74">
        <v>2</v>
      </c>
      <c r="D46" s="28">
        <v>0</v>
      </c>
      <c r="E46" s="206">
        <v>2</v>
      </c>
      <c r="F46" s="179">
        <v>83</v>
      </c>
      <c r="G46" s="180">
        <v>41</v>
      </c>
      <c r="H46" s="181">
        <v>42</v>
      </c>
      <c r="I46" s="518">
        <v>8</v>
      </c>
      <c r="J46" s="27">
        <v>2</v>
      </c>
      <c r="K46" s="27">
        <v>0</v>
      </c>
      <c r="L46" s="27">
        <v>0</v>
      </c>
      <c r="M46" s="27">
        <v>0</v>
      </c>
      <c r="N46" s="186">
        <v>2</v>
      </c>
      <c r="O46" s="27">
        <v>1</v>
      </c>
      <c r="P46" s="190">
        <v>3</v>
      </c>
      <c r="Q46" s="18">
        <v>1</v>
      </c>
      <c r="R46" s="54"/>
      <c r="S46" s="1">
        <v>4</v>
      </c>
      <c r="T46" s="29" t="s">
        <v>36</v>
      </c>
      <c r="U46" s="29" t="s">
        <v>93</v>
      </c>
      <c r="V46" s="115" t="s">
        <v>226</v>
      </c>
      <c r="W46" s="115" t="s">
        <v>85</v>
      </c>
      <c r="X46" s="29" t="s">
        <v>764</v>
      </c>
      <c r="Y46" s="36">
        <v>2</v>
      </c>
      <c r="Z46" s="29">
        <v>13</v>
      </c>
      <c r="AA46" s="1">
        <v>2</v>
      </c>
      <c r="AB46" s="275">
        <v>2</v>
      </c>
      <c r="AC46" s="1">
        <v>5</v>
      </c>
      <c r="AD46" s="29" t="s">
        <v>34</v>
      </c>
      <c r="AE46" s="29" t="s">
        <v>93</v>
      </c>
      <c r="AF46" s="29">
        <v>4</v>
      </c>
      <c r="AG46" s="29" t="s">
        <v>85</v>
      </c>
      <c r="AH46" s="29" t="s">
        <v>704</v>
      </c>
      <c r="AI46" s="36">
        <v>3</v>
      </c>
      <c r="AJ46" s="29">
        <v>24</v>
      </c>
      <c r="AK46" s="1">
        <v>3</v>
      </c>
      <c r="AL46" s="292">
        <v>2</v>
      </c>
      <c r="AM46" s="1">
        <v>6</v>
      </c>
      <c r="AN46" s="29" t="s">
        <v>36</v>
      </c>
      <c r="AO46" s="29" t="s">
        <v>96</v>
      </c>
      <c r="AP46" s="110">
        <v>0</v>
      </c>
      <c r="AQ46" s="110" t="s">
        <v>85</v>
      </c>
      <c r="AR46" s="29" t="s">
        <v>708</v>
      </c>
      <c r="AS46" s="36">
        <v>2</v>
      </c>
      <c r="AT46" s="29">
        <v>7</v>
      </c>
      <c r="AU46" s="1">
        <v>2</v>
      </c>
      <c r="AV46" s="275">
        <v>4</v>
      </c>
      <c r="AW46" s="1">
        <v>3</v>
      </c>
      <c r="AX46" s="1"/>
      <c r="AY46" s="1"/>
      <c r="AZ46" s="29">
        <v>6</v>
      </c>
      <c r="BA46" s="29" t="s">
        <v>85</v>
      </c>
      <c r="BB46" s="29" t="s">
        <v>693</v>
      </c>
      <c r="BC46" s="36">
        <v>2</v>
      </c>
      <c r="BD46" s="29">
        <v>27</v>
      </c>
      <c r="BE46" s="1">
        <v>2</v>
      </c>
      <c r="BF46" s="275">
        <v>1</v>
      </c>
      <c r="BG46" s="1">
        <v>5</v>
      </c>
      <c r="BH46" s="29" t="s">
        <v>271</v>
      </c>
      <c r="BI46" s="29" t="s">
        <v>93</v>
      </c>
      <c r="BJ46" s="29">
        <v>9</v>
      </c>
      <c r="BK46" s="29" t="s">
        <v>98</v>
      </c>
      <c r="BL46" s="29" t="s">
        <v>739</v>
      </c>
      <c r="BM46" s="36">
        <v>2</v>
      </c>
      <c r="BN46" s="29">
        <v>20</v>
      </c>
      <c r="BO46" s="1">
        <v>3</v>
      </c>
      <c r="BP46" s="275">
        <v>2</v>
      </c>
      <c r="BQ46" s="1">
        <v>5</v>
      </c>
      <c r="BR46" s="144" t="s">
        <v>36</v>
      </c>
      <c r="BS46" s="144" t="s">
        <v>93</v>
      </c>
      <c r="BT46" s="29">
        <v>4</v>
      </c>
      <c r="BU46" s="29" t="s">
        <v>85</v>
      </c>
      <c r="BV46" s="29" t="s">
        <v>766</v>
      </c>
      <c r="BW46" s="36">
        <v>2</v>
      </c>
      <c r="BX46" s="29">
        <v>5</v>
      </c>
      <c r="BY46" s="1">
        <v>2</v>
      </c>
      <c r="BZ46" s="275">
        <v>3</v>
      </c>
      <c r="CA46" s="1">
        <v>3</v>
      </c>
      <c r="CB46" s="1"/>
      <c r="CC46" s="1"/>
      <c r="CD46" s="134" t="s">
        <v>226</v>
      </c>
      <c r="CE46" s="134" t="s">
        <v>85</v>
      </c>
      <c r="CF46" s="29" t="s">
        <v>713</v>
      </c>
      <c r="CG46" s="36">
        <v>3</v>
      </c>
      <c r="CH46" s="29">
        <v>14</v>
      </c>
      <c r="CI46" s="1">
        <v>2</v>
      </c>
      <c r="CJ46" s="275">
        <v>1</v>
      </c>
      <c r="CK46" s="1">
        <v>5</v>
      </c>
      <c r="CL46" s="29" t="s">
        <v>34</v>
      </c>
      <c r="CM46" s="29" t="s">
        <v>93</v>
      </c>
      <c r="CN46" s="29">
        <v>0</v>
      </c>
      <c r="CO46" s="29" t="s">
        <v>85</v>
      </c>
      <c r="CP46" s="29" t="s">
        <v>767</v>
      </c>
      <c r="CQ46" s="36">
        <v>3</v>
      </c>
      <c r="CR46" s="29">
        <v>5</v>
      </c>
      <c r="CS46" s="1">
        <v>2</v>
      </c>
      <c r="CT46" s="275">
        <v>3</v>
      </c>
      <c r="CU46" s="1">
        <v>5</v>
      </c>
      <c r="CV46" s="29" t="s">
        <v>34</v>
      </c>
      <c r="CW46" s="29" t="s">
        <v>93</v>
      </c>
      <c r="CX46" s="29">
        <v>9</v>
      </c>
      <c r="CY46" s="29" t="s">
        <v>86</v>
      </c>
      <c r="CZ46" s="29" t="s">
        <v>709</v>
      </c>
      <c r="DA46" s="36">
        <v>3</v>
      </c>
      <c r="DB46" s="29">
        <v>5</v>
      </c>
      <c r="DC46" s="1">
        <v>2</v>
      </c>
      <c r="DD46" s="263">
        <v>3</v>
      </c>
      <c r="DE46" s="23"/>
      <c r="DF46" s="1">
        <v>3</v>
      </c>
      <c r="DG46" s="1"/>
      <c r="DH46" s="264"/>
      <c r="DI46" s="29" t="s">
        <v>29</v>
      </c>
      <c r="DJ46" s="30" t="s">
        <v>85</v>
      </c>
      <c r="DK46" s="29" t="s">
        <v>755</v>
      </c>
      <c r="DL46" s="36">
        <v>3</v>
      </c>
      <c r="DM46" s="29">
        <v>16</v>
      </c>
      <c r="DN46" s="1">
        <v>2</v>
      </c>
      <c r="DO46" s="266">
        <v>1</v>
      </c>
      <c r="DP46" s="1">
        <v>4</v>
      </c>
      <c r="DQ46" s="29" t="s">
        <v>34</v>
      </c>
      <c r="DR46" s="29" t="s">
        <v>93</v>
      </c>
      <c r="DS46" s="29">
        <v>9</v>
      </c>
      <c r="DT46" s="29" t="s">
        <v>85</v>
      </c>
      <c r="DU46" s="29" t="s">
        <v>713</v>
      </c>
      <c r="DV46" s="36">
        <v>3</v>
      </c>
      <c r="DW46" s="29">
        <v>2</v>
      </c>
      <c r="DX46" s="1">
        <v>2</v>
      </c>
      <c r="DY46" s="263">
        <v>2</v>
      </c>
      <c r="DZ46" s="1">
        <v>6</v>
      </c>
      <c r="EA46" s="29" t="s">
        <v>34</v>
      </c>
      <c r="EB46" s="29" t="s">
        <v>96</v>
      </c>
      <c r="EC46" s="29" t="s">
        <v>226</v>
      </c>
      <c r="ED46" s="29" t="s">
        <v>85</v>
      </c>
      <c r="EE46" s="29" t="s">
        <v>713</v>
      </c>
      <c r="EF46" s="36">
        <v>2</v>
      </c>
      <c r="EG46" s="29">
        <v>8</v>
      </c>
      <c r="EH46" s="1">
        <v>2</v>
      </c>
      <c r="EI46" s="263">
        <v>4</v>
      </c>
      <c r="EJ46" s="1">
        <v>5</v>
      </c>
      <c r="EK46" s="29" t="s">
        <v>36</v>
      </c>
      <c r="EL46" s="29" t="s">
        <v>93</v>
      </c>
      <c r="EM46" s="29">
        <v>6</v>
      </c>
      <c r="EN46" s="29" t="s">
        <v>85</v>
      </c>
      <c r="EO46" s="29" t="s">
        <v>726</v>
      </c>
      <c r="EP46" s="36">
        <v>3</v>
      </c>
      <c r="EQ46" s="29">
        <v>10</v>
      </c>
      <c r="ER46" s="1">
        <v>3</v>
      </c>
      <c r="ES46" s="263">
        <v>2</v>
      </c>
      <c r="ET46" s="1">
        <v>6</v>
      </c>
      <c r="EU46" s="29" t="s">
        <v>34</v>
      </c>
      <c r="EV46" s="29" t="s">
        <v>93</v>
      </c>
      <c r="EW46" s="29">
        <v>7</v>
      </c>
      <c r="EX46" s="29" t="s">
        <v>121</v>
      </c>
      <c r="EY46" s="29" t="s">
        <v>765</v>
      </c>
      <c r="EZ46" s="36">
        <v>1</v>
      </c>
      <c r="FA46" s="29">
        <v>8</v>
      </c>
      <c r="FB46" s="1">
        <v>2</v>
      </c>
      <c r="FC46" s="263">
        <v>4</v>
      </c>
      <c r="FD46" s="1">
        <v>5</v>
      </c>
      <c r="FE46" s="29" t="s">
        <v>34</v>
      </c>
      <c r="FF46" s="29" t="s">
        <v>93</v>
      </c>
      <c r="FG46" s="29">
        <v>7</v>
      </c>
      <c r="FH46" s="29" t="s">
        <v>85</v>
      </c>
      <c r="FI46" s="29" t="s">
        <v>696</v>
      </c>
      <c r="FJ46" s="36">
        <v>4</v>
      </c>
      <c r="FK46" s="29">
        <v>27</v>
      </c>
      <c r="FL46" s="1">
        <v>3</v>
      </c>
      <c r="FM46" s="263">
        <v>2</v>
      </c>
      <c r="FN46" s="93">
        <v>3</v>
      </c>
      <c r="FO46" s="29" t="s">
        <v>34</v>
      </c>
      <c r="FP46" s="29" t="s">
        <v>93</v>
      </c>
      <c r="FQ46" s="29">
        <v>4</v>
      </c>
      <c r="FR46" s="29" t="s">
        <v>85</v>
      </c>
      <c r="FS46" s="29" t="s">
        <v>767</v>
      </c>
      <c r="FT46" s="36">
        <v>1</v>
      </c>
      <c r="FU46" s="29">
        <v>7</v>
      </c>
      <c r="FV46" s="1">
        <v>1</v>
      </c>
      <c r="FW46" s="263">
        <v>2</v>
      </c>
      <c r="FX46" s="1">
        <v>4</v>
      </c>
      <c r="FY46" s="1"/>
      <c r="FZ46" s="1"/>
      <c r="GA46" s="29">
        <v>6</v>
      </c>
      <c r="GB46" s="29" t="s">
        <v>85</v>
      </c>
      <c r="GC46" s="29" t="s">
        <v>696</v>
      </c>
      <c r="GD46" s="36">
        <v>3</v>
      </c>
      <c r="GE46" s="29">
        <v>1</v>
      </c>
      <c r="GF46" s="1">
        <v>1</v>
      </c>
      <c r="GG46" s="263">
        <v>3</v>
      </c>
      <c r="GH46" s="1">
        <v>6</v>
      </c>
      <c r="GI46" s="29" t="s">
        <v>34</v>
      </c>
      <c r="GJ46" s="30" t="s">
        <v>98</v>
      </c>
      <c r="GK46" s="29">
        <v>70</v>
      </c>
      <c r="GL46" s="29" t="s">
        <v>85</v>
      </c>
      <c r="GM46" s="29" t="s">
        <v>719</v>
      </c>
      <c r="GN46" s="36">
        <v>3</v>
      </c>
      <c r="GO46" s="134">
        <v>7</v>
      </c>
      <c r="GP46" s="135">
        <v>2</v>
      </c>
      <c r="GQ46" s="263">
        <v>4</v>
      </c>
    </row>
    <row r="47" spans="1:199" ht="19.5">
      <c r="A47" s="540">
        <v>45073</v>
      </c>
      <c r="B47" s="114" t="s">
        <v>854</v>
      </c>
      <c r="C47" s="74">
        <v>4</v>
      </c>
      <c r="D47" s="28">
        <v>0</v>
      </c>
      <c r="E47" s="206">
        <v>4</v>
      </c>
      <c r="F47" s="179">
        <v>92</v>
      </c>
      <c r="G47" s="180">
        <v>49</v>
      </c>
      <c r="H47" s="181">
        <v>43</v>
      </c>
      <c r="I47" s="518">
        <v>9</v>
      </c>
      <c r="J47" s="27">
        <v>2</v>
      </c>
      <c r="K47" s="27">
        <v>1</v>
      </c>
      <c r="L47" s="27">
        <v>1</v>
      </c>
      <c r="M47" s="27">
        <v>0</v>
      </c>
      <c r="N47" s="186">
        <v>4</v>
      </c>
      <c r="O47" s="27">
        <v>2</v>
      </c>
      <c r="P47" s="190">
        <v>6</v>
      </c>
      <c r="Q47" s="18">
        <v>0</v>
      </c>
      <c r="R47" s="54"/>
      <c r="S47" s="8">
        <v>6</v>
      </c>
      <c r="T47" s="30" t="s">
        <v>36</v>
      </c>
      <c r="U47" s="30" t="s">
        <v>96</v>
      </c>
      <c r="V47" s="30">
        <v>9</v>
      </c>
      <c r="W47" s="30" t="s">
        <v>85</v>
      </c>
      <c r="X47" s="30" t="s">
        <v>709</v>
      </c>
      <c r="Y47" s="37">
        <v>3</v>
      </c>
      <c r="Z47" s="30">
        <v>10</v>
      </c>
      <c r="AA47" s="8">
        <v>2</v>
      </c>
      <c r="AB47" s="275">
        <v>4</v>
      </c>
      <c r="AC47" s="8">
        <v>5</v>
      </c>
      <c r="AD47" s="30" t="s">
        <v>34</v>
      </c>
      <c r="AE47" s="30" t="s">
        <v>93</v>
      </c>
      <c r="AF47" s="30">
        <v>0</v>
      </c>
      <c r="AG47" s="30" t="s">
        <v>121</v>
      </c>
      <c r="AH47" s="30" t="s">
        <v>756</v>
      </c>
      <c r="AI47" s="37">
        <v>2</v>
      </c>
      <c r="AJ47" s="30">
        <v>5</v>
      </c>
      <c r="AK47" s="8">
        <v>2</v>
      </c>
      <c r="AL47" s="292">
        <v>3</v>
      </c>
      <c r="AM47" s="8">
        <v>5</v>
      </c>
      <c r="AN47" s="30" t="s">
        <v>36</v>
      </c>
      <c r="AO47" s="30" t="s">
        <v>93</v>
      </c>
      <c r="AP47" s="30" t="s">
        <v>226</v>
      </c>
      <c r="AQ47" s="30" t="s">
        <v>85</v>
      </c>
      <c r="AR47" s="30" t="s">
        <v>713</v>
      </c>
      <c r="AS47" s="37">
        <v>3</v>
      </c>
      <c r="AT47" s="30">
        <v>13</v>
      </c>
      <c r="AU47" s="8">
        <v>3</v>
      </c>
      <c r="AV47" s="275">
        <v>2</v>
      </c>
      <c r="AW47" s="8">
        <v>3</v>
      </c>
      <c r="AX47" s="8"/>
      <c r="AY47" s="8"/>
      <c r="AZ47" s="30">
        <v>6</v>
      </c>
      <c r="BA47" s="30" t="s">
        <v>85</v>
      </c>
      <c r="BB47" s="30" t="s">
        <v>757</v>
      </c>
      <c r="BC47" s="37">
        <v>2</v>
      </c>
      <c r="BD47" s="30">
        <v>16</v>
      </c>
      <c r="BE47" s="8">
        <v>2</v>
      </c>
      <c r="BF47" s="275">
        <v>1</v>
      </c>
      <c r="BG47" s="8">
        <v>5</v>
      </c>
      <c r="BH47" s="30" t="s">
        <v>271</v>
      </c>
      <c r="BI47" s="30" t="s">
        <v>93</v>
      </c>
      <c r="BJ47" s="30">
        <v>8</v>
      </c>
      <c r="BK47" s="30" t="s">
        <v>98</v>
      </c>
      <c r="BL47" s="30" t="s">
        <v>750</v>
      </c>
      <c r="BM47" s="37">
        <v>1</v>
      </c>
      <c r="BN47" s="30">
        <v>7</v>
      </c>
      <c r="BO47" s="8">
        <v>2</v>
      </c>
      <c r="BP47" s="275">
        <v>3</v>
      </c>
      <c r="BQ47" s="8">
        <v>10</v>
      </c>
      <c r="BR47" s="30" t="s">
        <v>36</v>
      </c>
      <c r="BS47" s="30" t="s">
        <v>93</v>
      </c>
      <c r="BT47" s="30">
        <v>9</v>
      </c>
      <c r="BU47" s="30" t="s">
        <v>85</v>
      </c>
      <c r="BV47" s="30" t="s">
        <v>760</v>
      </c>
      <c r="BW47" s="37">
        <v>2</v>
      </c>
      <c r="BX47" s="30">
        <v>24</v>
      </c>
      <c r="BY47" s="8">
        <v>3</v>
      </c>
      <c r="BZ47" s="275">
        <v>7</v>
      </c>
      <c r="CA47" s="8">
        <v>4</v>
      </c>
      <c r="CB47" s="8"/>
      <c r="CC47" s="8"/>
      <c r="CD47" s="30">
        <v>0</v>
      </c>
      <c r="CE47" s="30" t="s">
        <v>85</v>
      </c>
      <c r="CF47" s="30" t="s">
        <v>711</v>
      </c>
      <c r="CG47" s="37">
        <v>5</v>
      </c>
      <c r="CH47" s="30">
        <v>15</v>
      </c>
      <c r="CI47" s="8">
        <v>3</v>
      </c>
      <c r="CJ47" s="275">
        <v>1</v>
      </c>
      <c r="CK47" s="8">
        <v>6</v>
      </c>
      <c r="CL47" s="30" t="s">
        <v>34</v>
      </c>
      <c r="CM47" s="30" t="s">
        <v>93</v>
      </c>
      <c r="CN47" s="30">
        <v>0</v>
      </c>
      <c r="CO47" s="30" t="s">
        <v>85</v>
      </c>
      <c r="CP47" s="30" t="s">
        <v>703</v>
      </c>
      <c r="CQ47" s="37">
        <v>2</v>
      </c>
      <c r="CR47" s="30">
        <v>10</v>
      </c>
      <c r="CS47" s="8">
        <v>3</v>
      </c>
      <c r="CT47" s="275">
        <v>3</v>
      </c>
      <c r="CU47" s="8">
        <v>5</v>
      </c>
      <c r="CV47" s="30" t="s">
        <v>34</v>
      </c>
      <c r="CW47" s="30" t="s">
        <v>93</v>
      </c>
      <c r="CX47" s="30" t="s">
        <v>226</v>
      </c>
      <c r="CY47" s="30" t="s">
        <v>63</v>
      </c>
      <c r="CZ47" s="30" t="s">
        <v>713</v>
      </c>
      <c r="DA47" s="37">
        <v>2</v>
      </c>
      <c r="DB47" s="30">
        <v>5</v>
      </c>
      <c r="DC47" s="8">
        <v>2</v>
      </c>
      <c r="DD47" s="263">
        <v>3</v>
      </c>
      <c r="DE47" s="24"/>
      <c r="DF47" s="8">
        <v>5</v>
      </c>
      <c r="DG47" s="8"/>
      <c r="DH47" s="264"/>
      <c r="DI47" s="30" t="s">
        <v>29</v>
      </c>
      <c r="DJ47" s="30" t="s">
        <v>98</v>
      </c>
      <c r="DK47" s="30" t="s">
        <v>755</v>
      </c>
      <c r="DL47" s="37">
        <v>3</v>
      </c>
      <c r="DM47" s="30">
        <v>5</v>
      </c>
      <c r="DN47" s="8">
        <v>2</v>
      </c>
      <c r="DO47" s="266">
        <v>3</v>
      </c>
      <c r="DP47" s="8">
        <v>4</v>
      </c>
      <c r="DQ47" s="30" t="s">
        <v>34</v>
      </c>
      <c r="DR47" s="30" t="s">
        <v>93</v>
      </c>
      <c r="DS47" s="30" t="s">
        <v>226</v>
      </c>
      <c r="DT47" s="30" t="s">
        <v>85</v>
      </c>
      <c r="DU47" s="30" t="s">
        <v>743</v>
      </c>
      <c r="DV47" s="37">
        <v>2</v>
      </c>
      <c r="DW47" s="30">
        <v>3</v>
      </c>
      <c r="DX47" s="8">
        <v>2</v>
      </c>
      <c r="DY47" s="263">
        <v>2</v>
      </c>
      <c r="DZ47" s="8">
        <v>6</v>
      </c>
      <c r="EA47" s="30" t="s">
        <v>34</v>
      </c>
      <c r="EB47" s="30" t="s">
        <v>96</v>
      </c>
      <c r="EC47" s="129" t="s">
        <v>226</v>
      </c>
      <c r="ED47" s="129" t="s">
        <v>85</v>
      </c>
      <c r="EE47" s="30" t="s">
        <v>743</v>
      </c>
      <c r="EF47" s="37">
        <v>3</v>
      </c>
      <c r="EG47" s="30">
        <v>15</v>
      </c>
      <c r="EH47" s="8">
        <v>2</v>
      </c>
      <c r="EI47" s="263">
        <v>4</v>
      </c>
      <c r="EJ47" s="8">
        <v>5</v>
      </c>
      <c r="EK47" s="30" t="s">
        <v>36</v>
      </c>
      <c r="EL47" s="30" t="s">
        <v>93</v>
      </c>
      <c r="EM47" s="30">
        <v>8</v>
      </c>
      <c r="EN47" s="30" t="s">
        <v>121</v>
      </c>
      <c r="EO47" s="30" t="s">
        <v>758</v>
      </c>
      <c r="EP47" s="37">
        <v>1</v>
      </c>
      <c r="EQ47" s="30">
        <v>1</v>
      </c>
      <c r="ER47" s="8">
        <v>1</v>
      </c>
      <c r="ES47" s="263">
        <v>4</v>
      </c>
      <c r="ET47" s="8">
        <v>6</v>
      </c>
      <c r="EU47" s="30" t="s">
        <v>34</v>
      </c>
      <c r="EV47" s="30" t="s">
        <v>93</v>
      </c>
      <c r="EW47" s="30">
        <v>9</v>
      </c>
      <c r="EX47" s="30" t="s">
        <v>98</v>
      </c>
      <c r="EY47" s="30" t="s">
        <v>759</v>
      </c>
      <c r="EZ47" s="37">
        <v>2</v>
      </c>
      <c r="FA47" s="30">
        <v>8</v>
      </c>
      <c r="FB47" s="8">
        <v>2</v>
      </c>
      <c r="FC47" s="263">
        <v>4</v>
      </c>
      <c r="FD47" s="8">
        <v>5</v>
      </c>
      <c r="FE47" s="30" t="s">
        <v>34</v>
      </c>
      <c r="FF47" s="30" t="s">
        <v>93</v>
      </c>
      <c r="FG47" s="30">
        <v>8</v>
      </c>
      <c r="FH47" s="30" t="s">
        <v>85</v>
      </c>
      <c r="FI47" s="30" t="s">
        <v>761</v>
      </c>
      <c r="FJ47" s="37">
        <v>3</v>
      </c>
      <c r="FK47" s="30">
        <v>1.5</v>
      </c>
      <c r="FL47" s="8">
        <v>3</v>
      </c>
      <c r="FM47" s="263">
        <v>2</v>
      </c>
      <c r="FN47" s="8">
        <v>4</v>
      </c>
      <c r="FO47" s="30" t="s">
        <v>34</v>
      </c>
      <c r="FP47" s="30" t="s">
        <v>93</v>
      </c>
      <c r="FQ47" s="30">
        <v>0</v>
      </c>
      <c r="FR47" s="30" t="s">
        <v>94</v>
      </c>
      <c r="FS47" s="30" t="s">
        <v>754</v>
      </c>
      <c r="FT47" s="37">
        <v>3</v>
      </c>
      <c r="FU47" s="30">
        <v>0.5</v>
      </c>
      <c r="FV47" s="8">
        <v>1</v>
      </c>
      <c r="FW47" s="263">
        <v>3</v>
      </c>
      <c r="FX47" s="8">
        <v>3</v>
      </c>
      <c r="FY47" s="8"/>
      <c r="FZ47" s="8"/>
      <c r="GA47" s="30">
        <v>6</v>
      </c>
      <c r="GB47" s="30" t="s">
        <v>85</v>
      </c>
      <c r="GC47" s="30" t="s">
        <v>762</v>
      </c>
      <c r="GD47" s="37">
        <v>3</v>
      </c>
      <c r="GE47" s="30">
        <v>22</v>
      </c>
      <c r="GF47" s="8">
        <v>2</v>
      </c>
      <c r="GG47" s="263">
        <v>1</v>
      </c>
      <c r="GH47" s="8">
        <v>5</v>
      </c>
      <c r="GI47" s="29" t="s">
        <v>34</v>
      </c>
      <c r="GJ47" s="29" t="s">
        <v>93</v>
      </c>
      <c r="GK47" s="29">
        <v>0</v>
      </c>
      <c r="GL47" s="29" t="s">
        <v>85</v>
      </c>
      <c r="GM47" s="29" t="s">
        <v>704</v>
      </c>
      <c r="GN47" s="36">
        <v>3</v>
      </c>
      <c r="GO47" s="29">
        <v>14</v>
      </c>
      <c r="GP47" s="1">
        <v>2</v>
      </c>
      <c r="GQ47" s="263">
        <v>3</v>
      </c>
    </row>
    <row r="48" spans="1:199" ht="19.5">
      <c r="A48" s="539">
        <v>45072</v>
      </c>
      <c r="B48" s="41" t="s">
        <v>753</v>
      </c>
      <c r="C48" s="76">
        <v>1.3333333333333299</v>
      </c>
      <c r="D48" s="42">
        <v>0</v>
      </c>
      <c r="E48" s="206">
        <v>1.3333333333333299</v>
      </c>
      <c r="F48" s="176">
        <v>81</v>
      </c>
      <c r="G48" s="177">
        <v>38</v>
      </c>
      <c r="H48" s="178">
        <v>43</v>
      </c>
      <c r="I48" s="518">
        <v>5</v>
      </c>
      <c r="J48" s="43">
        <v>1</v>
      </c>
      <c r="K48" s="43">
        <v>0</v>
      </c>
      <c r="L48" s="43">
        <v>0</v>
      </c>
      <c r="M48" s="43">
        <v>1</v>
      </c>
      <c r="N48" s="186">
        <v>2</v>
      </c>
      <c r="O48" s="43">
        <v>1</v>
      </c>
      <c r="P48" s="189">
        <v>3</v>
      </c>
      <c r="Q48" s="44">
        <v>3</v>
      </c>
      <c r="R48" s="142"/>
      <c r="S48" s="8">
        <v>5</v>
      </c>
      <c r="T48" s="30" t="s">
        <v>36</v>
      </c>
      <c r="U48" s="30" t="s">
        <v>95</v>
      </c>
      <c r="V48" s="92">
        <v>4</v>
      </c>
      <c r="W48" s="92" t="s">
        <v>91</v>
      </c>
      <c r="X48" s="92" t="s">
        <v>748</v>
      </c>
      <c r="Y48" s="37">
        <v>1</v>
      </c>
      <c r="Z48" s="30">
        <v>1.5</v>
      </c>
      <c r="AA48" s="8">
        <v>1</v>
      </c>
      <c r="AB48" s="275">
        <v>4</v>
      </c>
      <c r="AC48" s="8">
        <v>4</v>
      </c>
      <c r="AD48" s="30" t="s">
        <v>34</v>
      </c>
      <c r="AE48" s="30" t="s">
        <v>93</v>
      </c>
      <c r="AF48" s="30" t="s">
        <v>226</v>
      </c>
      <c r="AG48" s="30" t="s">
        <v>85</v>
      </c>
      <c r="AH48" s="30" t="s">
        <v>736</v>
      </c>
      <c r="AI48" s="37">
        <v>4</v>
      </c>
      <c r="AJ48" s="30">
        <v>16</v>
      </c>
      <c r="AK48" s="8">
        <v>2</v>
      </c>
      <c r="AL48" s="292">
        <v>2</v>
      </c>
      <c r="AM48" s="8">
        <v>5</v>
      </c>
      <c r="AN48" s="127" t="s">
        <v>36</v>
      </c>
      <c r="AO48" s="127" t="s">
        <v>93</v>
      </c>
      <c r="AP48" s="30">
        <v>4</v>
      </c>
      <c r="AQ48" s="30" t="s">
        <v>91</v>
      </c>
      <c r="AR48" s="30" t="s">
        <v>704</v>
      </c>
      <c r="AS48" s="37">
        <v>2</v>
      </c>
      <c r="AT48" s="30">
        <v>17</v>
      </c>
      <c r="AU48" s="8">
        <v>2</v>
      </c>
      <c r="AV48" s="275">
        <v>3</v>
      </c>
      <c r="AW48" s="8">
        <v>3</v>
      </c>
      <c r="AX48" s="8"/>
      <c r="AY48" s="8"/>
      <c r="AZ48" s="127">
        <v>6</v>
      </c>
      <c r="BA48" s="127" t="s">
        <v>85</v>
      </c>
      <c r="BB48" s="30" t="s">
        <v>693</v>
      </c>
      <c r="BC48" s="37">
        <v>2</v>
      </c>
      <c r="BD48" s="30">
        <v>12</v>
      </c>
      <c r="BE48" s="8">
        <v>2</v>
      </c>
      <c r="BF48" s="275">
        <v>1</v>
      </c>
      <c r="BG48" s="8">
        <v>5</v>
      </c>
      <c r="BH48" s="30" t="s">
        <v>271</v>
      </c>
      <c r="BI48" s="30" t="s">
        <v>98</v>
      </c>
      <c r="BJ48" s="30">
        <v>8</v>
      </c>
      <c r="BK48" s="30" t="s">
        <v>98</v>
      </c>
      <c r="BL48" s="30" t="s">
        <v>750</v>
      </c>
      <c r="BM48" s="37">
        <v>4</v>
      </c>
      <c r="BN48" s="30">
        <v>3</v>
      </c>
      <c r="BO48" s="8">
        <v>2</v>
      </c>
      <c r="BP48" s="275">
        <v>3</v>
      </c>
      <c r="BQ48" s="8">
        <v>5</v>
      </c>
      <c r="BR48" s="30" t="s">
        <v>36</v>
      </c>
      <c r="BS48" s="30" t="s">
        <v>98</v>
      </c>
      <c r="BT48" s="127">
        <v>6</v>
      </c>
      <c r="BU48" s="127" t="s">
        <v>85</v>
      </c>
      <c r="BV48" s="127" t="s">
        <v>696</v>
      </c>
      <c r="BW48" s="37">
        <v>2</v>
      </c>
      <c r="BX48" s="30">
        <v>7</v>
      </c>
      <c r="BY48" s="8">
        <v>2</v>
      </c>
      <c r="BZ48" s="275">
        <v>3</v>
      </c>
      <c r="CA48" s="8">
        <v>3</v>
      </c>
      <c r="CB48" s="8"/>
      <c r="CC48" s="8"/>
      <c r="CD48" s="30">
        <v>0</v>
      </c>
      <c r="CE48" s="30" t="s">
        <v>85</v>
      </c>
      <c r="CF48" s="30" t="s">
        <v>711</v>
      </c>
      <c r="CG48" s="37">
        <v>3</v>
      </c>
      <c r="CH48" s="30">
        <v>12</v>
      </c>
      <c r="CI48" s="8">
        <v>2</v>
      </c>
      <c r="CJ48" s="275">
        <v>1</v>
      </c>
      <c r="CK48" s="8">
        <v>5</v>
      </c>
      <c r="CL48" s="143" t="s">
        <v>34</v>
      </c>
      <c r="CM48" s="143" t="s">
        <v>95</v>
      </c>
      <c r="CN48" s="30" t="s">
        <v>226</v>
      </c>
      <c r="CO48" s="30" t="s">
        <v>85</v>
      </c>
      <c r="CP48" s="127" t="s">
        <v>711</v>
      </c>
      <c r="CQ48" s="37">
        <v>2</v>
      </c>
      <c r="CR48" s="30">
        <v>4</v>
      </c>
      <c r="CS48" s="8">
        <v>2</v>
      </c>
      <c r="CT48" s="275">
        <v>3</v>
      </c>
      <c r="CU48" s="8">
        <v>3</v>
      </c>
      <c r="CV48" s="30" t="s">
        <v>34</v>
      </c>
      <c r="CW48" s="30" t="s">
        <v>93</v>
      </c>
      <c r="CX48" s="30" t="s">
        <v>226</v>
      </c>
      <c r="CY48" s="30" t="s">
        <v>85</v>
      </c>
      <c r="CZ48" s="30" t="s">
        <v>713</v>
      </c>
      <c r="DA48" s="37">
        <v>1</v>
      </c>
      <c r="DB48" s="30">
        <v>4</v>
      </c>
      <c r="DC48" s="8">
        <v>1</v>
      </c>
      <c r="DD48" s="263">
        <v>2</v>
      </c>
      <c r="DE48" s="24"/>
      <c r="DF48" s="8">
        <v>4</v>
      </c>
      <c r="DG48" s="8"/>
      <c r="DH48" s="264"/>
      <c r="DI48" s="30" t="s">
        <v>29</v>
      </c>
      <c r="DJ48" s="30" t="s">
        <v>85</v>
      </c>
      <c r="DK48" s="30" t="s">
        <v>742</v>
      </c>
      <c r="DL48" s="37">
        <v>1</v>
      </c>
      <c r="DM48" s="30">
        <v>4</v>
      </c>
      <c r="DN48" s="8">
        <v>3</v>
      </c>
      <c r="DO48" s="266">
        <v>1</v>
      </c>
      <c r="DP48" s="145">
        <v>3</v>
      </c>
      <c r="DQ48" s="30" t="s">
        <v>34</v>
      </c>
      <c r="DR48" s="30" t="s">
        <v>93</v>
      </c>
      <c r="DS48" s="127">
        <v>9</v>
      </c>
      <c r="DT48" s="127" t="s">
        <v>85</v>
      </c>
      <c r="DU48" s="30" t="s">
        <v>749</v>
      </c>
      <c r="DV48" s="37">
        <v>3</v>
      </c>
      <c r="DW48" s="30">
        <v>0.5</v>
      </c>
      <c r="DX48" s="8">
        <v>1</v>
      </c>
      <c r="DY48" s="263">
        <v>2</v>
      </c>
      <c r="DZ48" s="8">
        <v>5</v>
      </c>
      <c r="EA48" s="30" t="s">
        <v>34</v>
      </c>
      <c r="EB48" s="30" t="s">
        <v>95</v>
      </c>
      <c r="EC48" s="30">
        <v>7</v>
      </c>
      <c r="ED48" s="29" t="s">
        <v>86</v>
      </c>
      <c r="EE48" s="30" t="s">
        <v>696</v>
      </c>
      <c r="EF48" s="37">
        <v>2</v>
      </c>
      <c r="EG48" s="129">
        <v>2</v>
      </c>
      <c r="EH48" s="130">
        <v>2</v>
      </c>
      <c r="EI48" s="263">
        <v>3</v>
      </c>
      <c r="EJ48" s="8">
        <v>4</v>
      </c>
      <c r="EK48" s="30" t="s">
        <v>36</v>
      </c>
      <c r="EL48" s="30" t="s">
        <v>63</v>
      </c>
      <c r="EM48" s="30">
        <v>6</v>
      </c>
      <c r="EN48" s="30" t="s">
        <v>85</v>
      </c>
      <c r="EO48" s="30" t="s">
        <v>693</v>
      </c>
      <c r="EP48" s="37">
        <v>3</v>
      </c>
      <c r="EQ48" s="30">
        <v>16</v>
      </c>
      <c r="ER48" s="8">
        <v>2</v>
      </c>
      <c r="ES48" s="263">
        <v>2</v>
      </c>
      <c r="ET48" s="8">
        <v>8</v>
      </c>
      <c r="EU48" s="92" t="s">
        <v>34</v>
      </c>
      <c r="EV48" s="92" t="s">
        <v>103</v>
      </c>
      <c r="EW48" s="30">
        <v>8</v>
      </c>
      <c r="EX48" s="30" t="s">
        <v>91</v>
      </c>
      <c r="EY48" s="30" t="s">
        <v>751</v>
      </c>
      <c r="EZ48" s="37">
        <v>3</v>
      </c>
      <c r="FA48" s="30">
        <v>3</v>
      </c>
      <c r="FB48" s="8">
        <v>2</v>
      </c>
      <c r="FC48" s="263">
        <v>6</v>
      </c>
      <c r="FD48" s="8">
        <v>5</v>
      </c>
      <c r="FE48" s="30" t="s">
        <v>34</v>
      </c>
      <c r="FF48" s="30" t="s">
        <v>86</v>
      </c>
      <c r="FG48" s="127">
        <v>6</v>
      </c>
      <c r="FH48" s="127" t="s">
        <v>63</v>
      </c>
      <c r="FI48" s="30" t="s">
        <v>693</v>
      </c>
      <c r="FJ48" s="37">
        <v>5</v>
      </c>
      <c r="FK48" s="30">
        <v>2</v>
      </c>
      <c r="FL48" s="8">
        <v>2</v>
      </c>
      <c r="FM48" s="263">
        <v>3</v>
      </c>
      <c r="FN48" s="8">
        <v>3</v>
      </c>
      <c r="FO48" s="30" t="s">
        <v>34</v>
      </c>
      <c r="FP48" s="30" t="s">
        <v>93</v>
      </c>
      <c r="FQ48" s="30">
        <v>0</v>
      </c>
      <c r="FR48" s="30" t="s">
        <v>85</v>
      </c>
      <c r="FS48" s="30" t="s">
        <v>708</v>
      </c>
      <c r="FT48" s="37">
        <v>3</v>
      </c>
      <c r="FU48" s="30">
        <v>1</v>
      </c>
      <c r="FV48" s="8">
        <v>1</v>
      </c>
      <c r="FW48" s="263">
        <v>2</v>
      </c>
      <c r="FX48" s="8">
        <v>4</v>
      </c>
      <c r="FY48" s="8"/>
      <c r="FZ48" s="8"/>
      <c r="GA48" s="30">
        <v>7</v>
      </c>
      <c r="GB48" s="30" t="s">
        <v>85</v>
      </c>
      <c r="GC48" s="30" t="s">
        <v>696</v>
      </c>
      <c r="GD48" s="37">
        <v>3</v>
      </c>
      <c r="GE48" s="30">
        <v>5</v>
      </c>
      <c r="GF48" s="8">
        <v>3</v>
      </c>
      <c r="GG48" s="263">
        <v>1</v>
      </c>
      <c r="GH48" s="8">
        <v>7</v>
      </c>
      <c r="GI48" s="29" t="s">
        <v>34</v>
      </c>
      <c r="GJ48" s="29" t="s">
        <v>91</v>
      </c>
      <c r="GK48" s="29" t="s">
        <v>317</v>
      </c>
      <c r="GL48" s="29" t="s">
        <v>86</v>
      </c>
      <c r="GM48" s="81" t="s">
        <v>752</v>
      </c>
      <c r="GN48" s="36">
        <v>3</v>
      </c>
      <c r="GO48" s="29">
        <v>4</v>
      </c>
      <c r="GP48" s="1">
        <v>3</v>
      </c>
      <c r="GQ48" s="263">
        <v>4</v>
      </c>
    </row>
    <row r="49" spans="1:199" ht="19.5">
      <c r="A49" s="540">
        <v>45066</v>
      </c>
      <c r="B49" s="5" t="s">
        <v>747</v>
      </c>
      <c r="C49" s="74">
        <v>1</v>
      </c>
      <c r="D49" s="28">
        <v>0</v>
      </c>
      <c r="E49" s="206">
        <v>1</v>
      </c>
      <c r="F49" s="179">
        <v>84</v>
      </c>
      <c r="G49" s="180">
        <v>45</v>
      </c>
      <c r="H49" s="181">
        <v>39</v>
      </c>
      <c r="I49" s="518">
        <v>2</v>
      </c>
      <c r="J49" s="27">
        <v>1</v>
      </c>
      <c r="K49" s="27">
        <v>0</v>
      </c>
      <c r="L49" s="27">
        <v>2</v>
      </c>
      <c r="M49" s="27">
        <v>0</v>
      </c>
      <c r="N49" s="187">
        <v>3</v>
      </c>
      <c r="O49" s="27">
        <v>3</v>
      </c>
      <c r="P49" s="190">
        <v>6</v>
      </c>
      <c r="Q49" s="18">
        <v>3</v>
      </c>
      <c r="R49" s="54"/>
      <c r="S49" s="1">
        <v>4</v>
      </c>
      <c r="T49" s="29" t="s">
        <v>36</v>
      </c>
      <c r="U49" s="29" t="s">
        <v>93</v>
      </c>
      <c r="V49" s="115">
        <v>8</v>
      </c>
      <c r="W49" s="115" t="s">
        <v>85</v>
      </c>
      <c r="X49" s="82" t="s">
        <v>702</v>
      </c>
      <c r="Y49" s="36">
        <v>1</v>
      </c>
      <c r="Z49" s="29">
        <v>13</v>
      </c>
      <c r="AA49" s="1">
        <v>2</v>
      </c>
      <c r="AB49" s="275">
        <v>2</v>
      </c>
      <c r="AC49" s="146">
        <v>5</v>
      </c>
      <c r="AD49" s="29" t="s">
        <v>34</v>
      </c>
      <c r="AE49" s="29" t="s">
        <v>93</v>
      </c>
      <c r="AF49" s="29" t="s">
        <v>226</v>
      </c>
      <c r="AG49" s="29" t="s">
        <v>95</v>
      </c>
      <c r="AH49" s="29" t="s">
        <v>736</v>
      </c>
      <c r="AI49" s="36">
        <v>4</v>
      </c>
      <c r="AJ49" s="29">
        <v>1.5</v>
      </c>
      <c r="AK49" s="1">
        <v>2</v>
      </c>
      <c r="AL49" s="292">
        <v>3</v>
      </c>
      <c r="AM49" s="1">
        <v>5</v>
      </c>
      <c r="AN49" s="29" t="s">
        <v>36</v>
      </c>
      <c r="AO49" s="29" t="s">
        <v>93</v>
      </c>
      <c r="AP49" s="141">
        <v>4</v>
      </c>
      <c r="AQ49" s="141" t="s">
        <v>85</v>
      </c>
      <c r="AR49" s="29" t="s">
        <v>704</v>
      </c>
      <c r="AS49" s="36">
        <v>2</v>
      </c>
      <c r="AT49" s="29">
        <v>13</v>
      </c>
      <c r="AU49" s="1">
        <v>3</v>
      </c>
      <c r="AV49" s="275">
        <v>2</v>
      </c>
      <c r="AW49" s="146">
        <v>4</v>
      </c>
      <c r="AX49" s="1"/>
      <c r="AY49" s="1"/>
      <c r="AZ49" s="29">
        <v>6</v>
      </c>
      <c r="BA49" s="29" t="s">
        <v>121</v>
      </c>
      <c r="BB49" s="29" t="s">
        <v>744</v>
      </c>
      <c r="BC49" s="36">
        <v>2</v>
      </c>
      <c r="BD49" s="29">
        <v>1</v>
      </c>
      <c r="BE49" s="1">
        <v>1</v>
      </c>
      <c r="BF49" s="275">
        <v>3</v>
      </c>
      <c r="BG49" s="1">
        <v>5</v>
      </c>
      <c r="BH49" s="29" t="s">
        <v>271</v>
      </c>
      <c r="BI49" s="29" t="s">
        <v>93</v>
      </c>
      <c r="BJ49" s="29">
        <v>9</v>
      </c>
      <c r="BK49" s="29" t="s">
        <v>121</v>
      </c>
      <c r="BL49" s="29" t="s">
        <v>739</v>
      </c>
      <c r="BM49" s="36">
        <v>2</v>
      </c>
      <c r="BN49" s="29">
        <v>2</v>
      </c>
      <c r="BO49" s="1">
        <v>2</v>
      </c>
      <c r="BP49" s="275">
        <v>3</v>
      </c>
      <c r="BQ49" s="1">
        <v>7</v>
      </c>
      <c r="BR49" s="29" t="s">
        <v>36</v>
      </c>
      <c r="BS49" s="29" t="s">
        <v>93</v>
      </c>
      <c r="BT49" s="132">
        <v>8</v>
      </c>
      <c r="BU49" s="132" t="s">
        <v>94</v>
      </c>
      <c r="BV49" s="132" t="s">
        <v>740</v>
      </c>
      <c r="BW49" s="36">
        <v>2</v>
      </c>
      <c r="BX49" s="29">
        <v>7</v>
      </c>
      <c r="BY49" s="1">
        <v>2</v>
      </c>
      <c r="BZ49" s="275">
        <v>5</v>
      </c>
      <c r="CA49" s="93">
        <v>4</v>
      </c>
      <c r="CB49" s="1"/>
      <c r="CC49" s="1"/>
      <c r="CD49" s="29" t="s">
        <v>93</v>
      </c>
      <c r="CE49" s="29" t="s">
        <v>63</v>
      </c>
      <c r="CF49" s="29" t="s">
        <v>741</v>
      </c>
      <c r="CG49" s="36">
        <v>3</v>
      </c>
      <c r="CH49" s="29">
        <v>4</v>
      </c>
      <c r="CI49" s="1">
        <v>2</v>
      </c>
      <c r="CJ49" s="275">
        <v>2</v>
      </c>
      <c r="CK49" s="1">
        <v>5</v>
      </c>
      <c r="CL49" s="29" t="s">
        <v>34</v>
      </c>
      <c r="CM49" s="29" t="s">
        <v>93</v>
      </c>
      <c r="CN49" s="29">
        <v>9</v>
      </c>
      <c r="CO49" s="29" t="s">
        <v>85</v>
      </c>
      <c r="CP49" s="29" t="s">
        <v>690</v>
      </c>
      <c r="CQ49" s="36">
        <v>3</v>
      </c>
      <c r="CR49" s="29">
        <v>3</v>
      </c>
      <c r="CS49" s="1">
        <v>1</v>
      </c>
      <c r="CT49" s="275">
        <v>4</v>
      </c>
      <c r="CU49" s="1">
        <v>6</v>
      </c>
      <c r="CV49" s="82" t="s">
        <v>34</v>
      </c>
      <c r="CW49" s="82" t="s">
        <v>63</v>
      </c>
      <c r="CX49" s="29">
        <v>8</v>
      </c>
      <c r="CY49" s="29" t="s">
        <v>91</v>
      </c>
      <c r="CZ49" s="29" t="s">
        <v>739</v>
      </c>
      <c r="DA49" s="36">
        <v>1</v>
      </c>
      <c r="DB49" s="29">
        <v>6</v>
      </c>
      <c r="DC49" s="1">
        <v>2</v>
      </c>
      <c r="DD49" s="263">
        <v>4</v>
      </c>
      <c r="DE49" s="23"/>
      <c r="DF49" s="1">
        <v>4</v>
      </c>
      <c r="DG49" s="1"/>
      <c r="DH49" s="264"/>
      <c r="DI49" s="29" t="s">
        <v>29</v>
      </c>
      <c r="DJ49" s="30" t="s">
        <v>91</v>
      </c>
      <c r="DK49" s="82" t="s">
        <v>742</v>
      </c>
      <c r="DL49" s="36">
        <v>4</v>
      </c>
      <c r="DM49" s="29">
        <v>7</v>
      </c>
      <c r="DN49" s="1">
        <v>2</v>
      </c>
      <c r="DO49" s="266">
        <v>2</v>
      </c>
      <c r="DP49" s="1">
        <v>4</v>
      </c>
      <c r="DQ49" s="29" t="s">
        <v>34</v>
      </c>
      <c r="DR49" s="29" t="s">
        <v>93</v>
      </c>
      <c r="DS49" s="29" t="s">
        <v>226</v>
      </c>
      <c r="DT49" s="29" t="s">
        <v>91</v>
      </c>
      <c r="DU49" s="29" t="s">
        <v>743</v>
      </c>
      <c r="DV49" s="36">
        <v>1</v>
      </c>
      <c r="DW49" s="29">
        <v>1</v>
      </c>
      <c r="DX49" s="1">
        <v>1</v>
      </c>
      <c r="DY49" s="263">
        <v>3</v>
      </c>
      <c r="DZ49" s="1">
        <v>3</v>
      </c>
      <c r="EA49" s="29" t="s">
        <v>34</v>
      </c>
      <c r="EB49" s="29" t="s">
        <v>121</v>
      </c>
      <c r="EC49" s="29" t="s">
        <v>93</v>
      </c>
      <c r="ED49" s="29" t="s">
        <v>85</v>
      </c>
      <c r="EE49" s="29" t="s">
        <v>729</v>
      </c>
      <c r="EF49" s="36">
        <v>3</v>
      </c>
      <c r="EG49" s="29">
        <v>12</v>
      </c>
      <c r="EH49" s="1">
        <v>1</v>
      </c>
      <c r="EI49" s="263">
        <v>2</v>
      </c>
      <c r="EJ49" s="1">
        <v>7</v>
      </c>
      <c r="EK49" s="29" t="s">
        <v>36</v>
      </c>
      <c r="EL49" s="29" t="s">
        <v>96</v>
      </c>
      <c r="EM49" s="29" t="s">
        <v>93</v>
      </c>
      <c r="EN49" s="29" t="s">
        <v>85</v>
      </c>
      <c r="EO49" s="29" t="s">
        <v>708</v>
      </c>
      <c r="EP49" s="36">
        <v>3</v>
      </c>
      <c r="EQ49" s="29">
        <v>20</v>
      </c>
      <c r="ER49" s="1">
        <v>2</v>
      </c>
      <c r="ES49" s="263">
        <v>5</v>
      </c>
      <c r="ET49" s="1">
        <v>4</v>
      </c>
      <c r="EU49" s="29" t="s">
        <v>34</v>
      </c>
      <c r="EV49" s="29" t="s">
        <v>63</v>
      </c>
      <c r="EW49" s="29" t="s">
        <v>226</v>
      </c>
      <c r="EX49" s="29" t="s">
        <v>85</v>
      </c>
      <c r="EY49" s="29" t="s">
        <v>729</v>
      </c>
      <c r="EZ49" s="36">
        <v>3</v>
      </c>
      <c r="FA49" s="29">
        <v>1</v>
      </c>
      <c r="FB49" s="1">
        <v>1</v>
      </c>
      <c r="FC49" s="263">
        <v>3</v>
      </c>
      <c r="FD49" s="1">
        <v>4</v>
      </c>
      <c r="FE49" s="29" t="s">
        <v>34</v>
      </c>
      <c r="FF49" s="29" t="s">
        <v>86</v>
      </c>
      <c r="FG49" s="29" t="s">
        <v>128</v>
      </c>
      <c r="FH49" s="29" t="s">
        <v>85</v>
      </c>
      <c r="FI49" s="29" t="s">
        <v>745</v>
      </c>
      <c r="FJ49" s="36">
        <v>5</v>
      </c>
      <c r="FK49" s="29">
        <v>26</v>
      </c>
      <c r="FL49" s="1">
        <v>2</v>
      </c>
      <c r="FM49" s="263">
        <v>2</v>
      </c>
      <c r="FN49" s="1">
        <v>5</v>
      </c>
      <c r="FO49" s="29" t="s">
        <v>34</v>
      </c>
      <c r="FP49" s="29" t="s">
        <v>93</v>
      </c>
      <c r="FQ49" s="29" t="s">
        <v>93</v>
      </c>
      <c r="FR49" s="29" t="s">
        <v>85</v>
      </c>
      <c r="FS49" s="29" t="s">
        <v>708</v>
      </c>
      <c r="FT49" s="36">
        <v>1</v>
      </c>
      <c r="FU49" s="29">
        <v>5</v>
      </c>
      <c r="FV49" s="1">
        <v>3</v>
      </c>
      <c r="FW49" s="263">
        <v>2</v>
      </c>
      <c r="FX49" s="1">
        <v>4</v>
      </c>
      <c r="FY49" s="1"/>
      <c r="FZ49" s="1"/>
      <c r="GA49" s="29">
        <v>7</v>
      </c>
      <c r="GB49" s="29" t="s">
        <v>94</v>
      </c>
      <c r="GC49" s="29" t="s">
        <v>746</v>
      </c>
      <c r="GD49" s="36">
        <v>2</v>
      </c>
      <c r="GE49" s="29">
        <v>5</v>
      </c>
      <c r="GF49" s="1">
        <v>2</v>
      </c>
      <c r="GG49" s="263">
        <v>2</v>
      </c>
      <c r="GH49" s="1">
        <v>4</v>
      </c>
      <c r="GI49" s="29" t="s">
        <v>34</v>
      </c>
      <c r="GJ49" s="30" t="s">
        <v>93</v>
      </c>
      <c r="GK49" s="29" t="s">
        <v>93</v>
      </c>
      <c r="GL49" s="29" t="s">
        <v>85</v>
      </c>
      <c r="GM49" s="29" t="s">
        <v>704</v>
      </c>
      <c r="GN49" s="36">
        <v>3</v>
      </c>
      <c r="GO49" s="29">
        <v>1</v>
      </c>
      <c r="GP49" s="1">
        <v>1</v>
      </c>
      <c r="GQ49" s="263">
        <v>3</v>
      </c>
    </row>
    <row r="50" spans="1:199" ht="19.5">
      <c r="A50" s="540">
        <v>45060</v>
      </c>
      <c r="B50" s="137" t="s">
        <v>737</v>
      </c>
      <c r="C50" s="74">
        <v>2</v>
      </c>
      <c r="D50" s="28">
        <v>0</v>
      </c>
      <c r="E50" s="206">
        <v>2</v>
      </c>
      <c r="F50" s="179">
        <v>87</v>
      </c>
      <c r="G50" s="180">
        <v>46</v>
      </c>
      <c r="H50" s="181">
        <v>41</v>
      </c>
      <c r="I50" s="518">
        <v>4</v>
      </c>
      <c r="J50" s="27">
        <v>2</v>
      </c>
      <c r="K50" s="27">
        <v>0</v>
      </c>
      <c r="L50" s="27">
        <v>0</v>
      </c>
      <c r="M50" s="27">
        <v>0</v>
      </c>
      <c r="N50" s="186">
        <v>2</v>
      </c>
      <c r="O50" s="27">
        <v>2</v>
      </c>
      <c r="P50" s="190">
        <v>4</v>
      </c>
      <c r="Q50" s="18">
        <v>1</v>
      </c>
      <c r="R50" s="54"/>
      <c r="S50" s="8">
        <v>4</v>
      </c>
      <c r="T50" s="30" t="s">
        <v>36</v>
      </c>
      <c r="U50" s="30" t="s">
        <v>93</v>
      </c>
      <c r="V50" s="30" t="s">
        <v>226</v>
      </c>
      <c r="W50" s="30" t="s">
        <v>85</v>
      </c>
      <c r="X50" s="30" t="s">
        <v>713</v>
      </c>
      <c r="Y50" s="37">
        <v>1</v>
      </c>
      <c r="Z50" s="30">
        <v>8</v>
      </c>
      <c r="AA50" s="8">
        <v>2</v>
      </c>
      <c r="AB50" s="275">
        <v>2</v>
      </c>
      <c r="AC50" s="8">
        <v>8</v>
      </c>
      <c r="AD50" s="131" t="s">
        <v>34</v>
      </c>
      <c r="AE50" s="131" t="s">
        <v>103</v>
      </c>
      <c r="AF50" s="30" t="s">
        <v>226</v>
      </c>
      <c r="AG50" s="30" t="s">
        <v>95</v>
      </c>
      <c r="AH50" s="30" t="s">
        <v>709</v>
      </c>
      <c r="AI50" s="37">
        <v>4</v>
      </c>
      <c r="AJ50" s="30">
        <v>20</v>
      </c>
      <c r="AK50" s="8">
        <v>3</v>
      </c>
      <c r="AL50" s="292">
        <v>5</v>
      </c>
      <c r="AM50" s="8">
        <v>5</v>
      </c>
      <c r="AN50" s="30" t="s">
        <v>128</v>
      </c>
      <c r="AO50" s="30" t="s">
        <v>63</v>
      </c>
      <c r="AP50" s="30" t="s">
        <v>226</v>
      </c>
      <c r="AQ50" s="30" t="s">
        <v>63</v>
      </c>
      <c r="AR50" s="30" t="s">
        <v>736</v>
      </c>
      <c r="AS50" s="37">
        <v>2</v>
      </c>
      <c r="AT50" s="30">
        <v>1</v>
      </c>
      <c r="AU50" s="8">
        <v>1</v>
      </c>
      <c r="AV50" s="275">
        <v>4</v>
      </c>
      <c r="AW50" s="8">
        <v>4</v>
      </c>
      <c r="AX50" s="8"/>
      <c r="AY50" s="8"/>
      <c r="AZ50" s="30">
        <v>6</v>
      </c>
      <c r="BA50" s="30" t="s">
        <v>85</v>
      </c>
      <c r="BB50" s="30" t="s">
        <v>693</v>
      </c>
      <c r="BC50" s="37">
        <v>2</v>
      </c>
      <c r="BD50" s="30">
        <v>17</v>
      </c>
      <c r="BE50" s="8">
        <v>3</v>
      </c>
      <c r="BF50" s="275">
        <v>1</v>
      </c>
      <c r="BG50" s="8">
        <v>5</v>
      </c>
      <c r="BH50" s="131" t="s">
        <v>271</v>
      </c>
      <c r="BI50" s="131" t="s">
        <v>93</v>
      </c>
      <c r="BJ50" s="30">
        <v>9</v>
      </c>
      <c r="BK50" s="30" t="s">
        <v>121</v>
      </c>
      <c r="BL50" s="30" t="s">
        <v>739</v>
      </c>
      <c r="BM50" s="37">
        <v>1</v>
      </c>
      <c r="BN50" s="30">
        <v>8</v>
      </c>
      <c r="BO50" s="8">
        <v>3</v>
      </c>
      <c r="BP50" s="275">
        <v>2</v>
      </c>
      <c r="BQ50" s="8">
        <v>5</v>
      </c>
      <c r="BR50" s="129" t="s">
        <v>36</v>
      </c>
      <c r="BS50" s="129" t="s">
        <v>93</v>
      </c>
      <c r="BT50" s="30" t="s">
        <v>93</v>
      </c>
      <c r="BU50" s="30" t="s">
        <v>85</v>
      </c>
      <c r="BV50" s="30" t="s">
        <v>740</v>
      </c>
      <c r="BW50" s="37">
        <v>2</v>
      </c>
      <c r="BX50" s="30">
        <v>5</v>
      </c>
      <c r="BY50" s="8">
        <v>2</v>
      </c>
      <c r="BZ50" s="275">
        <v>3</v>
      </c>
      <c r="CA50" s="8">
        <v>4</v>
      </c>
      <c r="CB50" s="8"/>
      <c r="CC50" s="8"/>
      <c r="CD50" s="30" t="s">
        <v>93</v>
      </c>
      <c r="CE50" s="30" t="s">
        <v>63</v>
      </c>
      <c r="CF50" s="129" t="s">
        <v>741</v>
      </c>
      <c r="CG50" s="37">
        <v>3</v>
      </c>
      <c r="CH50" s="30">
        <v>1</v>
      </c>
      <c r="CI50" s="8">
        <v>1</v>
      </c>
      <c r="CJ50" s="275">
        <v>3</v>
      </c>
      <c r="CK50" s="8">
        <v>6</v>
      </c>
      <c r="CL50" s="30" t="s">
        <v>34</v>
      </c>
      <c r="CM50" s="30" t="s">
        <v>63</v>
      </c>
      <c r="CN50" s="30">
        <v>9</v>
      </c>
      <c r="CO50" s="30" t="s">
        <v>85</v>
      </c>
      <c r="CP50" s="129" t="s">
        <v>690</v>
      </c>
      <c r="CQ50" s="37">
        <v>3</v>
      </c>
      <c r="CR50" s="30">
        <v>5</v>
      </c>
      <c r="CS50" s="8">
        <v>2</v>
      </c>
      <c r="CT50" s="275">
        <v>4</v>
      </c>
      <c r="CU50" s="8">
        <v>5</v>
      </c>
      <c r="CV50" s="30" t="s">
        <v>34</v>
      </c>
      <c r="CW50" s="30" t="s">
        <v>93</v>
      </c>
      <c r="CX50" s="30">
        <v>8</v>
      </c>
      <c r="CY50" s="30" t="s">
        <v>95</v>
      </c>
      <c r="CZ50" s="30" t="s">
        <v>739</v>
      </c>
      <c r="DA50" s="37">
        <v>1</v>
      </c>
      <c r="DB50" s="30">
        <v>4</v>
      </c>
      <c r="DC50" s="8">
        <v>2</v>
      </c>
      <c r="DD50" s="263">
        <v>3</v>
      </c>
      <c r="DE50" s="24"/>
      <c r="DF50" s="8">
        <v>4</v>
      </c>
      <c r="DG50" s="8"/>
      <c r="DH50" s="264"/>
      <c r="DI50" s="30" t="s">
        <v>29</v>
      </c>
      <c r="DJ50" s="30" t="s">
        <v>91</v>
      </c>
      <c r="DK50" s="30" t="s">
        <v>701</v>
      </c>
      <c r="DL50" s="37">
        <v>4</v>
      </c>
      <c r="DM50" s="30">
        <v>2</v>
      </c>
      <c r="DN50" s="8">
        <v>2</v>
      </c>
      <c r="DO50" s="266">
        <v>2</v>
      </c>
      <c r="DP50" s="8">
        <v>5</v>
      </c>
      <c r="DQ50" s="30" t="s">
        <v>34</v>
      </c>
      <c r="DR50" s="30" t="s">
        <v>93</v>
      </c>
      <c r="DS50" s="30">
        <v>9</v>
      </c>
      <c r="DT50" s="30" t="s">
        <v>85</v>
      </c>
      <c r="DU50" s="30" t="s">
        <v>738</v>
      </c>
      <c r="DV50" s="37">
        <v>3</v>
      </c>
      <c r="DW50" s="30">
        <v>21</v>
      </c>
      <c r="DX50" s="8">
        <v>3</v>
      </c>
      <c r="DY50" s="263">
        <v>2</v>
      </c>
      <c r="DZ50" s="8">
        <v>7</v>
      </c>
      <c r="EA50" s="129" t="s">
        <v>34</v>
      </c>
      <c r="EB50" s="129" t="s">
        <v>96</v>
      </c>
      <c r="EC50" s="30" t="s">
        <v>29</v>
      </c>
      <c r="ED50" s="30" t="s">
        <v>63</v>
      </c>
      <c r="EE50" s="30" t="s">
        <v>701</v>
      </c>
      <c r="EF50" s="37">
        <v>2</v>
      </c>
      <c r="EG50" s="30">
        <v>16</v>
      </c>
      <c r="EH50" s="8">
        <v>2</v>
      </c>
      <c r="EI50" s="263">
        <v>5</v>
      </c>
      <c r="EJ50" s="8">
        <v>4</v>
      </c>
      <c r="EK50" s="30" t="s">
        <v>36</v>
      </c>
      <c r="EL50" s="30" t="s">
        <v>63</v>
      </c>
      <c r="EM50" s="30">
        <v>7</v>
      </c>
      <c r="EN50" s="30" t="s">
        <v>94</v>
      </c>
      <c r="EO50" s="30" t="s">
        <v>739</v>
      </c>
      <c r="EP50" s="37">
        <v>1</v>
      </c>
      <c r="EQ50" s="30">
        <v>3</v>
      </c>
      <c r="ER50" s="8">
        <v>1</v>
      </c>
      <c r="ES50" s="263">
        <v>3</v>
      </c>
      <c r="ET50" s="8">
        <v>5</v>
      </c>
      <c r="EU50" s="30" t="s">
        <v>34</v>
      </c>
      <c r="EV50" s="30" t="s">
        <v>93</v>
      </c>
      <c r="EW50" s="30" t="s">
        <v>226</v>
      </c>
      <c r="EX50" s="30" t="s">
        <v>85</v>
      </c>
      <c r="EY50" s="30" t="s">
        <v>709</v>
      </c>
      <c r="EZ50" s="37">
        <v>3</v>
      </c>
      <c r="FA50" s="30">
        <v>1.5</v>
      </c>
      <c r="FB50" s="8">
        <v>1</v>
      </c>
      <c r="FC50" s="263">
        <v>4</v>
      </c>
      <c r="FD50" s="8">
        <v>5</v>
      </c>
      <c r="FE50" s="30" t="s">
        <v>34</v>
      </c>
      <c r="FF50" s="30" t="s">
        <v>86</v>
      </c>
      <c r="FG50" s="30">
        <v>7</v>
      </c>
      <c r="FH50" s="30" t="s">
        <v>91</v>
      </c>
      <c r="FI50" s="30" t="s">
        <v>696</v>
      </c>
      <c r="FJ50" s="37">
        <v>3</v>
      </c>
      <c r="FK50" s="30">
        <v>4</v>
      </c>
      <c r="FL50" s="8">
        <v>2</v>
      </c>
      <c r="FM50" s="263">
        <v>3</v>
      </c>
      <c r="FN50" s="145">
        <v>4</v>
      </c>
      <c r="FO50" s="30" t="s">
        <v>34</v>
      </c>
      <c r="FP50" s="30" t="s">
        <v>86</v>
      </c>
      <c r="FQ50" s="30">
        <v>9</v>
      </c>
      <c r="FR50" s="30" t="s">
        <v>86</v>
      </c>
      <c r="FS50" s="30" t="s">
        <v>708</v>
      </c>
      <c r="FT50" s="37">
        <v>2</v>
      </c>
      <c r="FU50" s="30">
        <v>2</v>
      </c>
      <c r="FV50" s="8">
        <v>1</v>
      </c>
      <c r="FW50" s="263">
        <v>3</v>
      </c>
      <c r="FX50" s="8">
        <v>2</v>
      </c>
      <c r="FY50" s="8"/>
      <c r="FZ50" s="8"/>
      <c r="GA50" s="30">
        <v>7</v>
      </c>
      <c r="GB50" s="30" t="s">
        <v>85</v>
      </c>
      <c r="GC50" s="30" t="s">
        <v>702</v>
      </c>
      <c r="GD50" s="37">
        <v>1</v>
      </c>
      <c r="GE50" s="30">
        <v>3</v>
      </c>
      <c r="GF50" s="8">
        <v>1</v>
      </c>
      <c r="GG50" s="263">
        <v>1</v>
      </c>
      <c r="GH50" s="8">
        <v>5</v>
      </c>
      <c r="GI50" s="29" t="s">
        <v>34</v>
      </c>
      <c r="GJ50" s="29" t="s">
        <v>93</v>
      </c>
      <c r="GK50" s="29" t="s">
        <v>226</v>
      </c>
      <c r="GL50" s="29" t="s">
        <v>85</v>
      </c>
      <c r="GM50" s="29" t="s">
        <v>736</v>
      </c>
      <c r="GN50" s="36">
        <v>3</v>
      </c>
      <c r="GO50" s="29">
        <v>4</v>
      </c>
      <c r="GP50" s="1">
        <v>2</v>
      </c>
      <c r="GQ50" s="263">
        <v>3</v>
      </c>
    </row>
    <row r="51" spans="1:199" ht="19.5">
      <c r="A51" s="539">
        <v>45024</v>
      </c>
      <c r="B51" s="136" t="s">
        <v>863</v>
      </c>
      <c r="C51" s="76">
        <v>1</v>
      </c>
      <c r="D51" s="42">
        <v>0</v>
      </c>
      <c r="E51" s="206">
        <v>1</v>
      </c>
      <c r="F51" s="176">
        <v>84</v>
      </c>
      <c r="G51" s="177">
        <v>40</v>
      </c>
      <c r="H51" s="178">
        <v>44</v>
      </c>
      <c r="I51" s="518">
        <v>7</v>
      </c>
      <c r="J51" s="43">
        <v>0</v>
      </c>
      <c r="K51" s="43">
        <v>0</v>
      </c>
      <c r="L51" s="43">
        <v>1</v>
      </c>
      <c r="M51" s="43">
        <v>2</v>
      </c>
      <c r="N51" s="186">
        <v>3</v>
      </c>
      <c r="O51" s="43">
        <v>2</v>
      </c>
      <c r="P51" s="189">
        <v>5</v>
      </c>
      <c r="Q51" s="44">
        <v>1</v>
      </c>
      <c r="R51" s="54"/>
      <c r="S51" s="8">
        <v>5</v>
      </c>
      <c r="T51" s="30" t="s">
        <v>36</v>
      </c>
      <c r="U51" s="30" t="s">
        <v>93</v>
      </c>
      <c r="V51" s="30">
        <v>4</v>
      </c>
      <c r="W51" s="30" t="s">
        <v>85</v>
      </c>
      <c r="X51" s="92" t="s">
        <v>719</v>
      </c>
      <c r="Y51" s="37">
        <v>2</v>
      </c>
      <c r="Z51" s="30">
        <v>8</v>
      </c>
      <c r="AA51" s="8">
        <v>3</v>
      </c>
      <c r="AB51" s="275">
        <v>2</v>
      </c>
      <c r="AC51" s="8">
        <v>4</v>
      </c>
      <c r="AD51" s="129" t="s">
        <v>34</v>
      </c>
      <c r="AE51" s="129" t="s">
        <v>93</v>
      </c>
      <c r="AF51" s="30" t="s">
        <v>93</v>
      </c>
      <c r="AG51" s="30" t="s">
        <v>85</v>
      </c>
      <c r="AH51" s="30" t="s">
        <v>721</v>
      </c>
      <c r="AI51" s="37">
        <v>4</v>
      </c>
      <c r="AJ51" s="30">
        <v>9</v>
      </c>
      <c r="AK51" s="8">
        <v>2</v>
      </c>
      <c r="AL51" s="292">
        <v>2</v>
      </c>
      <c r="AM51" s="8">
        <v>4</v>
      </c>
      <c r="AN51" s="127" t="s">
        <v>36</v>
      </c>
      <c r="AO51" s="127" t="s">
        <v>63</v>
      </c>
      <c r="AP51" s="30">
        <v>56</v>
      </c>
      <c r="AQ51" s="30" t="s">
        <v>85</v>
      </c>
      <c r="AR51" s="30" t="s">
        <v>728</v>
      </c>
      <c r="AS51" s="37">
        <v>1</v>
      </c>
      <c r="AT51" s="30">
        <v>1</v>
      </c>
      <c r="AU51" s="8">
        <v>1</v>
      </c>
      <c r="AV51" s="275">
        <v>3</v>
      </c>
      <c r="AW51" s="8">
        <v>3</v>
      </c>
      <c r="AX51" s="8"/>
      <c r="AY51" s="8"/>
      <c r="AZ51" s="127">
        <v>6</v>
      </c>
      <c r="BA51" s="127" t="s">
        <v>85</v>
      </c>
      <c r="BB51" s="30" t="s">
        <v>730</v>
      </c>
      <c r="BC51" s="37">
        <v>3</v>
      </c>
      <c r="BD51" s="30">
        <v>15</v>
      </c>
      <c r="BE51" s="8">
        <v>2</v>
      </c>
      <c r="BF51" s="275">
        <v>1</v>
      </c>
      <c r="BG51" s="8">
        <v>6</v>
      </c>
      <c r="BH51" s="30" t="s">
        <v>271</v>
      </c>
      <c r="BI51" s="30" t="s">
        <v>86</v>
      </c>
      <c r="BJ51" s="30">
        <v>9</v>
      </c>
      <c r="BK51" s="30" t="s">
        <v>121</v>
      </c>
      <c r="BL51" s="30" t="s">
        <v>732</v>
      </c>
      <c r="BM51" s="37">
        <v>2</v>
      </c>
      <c r="BN51" s="30">
        <v>2</v>
      </c>
      <c r="BO51" s="8">
        <v>2</v>
      </c>
      <c r="BP51" s="275">
        <v>4</v>
      </c>
      <c r="BQ51" s="8">
        <v>5</v>
      </c>
      <c r="BR51" s="30" t="s">
        <v>36</v>
      </c>
      <c r="BS51" s="30" t="s">
        <v>93</v>
      </c>
      <c r="BT51" s="127" t="s">
        <v>226</v>
      </c>
      <c r="BU51" s="127" t="s">
        <v>85</v>
      </c>
      <c r="BV51" s="127" t="s">
        <v>733</v>
      </c>
      <c r="BW51" s="37">
        <v>3</v>
      </c>
      <c r="BX51" s="30">
        <v>8</v>
      </c>
      <c r="BY51" s="8">
        <v>2</v>
      </c>
      <c r="BZ51" s="275">
        <v>3</v>
      </c>
      <c r="CA51" s="145">
        <v>2</v>
      </c>
      <c r="CB51" s="8"/>
      <c r="CC51" s="8"/>
      <c r="CD51" s="30" t="s">
        <v>93</v>
      </c>
      <c r="CE51" s="30" t="s">
        <v>85</v>
      </c>
      <c r="CF51" s="30" t="s">
        <v>711</v>
      </c>
      <c r="CG51" s="37">
        <v>4</v>
      </c>
      <c r="CH51" s="30">
        <v>1</v>
      </c>
      <c r="CI51" s="8">
        <v>1</v>
      </c>
      <c r="CJ51" s="275">
        <v>1</v>
      </c>
      <c r="CK51" s="8">
        <v>6</v>
      </c>
      <c r="CL51" s="30" t="s">
        <v>34</v>
      </c>
      <c r="CM51" s="30" t="s">
        <v>63</v>
      </c>
      <c r="CN51" s="30" t="s">
        <v>93</v>
      </c>
      <c r="CO51" s="30" t="s">
        <v>85</v>
      </c>
      <c r="CP51" s="127" t="s">
        <v>704</v>
      </c>
      <c r="CQ51" s="37">
        <v>2</v>
      </c>
      <c r="CR51" s="30">
        <v>12</v>
      </c>
      <c r="CS51" s="8">
        <v>3</v>
      </c>
      <c r="CT51" s="275">
        <v>3</v>
      </c>
      <c r="CU51" s="8">
        <v>5</v>
      </c>
      <c r="CV51" s="30" t="s">
        <v>34</v>
      </c>
      <c r="CW51" s="30" t="s">
        <v>93</v>
      </c>
      <c r="CX51" s="30">
        <v>9</v>
      </c>
      <c r="CY51" s="30" t="s">
        <v>94</v>
      </c>
      <c r="CZ51" s="30" t="s">
        <v>725</v>
      </c>
      <c r="DA51" s="37">
        <v>2</v>
      </c>
      <c r="DB51" s="30">
        <v>5</v>
      </c>
      <c r="DC51" s="8">
        <v>2</v>
      </c>
      <c r="DD51" s="263">
        <v>3</v>
      </c>
      <c r="DE51" s="24"/>
      <c r="DF51" s="8">
        <v>7</v>
      </c>
      <c r="DG51" s="8"/>
      <c r="DH51" s="264"/>
      <c r="DI51" s="30" t="s">
        <v>100</v>
      </c>
      <c r="DJ51" s="30" t="s">
        <v>95</v>
      </c>
      <c r="DK51" s="30" t="s">
        <v>696</v>
      </c>
      <c r="DL51" s="37">
        <v>1</v>
      </c>
      <c r="DM51" s="30">
        <v>12</v>
      </c>
      <c r="DN51" s="8">
        <v>4</v>
      </c>
      <c r="DO51" s="266">
        <v>3</v>
      </c>
      <c r="DP51" s="8">
        <v>4</v>
      </c>
      <c r="DQ51" s="30" t="s">
        <v>34</v>
      </c>
      <c r="DR51" s="30" t="s">
        <v>63</v>
      </c>
      <c r="DS51" s="127">
        <v>9</v>
      </c>
      <c r="DT51" s="127" t="s">
        <v>85</v>
      </c>
      <c r="DU51" s="30" t="s">
        <v>716</v>
      </c>
      <c r="DV51" s="37">
        <v>2</v>
      </c>
      <c r="DW51" s="30">
        <v>1.5</v>
      </c>
      <c r="DX51" s="8">
        <v>2</v>
      </c>
      <c r="DY51" s="263">
        <v>2</v>
      </c>
      <c r="DZ51" s="8">
        <v>6</v>
      </c>
      <c r="EA51" s="30" t="s">
        <v>34</v>
      </c>
      <c r="EB51" s="30" t="s">
        <v>93</v>
      </c>
      <c r="EC51" s="30" t="s">
        <v>226</v>
      </c>
      <c r="ED51" s="29" t="s">
        <v>63</v>
      </c>
      <c r="EE51" s="30" t="s">
        <v>729</v>
      </c>
      <c r="EF51" s="37">
        <v>3</v>
      </c>
      <c r="EG51" s="30">
        <v>6</v>
      </c>
      <c r="EH51" s="8">
        <v>3</v>
      </c>
      <c r="EI51" s="263">
        <v>3</v>
      </c>
      <c r="EJ51" s="8">
        <v>5</v>
      </c>
      <c r="EK51" s="30" t="s">
        <v>36</v>
      </c>
      <c r="EL51" s="30" t="s">
        <v>93</v>
      </c>
      <c r="EM51" s="129">
        <v>7</v>
      </c>
      <c r="EN51" s="129" t="s">
        <v>95</v>
      </c>
      <c r="EO51" s="30" t="s">
        <v>731</v>
      </c>
      <c r="EP51" s="37">
        <v>3</v>
      </c>
      <c r="EQ51" s="30">
        <v>3</v>
      </c>
      <c r="ER51" s="8">
        <v>2</v>
      </c>
      <c r="ES51" s="263">
        <v>3</v>
      </c>
      <c r="ET51" s="8">
        <v>5</v>
      </c>
      <c r="EU51" s="30" t="s">
        <v>34</v>
      </c>
      <c r="EV51" s="30" t="s">
        <v>93</v>
      </c>
      <c r="EW51" s="30" t="s">
        <v>226</v>
      </c>
      <c r="EX51" s="30" t="s">
        <v>85</v>
      </c>
      <c r="EY51" s="30" t="s">
        <v>709</v>
      </c>
      <c r="EZ51" s="37">
        <v>3</v>
      </c>
      <c r="FA51" s="129">
        <v>11</v>
      </c>
      <c r="FB51" s="130">
        <v>2</v>
      </c>
      <c r="FC51" s="263">
        <v>3</v>
      </c>
      <c r="FD51" s="8">
        <v>4</v>
      </c>
      <c r="FE51" s="30" t="s">
        <v>34</v>
      </c>
      <c r="FF51" s="30" t="s">
        <v>93</v>
      </c>
      <c r="FG51" s="127">
        <v>8</v>
      </c>
      <c r="FH51" s="127" t="s">
        <v>85</v>
      </c>
      <c r="FI51" s="30" t="s">
        <v>702</v>
      </c>
      <c r="FJ51" s="37">
        <v>4</v>
      </c>
      <c r="FK51" s="30">
        <v>15</v>
      </c>
      <c r="FL51" s="8">
        <v>2</v>
      </c>
      <c r="FM51" s="263">
        <v>2</v>
      </c>
      <c r="FN51" s="145">
        <v>4</v>
      </c>
      <c r="FO51" s="30" t="s">
        <v>34</v>
      </c>
      <c r="FP51" s="30" t="s">
        <v>93</v>
      </c>
      <c r="FQ51" s="30">
        <v>4</v>
      </c>
      <c r="FR51" s="30" t="s">
        <v>86</v>
      </c>
      <c r="FS51" s="30" t="s">
        <v>708</v>
      </c>
      <c r="FT51" s="37">
        <v>3</v>
      </c>
      <c r="FU51" s="30">
        <v>0.5</v>
      </c>
      <c r="FV51" s="8">
        <v>1</v>
      </c>
      <c r="FW51" s="263">
        <v>3</v>
      </c>
      <c r="FX51" s="8">
        <v>3</v>
      </c>
      <c r="FY51" s="8"/>
      <c r="FZ51" s="8"/>
      <c r="GA51" s="30">
        <v>9</v>
      </c>
      <c r="GB51" s="30" t="s">
        <v>85</v>
      </c>
      <c r="GC51" s="30" t="s">
        <v>734</v>
      </c>
      <c r="GD51" s="37">
        <v>2</v>
      </c>
      <c r="GE51" s="30">
        <v>10</v>
      </c>
      <c r="GF51" s="8">
        <v>2</v>
      </c>
      <c r="GG51" s="263">
        <v>1</v>
      </c>
      <c r="GH51" s="8">
        <v>6</v>
      </c>
      <c r="GI51" s="29" t="s">
        <v>34</v>
      </c>
      <c r="GJ51" s="29" t="s">
        <v>103</v>
      </c>
      <c r="GK51" s="29" t="s">
        <v>226</v>
      </c>
      <c r="GL51" s="29" t="s">
        <v>85</v>
      </c>
      <c r="GM51" s="29" t="s">
        <v>735</v>
      </c>
      <c r="GN51" s="36">
        <v>3</v>
      </c>
      <c r="GO51" s="29">
        <v>1.5</v>
      </c>
      <c r="GP51" s="1">
        <v>1</v>
      </c>
      <c r="GQ51" s="263">
        <v>5</v>
      </c>
    </row>
    <row r="52" spans="1:199" ht="19.5">
      <c r="A52" s="540">
        <v>45017</v>
      </c>
      <c r="B52" s="5" t="s">
        <v>718</v>
      </c>
      <c r="C52" s="74">
        <v>5</v>
      </c>
      <c r="D52" s="28">
        <v>0</v>
      </c>
      <c r="E52" s="206">
        <v>5</v>
      </c>
      <c r="F52" s="179">
        <v>91</v>
      </c>
      <c r="G52" s="180">
        <v>45</v>
      </c>
      <c r="H52" s="181">
        <v>46</v>
      </c>
      <c r="I52" s="518">
        <v>2</v>
      </c>
      <c r="J52" s="27">
        <v>3</v>
      </c>
      <c r="K52" s="27">
        <v>2</v>
      </c>
      <c r="L52" s="27">
        <v>0</v>
      </c>
      <c r="M52" s="27">
        <v>0</v>
      </c>
      <c r="N52" s="187">
        <v>5</v>
      </c>
      <c r="O52" s="27">
        <v>0</v>
      </c>
      <c r="P52" s="190">
        <v>5</v>
      </c>
      <c r="Q52" s="18">
        <v>2</v>
      </c>
      <c r="R52" s="54"/>
      <c r="S52" s="1">
        <v>5</v>
      </c>
      <c r="T52" s="29" t="s">
        <v>128</v>
      </c>
      <c r="U52" s="29" t="s">
        <v>91</v>
      </c>
      <c r="V52" s="115">
        <v>6</v>
      </c>
      <c r="W52" s="115" t="s">
        <v>91</v>
      </c>
      <c r="X52" s="29" t="s">
        <v>696</v>
      </c>
      <c r="Y52" s="36">
        <v>2</v>
      </c>
      <c r="Z52" s="29">
        <v>5</v>
      </c>
      <c r="AA52" s="1">
        <v>2</v>
      </c>
      <c r="AB52" s="275">
        <v>3</v>
      </c>
      <c r="AC52" s="1">
        <v>5</v>
      </c>
      <c r="AD52" s="29" t="s">
        <v>34</v>
      </c>
      <c r="AE52" s="29" t="s">
        <v>91</v>
      </c>
      <c r="AF52" s="29">
        <v>4</v>
      </c>
      <c r="AG52" s="29" t="s">
        <v>85</v>
      </c>
      <c r="AH52" s="29" t="s">
        <v>719</v>
      </c>
      <c r="AI52" s="36">
        <v>4</v>
      </c>
      <c r="AJ52" s="29">
        <v>11</v>
      </c>
      <c r="AK52" s="1">
        <v>2</v>
      </c>
      <c r="AL52" s="292">
        <v>3</v>
      </c>
      <c r="AM52" s="1">
        <v>4</v>
      </c>
      <c r="AN52" s="29" t="s">
        <v>36</v>
      </c>
      <c r="AO52" s="29" t="s">
        <v>93</v>
      </c>
      <c r="AP52" s="110" t="s">
        <v>93</v>
      </c>
      <c r="AQ52" s="110" t="s">
        <v>85</v>
      </c>
      <c r="AR52" s="29" t="s">
        <v>711</v>
      </c>
      <c r="AS52" s="36">
        <v>3</v>
      </c>
      <c r="AT52" s="29">
        <v>10</v>
      </c>
      <c r="AU52" s="1">
        <v>2</v>
      </c>
      <c r="AV52" s="275">
        <v>2</v>
      </c>
      <c r="AW52" s="1">
        <v>4</v>
      </c>
      <c r="AX52" s="1"/>
      <c r="AY52" s="1"/>
      <c r="AZ52" s="29">
        <v>6</v>
      </c>
      <c r="BA52" s="29" t="s">
        <v>63</v>
      </c>
      <c r="BB52" s="29" t="s">
        <v>720</v>
      </c>
      <c r="BC52" s="36">
        <v>2</v>
      </c>
      <c r="BD52" s="29">
        <v>6</v>
      </c>
      <c r="BE52" s="1">
        <v>2</v>
      </c>
      <c r="BF52" s="275">
        <v>2</v>
      </c>
      <c r="BG52" s="1">
        <v>4</v>
      </c>
      <c r="BH52" s="29" t="s">
        <v>36</v>
      </c>
      <c r="BI52" s="29" t="s">
        <v>93</v>
      </c>
      <c r="BJ52" s="29">
        <v>9</v>
      </c>
      <c r="BK52" s="29" t="s">
        <v>85</v>
      </c>
      <c r="BL52" s="29" t="s">
        <v>722</v>
      </c>
      <c r="BM52" s="36">
        <v>2</v>
      </c>
      <c r="BN52" s="29">
        <v>4</v>
      </c>
      <c r="BO52" s="1">
        <v>2</v>
      </c>
      <c r="BP52" s="275">
        <v>2</v>
      </c>
      <c r="BQ52" s="1">
        <v>7</v>
      </c>
      <c r="BR52" s="29" t="s">
        <v>36</v>
      </c>
      <c r="BS52" s="29" t="s">
        <v>93</v>
      </c>
      <c r="BT52" s="29">
        <v>4</v>
      </c>
      <c r="BU52" s="29" t="s">
        <v>85</v>
      </c>
      <c r="BV52" s="29" t="s">
        <v>727</v>
      </c>
      <c r="BW52" s="36">
        <v>1</v>
      </c>
      <c r="BX52" s="29">
        <v>8</v>
      </c>
      <c r="BY52" s="1">
        <v>2</v>
      </c>
      <c r="BZ52" s="275">
        <v>5</v>
      </c>
      <c r="CA52" s="1">
        <v>3</v>
      </c>
      <c r="CB52" s="1"/>
      <c r="CC52" s="1"/>
      <c r="CD52" s="29" t="s">
        <v>93</v>
      </c>
      <c r="CE52" s="29" t="s">
        <v>94</v>
      </c>
      <c r="CF52" s="29" t="s">
        <v>711</v>
      </c>
      <c r="CG52" s="36">
        <v>2</v>
      </c>
      <c r="CH52" s="29">
        <v>1.2</v>
      </c>
      <c r="CI52" s="1">
        <v>1</v>
      </c>
      <c r="CJ52" s="275">
        <v>2</v>
      </c>
      <c r="CK52" s="1">
        <v>8</v>
      </c>
      <c r="CL52" s="29" t="s">
        <v>34</v>
      </c>
      <c r="CM52" s="29" t="s">
        <v>103</v>
      </c>
      <c r="CN52" s="29" t="s">
        <v>36</v>
      </c>
      <c r="CO52" s="29" t="s">
        <v>85</v>
      </c>
      <c r="CP52" s="29" t="s">
        <v>704</v>
      </c>
      <c r="CQ52" s="36">
        <v>3</v>
      </c>
      <c r="CR52" s="29">
        <v>3</v>
      </c>
      <c r="CS52" s="1">
        <v>2</v>
      </c>
      <c r="CT52" s="275">
        <v>6</v>
      </c>
      <c r="CU52" s="1">
        <v>5</v>
      </c>
      <c r="CV52" s="29" t="s">
        <v>34</v>
      </c>
      <c r="CW52" s="29" t="s">
        <v>94</v>
      </c>
      <c r="CX52" s="29">
        <v>9</v>
      </c>
      <c r="CY52" s="29" t="s">
        <v>92</v>
      </c>
      <c r="CZ52" s="29" t="s">
        <v>725</v>
      </c>
      <c r="DA52" s="36">
        <v>2</v>
      </c>
      <c r="DB52" s="132">
        <v>5</v>
      </c>
      <c r="DC52" s="133">
        <v>2</v>
      </c>
      <c r="DD52" s="263">
        <v>3</v>
      </c>
      <c r="DE52" s="23"/>
      <c r="DF52" s="1">
        <v>3</v>
      </c>
      <c r="DG52" s="1"/>
      <c r="DH52" s="264"/>
      <c r="DI52" s="29" t="s">
        <v>100</v>
      </c>
      <c r="DJ52" s="30" t="s">
        <v>85</v>
      </c>
      <c r="DK52" s="29" t="s">
        <v>696</v>
      </c>
      <c r="DL52" s="36">
        <v>1</v>
      </c>
      <c r="DM52" s="29">
        <v>2</v>
      </c>
      <c r="DN52" s="1">
        <v>1</v>
      </c>
      <c r="DO52" s="266">
        <v>2</v>
      </c>
      <c r="DP52" s="1">
        <v>3</v>
      </c>
      <c r="DQ52" s="29" t="s">
        <v>34</v>
      </c>
      <c r="DR52" s="29" t="s">
        <v>86</v>
      </c>
      <c r="DS52" s="29" t="s">
        <v>226</v>
      </c>
      <c r="DT52" s="29" t="s">
        <v>85</v>
      </c>
      <c r="DU52" s="29" t="s">
        <v>709</v>
      </c>
      <c r="DV52" s="36">
        <v>3</v>
      </c>
      <c r="DW52" s="29">
        <v>4</v>
      </c>
      <c r="DX52" s="1">
        <v>1</v>
      </c>
      <c r="DY52" s="263">
        <v>2</v>
      </c>
      <c r="DZ52" s="1">
        <v>4</v>
      </c>
      <c r="EA52" s="29" t="s">
        <v>34</v>
      </c>
      <c r="EB52" s="29" t="s">
        <v>93</v>
      </c>
      <c r="EC52" s="134" t="s">
        <v>93</v>
      </c>
      <c r="ED52" s="134" t="s">
        <v>85</v>
      </c>
      <c r="EE52" s="134" t="s">
        <v>711</v>
      </c>
      <c r="EF52" s="36">
        <v>2</v>
      </c>
      <c r="EG52" s="29">
        <v>15</v>
      </c>
      <c r="EH52" s="1">
        <v>2</v>
      </c>
      <c r="EI52" s="263">
        <v>2</v>
      </c>
      <c r="EJ52" s="1">
        <v>3</v>
      </c>
      <c r="EK52" s="29" t="s">
        <v>36</v>
      </c>
      <c r="EL52" s="29" t="s">
        <v>93</v>
      </c>
      <c r="EM52" s="29" t="s">
        <v>226</v>
      </c>
      <c r="EN52" s="29" t="s">
        <v>85</v>
      </c>
      <c r="EO52" s="29" t="s">
        <v>721</v>
      </c>
      <c r="EP52" s="36">
        <v>1</v>
      </c>
      <c r="EQ52" s="29">
        <v>0.5</v>
      </c>
      <c r="ER52" s="1">
        <v>1</v>
      </c>
      <c r="ES52" s="263">
        <v>2</v>
      </c>
      <c r="ET52" s="1">
        <v>8</v>
      </c>
      <c r="EU52" s="29" t="s">
        <v>34</v>
      </c>
      <c r="EV52" s="29" t="s">
        <v>93</v>
      </c>
      <c r="EW52" s="82" t="s">
        <v>93</v>
      </c>
      <c r="EX52" s="82" t="s">
        <v>85</v>
      </c>
      <c r="EY52" s="29" t="s">
        <v>723</v>
      </c>
      <c r="EZ52" s="36">
        <v>2</v>
      </c>
      <c r="FA52" s="29">
        <v>13</v>
      </c>
      <c r="FB52" s="1">
        <v>2</v>
      </c>
      <c r="FC52" s="263">
        <v>6</v>
      </c>
      <c r="FD52" s="1">
        <v>6</v>
      </c>
      <c r="FE52" s="29" t="s">
        <v>34</v>
      </c>
      <c r="FF52" s="29" t="s">
        <v>93</v>
      </c>
      <c r="FG52" s="29" t="s">
        <v>93</v>
      </c>
      <c r="FH52" s="29" t="s">
        <v>95</v>
      </c>
      <c r="FI52" s="29" t="s">
        <v>701</v>
      </c>
      <c r="FJ52" s="36">
        <v>5</v>
      </c>
      <c r="FK52" s="29">
        <v>17</v>
      </c>
      <c r="FL52" s="1">
        <v>3</v>
      </c>
      <c r="FM52" s="263">
        <v>3</v>
      </c>
      <c r="FN52" s="1">
        <v>10</v>
      </c>
      <c r="FO52" s="134" t="s">
        <v>34</v>
      </c>
      <c r="FP52" s="134" t="s">
        <v>96</v>
      </c>
      <c r="FQ52" s="29">
        <v>4</v>
      </c>
      <c r="FR52" s="29" t="s">
        <v>96</v>
      </c>
      <c r="FS52" s="29" t="s">
        <v>724</v>
      </c>
      <c r="FT52" s="36">
        <v>3</v>
      </c>
      <c r="FU52" s="29">
        <v>1</v>
      </c>
      <c r="FV52" s="1">
        <v>2</v>
      </c>
      <c r="FW52" s="263">
        <v>8</v>
      </c>
      <c r="FX52" s="1">
        <v>4</v>
      </c>
      <c r="FY52" s="1"/>
      <c r="FZ52" s="1"/>
      <c r="GA52" s="29">
        <v>8</v>
      </c>
      <c r="GB52" s="29" t="s">
        <v>94</v>
      </c>
      <c r="GC52" s="29" t="s">
        <v>702</v>
      </c>
      <c r="GD52" s="36">
        <v>1</v>
      </c>
      <c r="GE52" s="29">
        <v>3</v>
      </c>
      <c r="GF52" s="1">
        <v>1</v>
      </c>
      <c r="GG52" s="263">
        <v>3</v>
      </c>
      <c r="GH52" s="1">
        <v>5</v>
      </c>
      <c r="GI52" s="29" t="s">
        <v>34</v>
      </c>
      <c r="GJ52" s="30" t="s">
        <v>93</v>
      </c>
      <c r="GK52" s="29">
        <v>7</v>
      </c>
      <c r="GL52" s="29" t="s">
        <v>85</v>
      </c>
      <c r="GM52" s="29" t="s">
        <v>726</v>
      </c>
      <c r="GN52" s="36">
        <v>3</v>
      </c>
      <c r="GO52" s="134">
        <v>17</v>
      </c>
      <c r="GP52" s="135">
        <v>2</v>
      </c>
      <c r="GQ52" s="263">
        <v>3</v>
      </c>
    </row>
    <row r="53" spans="1:199" ht="19.5">
      <c r="A53" s="540">
        <v>44928</v>
      </c>
      <c r="B53" s="5" t="s">
        <v>717</v>
      </c>
      <c r="C53" s="74">
        <v>5</v>
      </c>
      <c r="D53" s="28">
        <v>0</v>
      </c>
      <c r="E53" s="206">
        <v>5</v>
      </c>
      <c r="F53" s="179">
        <v>97</v>
      </c>
      <c r="G53" s="180">
        <v>49</v>
      </c>
      <c r="H53" s="181">
        <v>48</v>
      </c>
      <c r="I53" s="518">
        <v>9</v>
      </c>
      <c r="J53" s="27">
        <v>2</v>
      </c>
      <c r="K53" s="27">
        <v>0</v>
      </c>
      <c r="L53" s="27">
        <v>1</v>
      </c>
      <c r="M53" s="27">
        <v>3</v>
      </c>
      <c r="N53" s="187">
        <v>6</v>
      </c>
      <c r="O53" s="27">
        <v>1</v>
      </c>
      <c r="P53" s="190">
        <v>7</v>
      </c>
      <c r="Q53" s="18">
        <v>0</v>
      </c>
      <c r="R53" s="54"/>
      <c r="S53" s="8">
        <v>7</v>
      </c>
      <c r="T53" s="30" t="s">
        <v>34</v>
      </c>
      <c r="U53" s="30" t="s">
        <v>103</v>
      </c>
      <c r="V53" s="30" t="s">
        <v>93</v>
      </c>
      <c r="W53" s="30" t="s">
        <v>63</v>
      </c>
      <c r="X53" s="30" t="s">
        <v>705</v>
      </c>
      <c r="Y53" s="37">
        <v>3</v>
      </c>
      <c r="Z53" s="30">
        <v>6</v>
      </c>
      <c r="AA53" s="8">
        <v>2</v>
      </c>
      <c r="AB53" s="275">
        <v>5</v>
      </c>
      <c r="AC53" s="8">
        <v>7</v>
      </c>
      <c r="AD53" s="30" t="s">
        <v>34</v>
      </c>
      <c r="AE53" s="30" t="s">
        <v>93</v>
      </c>
      <c r="AF53" s="30" t="s">
        <v>226</v>
      </c>
      <c r="AG53" s="30" t="s">
        <v>121</v>
      </c>
      <c r="AH53" s="30" t="s">
        <v>707</v>
      </c>
      <c r="AI53" s="37">
        <v>1</v>
      </c>
      <c r="AJ53" s="30">
        <v>2</v>
      </c>
      <c r="AK53" s="8">
        <v>2</v>
      </c>
      <c r="AL53" s="292">
        <v>5</v>
      </c>
      <c r="AM53" s="8">
        <v>5</v>
      </c>
      <c r="AN53" s="30" t="s">
        <v>36</v>
      </c>
      <c r="AO53" s="30" t="s">
        <v>93</v>
      </c>
      <c r="AP53" s="30" t="s">
        <v>93</v>
      </c>
      <c r="AQ53" s="30" t="s">
        <v>85</v>
      </c>
      <c r="AR53" s="30" t="s">
        <v>705</v>
      </c>
      <c r="AS53" s="37">
        <v>2</v>
      </c>
      <c r="AT53" s="30">
        <v>18</v>
      </c>
      <c r="AU53" s="8">
        <v>3</v>
      </c>
      <c r="AV53" s="275">
        <v>2</v>
      </c>
      <c r="AW53" s="8">
        <v>3</v>
      </c>
      <c r="AX53" s="8"/>
      <c r="AY53" s="1"/>
      <c r="AZ53" s="30" t="s">
        <v>271</v>
      </c>
      <c r="BA53" s="30" t="s">
        <v>85</v>
      </c>
      <c r="BB53" s="30" t="s">
        <v>693</v>
      </c>
      <c r="BC53" s="37">
        <v>3</v>
      </c>
      <c r="BD53" s="129">
        <v>18</v>
      </c>
      <c r="BE53" s="130">
        <v>2</v>
      </c>
      <c r="BF53" s="275">
        <v>1</v>
      </c>
      <c r="BG53" s="8">
        <v>5</v>
      </c>
      <c r="BH53" s="30" t="s">
        <v>271</v>
      </c>
      <c r="BI53" s="30" t="s">
        <v>98</v>
      </c>
      <c r="BJ53" s="131">
        <v>6</v>
      </c>
      <c r="BK53" s="131" t="s">
        <v>85</v>
      </c>
      <c r="BL53" s="30" t="s">
        <v>710</v>
      </c>
      <c r="BM53" s="37">
        <v>2</v>
      </c>
      <c r="BN53" s="30">
        <v>3</v>
      </c>
      <c r="BO53" s="8">
        <v>2</v>
      </c>
      <c r="BP53" s="275">
        <v>3</v>
      </c>
      <c r="BQ53" s="8">
        <v>8</v>
      </c>
      <c r="BR53" s="30" t="s">
        <v>36</v>
      </c>
      <c r="BS53" s="30" t="s">
        <v>86</v>
      </c>
      <c r="BT53" s="30" t="s">
        <v>93</v>
      </c>
      <c r="BU53" s="30" t="s">
        <v>85</v>
      </c>
      <c r="BV53" s="30" t="s">
        <v>712</v>
      </c>
      <c r="BW53" s="37">
        <v>3</v>
      </c>
      <c r="BX53" s="30">
        <v>20</v>
      </c>
      <c r="BY53" s="8">
        <v>3</v>
      </c>
      <c r="BZ53" s="275">
        <v>5</v>
      </c>
      <c r="CA53" s="8">
        <v>3</v>
      </c>
      <c r="CB53" s="8"/>
      <c r="CC53" s="8"/>
      <c r="CD53" s="30">
        <v>54</v>
      </c>
      <c r="CE53" s="30" t="s">
        <v>85</v>
      </c>
      <c r="CF53" s="30" t="s">
        <v>699</v>
      </c>
      <c r="CG53" s="37">
        <v>2</v>
      </c>
      <c r="CH53" s="129">
        <v>2</v>
      </c>
      <c r="CI53" s="130">
        <v>1</v>
      </c>
      <c r="CJ53" s="275">
        <v>2</v>
      </c>
      <c r="CK53" s="8">
        <v>6</v>
      </c>
      <c r="CL53" s="30" t="s">
        <v>34</v>
      </c>
      <c r="CM53" s="30" t="s">
        <v>63</v>
      </c>
      <c r="CN53" s="30" t="s">
        <v>36</v>
      </c>
      <c r="CO53" s="30" t="s">
        <v>85</v>
      </c>
      <c r="CP53" s="30" t="s">
        <v>714</v>
      </c>
      <c r="CQ53" s="37">
        <v>1</v>
      </c>
      <c r="CR53" s="30">
        <v>12</v>
      </c>
      <c r="CS53" s="8">
        <v>2</v>
      </c>
      <c r="CT53" s="275">
        <v>4</v>
      </c>
      <c r="CU53" s="8">
        <v>5</v>
      </c>
      <c r="CV53" s="129" t="s">
        <v>34</v>
      </c>
      <c r="CW53" s="129" t="s">
        <v>93</v>
      </c>
      <c r="CX53" s="30" t="s">
        <v>226</v>
      </c>
      <c r="CY53" s="30" t="s">
        <v>85</v>
      </c>
      <c r="CZ53" s="30" t="s">
        <v>716</v>
      </c>
      <c r="DA53" s="37">
        <v>2</v>
      </c>
      <c r="DB53" s="30">
        <v>8</v>
      </c>
      <c r="DC53" s="8">
        <v>3</v>
      </c>
      <c r="DD53" s="263">
        <v>2</v>
      </c>
      <c r="DE53" s="24"/>
      <c r="DF53" s="8">
        <v>3</v>
      </c>
      <c r="DG53" s="8"/>
      <c r="DH53" s="264"/>
      <c r="DI53" s="92" t="s">
        <v>29</v>
      </c>
      <c r="DJ53" s="92" t="s">
        <v>85</v>
      </c>
      <c r="DK53" s="30" t="s">
        <v>706</v>
      </c>
      <c r="DL53" s="37">
        <v>3</v>
      </c>
      <c r="DM53" s="30">
        <v>13</v>
      </c>
      <c r="DN53" s="8">
        <v>2</v>
      </c>
      <c r="DO53" s="266">
        <v>1</v>
      </c>
      <c r="DP53" s="8">
        <v>5</v>
      </c>
      <c r="DQ53" s="30" t="s">
        <v>34</v>
      </c>
      <c r="DR53" s="30" t="s">
        <v>86</v>
      </c>
      <c r="DS53" s="30" t="s">
        <v>93</v>
      </c>
      <c r="DT53" s="30" t="s">
        <v>91</v>
      </c>
      <c r="DU53" s="30" t="s">
        <v>690</v>
      </c>
      <c r="DV53" s="37">
        <v>1</v>
      </c>
      <c r="DW53" s="30">
        <v>2</v>
      </c>
      <c r="DX53" s="8">
        <v>2</v>
      </c>
      <c r="DY53" s="263">
        <v>3</v>
      </c>
      <c r="DZ53" s="8">
        <v>4</v>
      </c>
      <c r="EA53" s="30" t="s">
        <v>34</v>
      </c>
      <c r="EB53" s="30" t="s">
        <v>93</v>
      </c>
      <c r="EC53" s="30">
        <v>4</v>
      </c>
      <c r="ED53" s="30" t="s">
        <v>85</v>
      </c>
      <c r="EE53" s="30" t="s">
        <v>708</v>
      </c>
      <c r="EF53" s="37">
        <v>1</v>
      </c>
      <c r="EG53" s="129">
        <v>10</v>
      </c>
      <c r="EH53" s="130">
        <v>2</v>
      </c>
      <c r="EI53" s="263">
        <v>2</v>
      </c>
      <c r="EJ53" s="8">
        <v>5</v>
      </c>
      <c r="EK53" s="30" t="s">
        <v>36</v>
      </c>
      <c r="EL53" s="30" t="s">
        <v>93</v>
      </c>
      <c r="EM53" s="30">
        <v>9</v>
      </c>
      <c r="EN53" s="30" t="s">
        <v>95</v>
      </c>
      <c r="EO53" s="30" t="s">
        <v>709</v>
      </c>
      <c r="EP53" s="37">
        <v>3</v>
      </c>
      <c r="EQ53" s="30">
        <v>3</v>
      </c>
      <c r="ER53" s="8">
        <v>2</v>
      </c>
      <c r="ES53" s="263">
        <v>3</v>
      </c>
      <c r="ET53" s="8">
        <v>7</v>
      </c>
      <c r="EU53" s="92" t="s">
        <v>34</v>
      </c>
      <c r="EV53" s="92" t="s">
        <v>93</v>
      </c>
      <c r="EW53" s="30" t="s">
        <v>93</v>
      </c>
      <c r="EX53" s="30" t="s">
        <v>92</v>
      </c>
      <c r="EY53" s="30" t="s">
        <v>711</v>
      </c>
      <c r="EZ53" s="37">
        <v>3</v>
      </c>
      <c r="FA53" s="30">
        <v>3</v>
      </c>
      <c r="FB53" s="8">
        <v>2</v>
      </c>
      <c r="FC53" s="263">
        <v>5</v>
      </c>
      <c r="FD53" s="8">
        <v>4</v>
      </c>
      <c r="FE53" s="30" t="s">
        <v>34</v>
      </c>
      <c r="FF53" s="30" t="s">
        <v>93</v>
      </c>
      <c r="FG53" s="30" t="s">
        <v>93</v>
      </c>
      <c r="FH53" s="30" t="s">
        <v>95</v>
      </c>
      <c r="FI53" s="30" t="s">
        <v>713</v>
      </c>
      <c r="FJ53" s="37">
        <v>1</v>
      </c>
      <c r="FK53" s="30">
        <v>2</v>
      </c>
      <c r="FL53" s="8">
        <v>1</v>
      </c>
      <c r="FM53" s="263">
        <v>3</v>
      </c>
      <c r="FN53" s="8">
        <v>7</v>
      </c>
      <c r="FO53" s="30" t="s">
        <v>34</v>
      </c>
      <c r="FP53" s="30" t="s">
        <v>93</v>
      </c>
      <c r="FQ53" s="30">
        <v>4</v>
      </c>
      <c r="FR53" s="30" t="s">
        <v>95</v>
      </c>
      <c r="FS53" s="30" t="s">
        <v>700</v>
      </c>
      <c r="FT53" s="37">
        <v>1</v>
      </c>
      <c r="FU53" s="30">
        <v>10</v>
      </c>
      <c r="FV53" s="8">
        <v>4</v>
      </c>
      <c r="FW53" s="263">
        <v>3</v>
      </c>
      <c r="FX53" s="8">
        <v>8</v>
      </c>
      <c r="FY53" s="8"/>
      <c r="FZ53" s="8"/>
      <c r="GA53" s="30">
        <v>9</v>
      </c>
      <c r="GB53" s="30" t="s">
        <v>95</v>
      </c>
      <c r="GC53" s="30" t="s">
        <v>715</v>
      </c>
      <c r="GD53" s="37">
        <v>1</v>
      </c>
      <c r="GE53" s="129">
        <v>10</v>
      </c>
      <c r="GF53" s="130">
        <v>3</v>
      </c>
      <c r="GG53" s="263">
        <v>5</v>
      </c>
      <c r="GH53" s="8">
        <v>5</v>
      </c>
      <c r="GI53" s="29" t="s">
        <v>34</v>
      </c>
      <c r="GJ53" s="29" t="s">
        <v>232</v>
      </c>
      <c r="GK53" s="29" t="s">
        <v>226</v>
      </c>
      <c r="GL53" s="29" t="s">
        <v>92</v>
      </c>
      <c r="GM53" s="29" t="s">
        <v>713</v>
      </c>
      <c r="GN53" s="36">
        <v>3</v>
      </c>
      <c r="GO53" s="29">
        <v>2</v>
      </c>
      <c r="GP53" s="1">
        <v>1</v>
      </c>
      <c r="GQ53" s="263">
        <v>4</v>
      </c>
    </row>
    <row r="54" spans="1:199" ht="19.5">
      <c r="A54" s="539">
        <v>44868</v>
      </c>
      <c r="B54" s="41" t="s">
        <v>686</v>
      </c>
      <c r="C54" s="76">
        <v>3</v>
      </c>
      <c r="D54" s="42">
        <v>0</v>
      </c>
      <c r="E54" s="206">
        <v>3</v>
      </c>
      <c r="F54" s="176">
        <v>84</v>
      </c>
      <c r="G54" s="177">
        <v>38</v>
      </c>
      <c r="H54" s="178">
        <v>46</v>
      </c>
      <c r="I54" s="518">
        <v>-1</v>
      </c>
      <c r="J54" s="43">
        <v>3</v>
      </c>
      <c r="K54" s="43">
        <v>0</v>
      </c>
      <c r="L54" s="43">
        <v>2</v>
      </c>
      <c r="M54" s="43">
        <v>0</v>
      </c>
      <c r="N54" s="186">
        <v>5</v>
      </c>
      <c r="O54" s="43">
        <v>0</v>
      </c>
      <c r="P54" s="189">
        <v>5</v>
      </c>
      <c r="Q54" s="44">
        <v>2</v>
      </c>
      <c r="R54" s="54"/>
      <c r="S54" s="8">
        <v>5</v>
      </c>
      <c r="T54" s="30" t="s">
        <v>36</v>
      </c>
      <c r="U54" s="30" t="s">
        <v>93</v>
      </c>
      <c r="V54" s="30">
        <v>7</v>
      </c>
      <c r="W54" s="30" t="s">
        <v>63</v>
      </c>
      <c r="X54" s="30" t="s">
        <v>687</v>
      </c>
      <c r="Y54" s="37">
        <v>2</v>
      </c>
      <c r="Z54" s="30">
        <v>4</v>
      </c>
      <c r="AA54" s="8">
        <v>2</v>
      </c>
      <c r="AB54" s="275">
        <v>3</v>
      </c>
      <c r="AC54" s="8">
        <v>4</v>
      </c>
      <c r="AD54" s="30" t="s">
        <v>34</v>
      </c>
      <c r="AE54" s="30" t="s">
        <v>93</v>
      </c>
      <c r="AF54" s="30">
        <v>49</v>
      </c>
      <c r="AG54" s="30" t="s">
        <v>94</v>
      </c>
      <c r="AH54" s="30" t="s">
        <v>689</v>
      </c>
      <c r="AI54" s="37">
        <v>4</v>
      </c>
      <c r="AJ54" s="30">
        <v>1.5</v>
      </c>
      <c r="AK54" s="8">
        <v>1</v>
      </c>
      <c r="AL54" s="292">
        <v>3</v>
      </c>
      <c r="AM54" s="8">
        <v>4</v>
      </c>
      <c r="AN54" s="127" t="s">
        <v>36</v>
      </c>
      <c r="AO54" s="127" t="s">
        <v>93</v>
      </c>
      <c r="AP54" s="30">
        <v>49</v>
      </c>
      <c r="AQ54" s="30" t="s">
        <v>85</v>
      </c>
      <c r="AR54" s="30" t="s">
        <v>691</v>
      </c>
      <c r="AS54" s="37">
        <v>3</v>
      </c>
      <c r="AT54" s="30">
        <v>21</v>
      </c>
      <c r="AU54" s="8">
        <v>2</v>
      </c>
      <c r="AV54" s="275">
        <v>2</v>
      </c>
      <c r="AW54" s="8">
        <v>2</v>
      </c>
      <c r="AX54" s="8"/>
      <c r="AY54" s="1"/>
      <c r="AZ54" s="127">
        <v>7</v>
      </c>
      <c r="BA54" s="127" t="s">
        <v>91</v>
      </c>
      <c r="BB54" s="30" t="s">
        <v>693</v>
      </c>
      <c r="BC54" s="37">
        <v>1</v>
      </c>
      <c r="BD54" s="30">
        <v>0</v>
      </c>
      <c r="BE54" s="8">
        <v>0</v>
      </c>
      <c r="BF54" s="275">
        <v>2</v>
      </c>
      <c r="BG54" s="8">
        <v>4</v>
      </c>
      <c r="BH54" s="30" t="s">
        <v>34</v>
      </c>
      <c r="BI54" s="30" t="s">
        <v>92</v>
      </c>
      <c r="BJ54" s="30">
        <v>49</v>
      </c>
      <c r="BK54" s="30" t="s">
        <v>85</v>
      </c>
      <c r="BL54" s="30" t="s">
        <v>695</v>
      </c>
      <c r="BM54" s="37">
        <v>1</v>
      </c>
      <c r="BN54" s="30">
        <v>9</v>
      </c>
      <c r="BO54" s="8">
        <v>2</v>
      </c>
      <c r="BP54" s="275">
        <v>2</v>
      </c>
      <c r="BQ54" s="8">
        <v>5</v>
      </c>
      <c r="BR54" s="30" t="s">
        <v>36</v>
      </c>
      <c r="BS54" s="30" t="s">
        <v>93</v>
      </c>
      <c r="BT54" s="127" t="s">
        <v>223</v>
      </c>
      <c r="BU54" s="127" t="s">
        <v>94</v>
      </c>
      <c r="BV54" s="127" t="s">
        <v>697</v>
      </c>
      <c r="BW54" s="37">
        <v>3</v>
      </c>
      <c r="BX54" s="30">
        <v>1</v>
      </c>
      <c r="BY54" s="8">
        <v>1</v>
      </c>
      <c r="BZ54" s="275">
        <v>4</v>
      </c>
      <c r="CA54" s="8">
        <v>3</v>
      </c>
      <c r="CB54" s="8"/>
      <c r="CC54" s="8"/>
      <c r="CD54" s="30">
        <v>49</v>
      </c>
      <c r="CE54" s="30" t="s">
        <v>85</v>
      </c>
      <c r="CF54" s="30" t="s">
        <v>699</v>
      </c>
      <c r="CG54" s="37">
        <v>1</v>
      </c>
      <c r="CH54" s="30">
        <v>4</v>
      </c>
      <c r="CI54" s="8">
        <v>2</v>
      </c>
      <c r="CJ54" s="275">
        <v>1</v>
      </c>
      <c r="CK54" s="8">
        <v>7</v>
      </c>
      <c r="CL54" s="30" t="s">
        <v>34</v>
      </c>
      <c r="CM54" s="30" t="s">
        <v>86</v>
      </c>
      <c r="CN54" s="30" t="s">
        <v>271</v>
      </c>
      <c r="CO54" s="30" t="s">
        <v>95</v>
      </c>
      <c r="CP54" s="127" t="s">
        <v>701</v>
      </c>
      <c r="CQ54" s="37">
        <v>2</v>
      </c>
      <c r="CR54" s="30">
        <v>4</v>
      </c>
      <c r="CS54" s="8">
        <v>2</v>
      </c>
      <c r="CT54" s="275">
        <v>5</v>
      </c>
      <c r="CU54" s="8">
        <v>4</v>
      </c>
      <c r="CV54" s="30" t="s">
        <v>34</v>
      </c>
      <c r="CW54" s="30" t="s">
        <v>93</v>
      </c>
      <c r="CX54" s="30">
        <v>49</v>
      </c>
      <c r="CY54" s="30" t="s">
        <v>85</v>
      </c>
      <c r="CZ54" s="30" t="s">
        <v>703</v>
      </c>
      <c r="DA54" s="37">
        <v>1</v>
      </c>
      <c r="DB54" s="30">
        <v>4</v>
      </c>
      <c r="DC54" s="8">
        <v>2</v>
      </c>
      <c r="DD54" s="263">
        <v>2</v>
      </c>
      <c r="DE54" s="24"/>
      <c r="DF54" s="8">
        <v>3</v>
      </c>
      <c r="DG54" s="8"/>
      <c r="DH54" s="264"/>
      <c r="DI54" s="30" t="s">
        <v>684</v>
      </c>
      <c r="DJ54" s="30" t="s">
        <v>85</v>
      </c>
      <c r="DK54" s="30" t="s">
        <v>688</v>
      </c>
      <c r="DL54" s="37">
        <v>1</v>
      </c>
      <c r="DM54" s="30">
        <v>4</v>
      </c>
      <c r="DN54" s="8">
        <v>2</v>
      </c>
      <c r="DO54" s="266">
        <v>1</v>
      </c>
      <c r="DP54" s="8">
        <v>4</v>
      </c>
      <c r="DQ54" s="30" t="s">
        <v>34</v>
      </c>
      <c r="DR54" s="30" t="s">
        <v>93</v>
      </c>
      <c r="DS54" s="109">
        <v>9</v>
      </c>
      <c r="DT54" s="109" t="s">
        <v>85</v>
      </c>
      <c r="DU54" s="30" t="s">
        <v>690</v>
      </c>
      <c r="DV54" s="37">
        <v>3</v>
      </c>
      <c r="DW54" s="30">
        <v>4</v>
      </c>
      <c r="DX54" s="8">
        <v>2</v>
      </c>
      <c r="DY54" s="263">
        <v>2</v>
      </c>
      <c r="DZ54" s="8">
        <v>6</v>
      </c>
      <c r="EA54" s="30" t="s">
        <v>34</v>
      </c>
      <c r="EB54" s="30" t="s">
        <v>93</v>
      </c>
      <c r="EC54" s="30" t="s">
        <v>223</v>
      </c>
      <c r="ED54" s="29" t="s">
        <v>92</v>
      </c>
      <c r="EE54" s="30" t="s">
        <v>692</v>
      </c>
      <c r="EF54" s="37">
        <v>2</v>
      </c>
      <c r="EG54" s="30">
        <v>5</v>
      </c>
      <c r="EH54" s="8">
        <v>2</v>
      </c>
      <c r="EI54" s="263">
        <v>4</v>
      </c>
      <c r="EJ54" s="8">
        <v>5</v>
      </c>
      <c r="EK54" s="30" t="s">
        <v>36</v>
      </c>
      <c r="EL54" s="30" t="s">
        <v>93</v>
      </c>
      <c r="EM54" s="30">
        <v>8</v>
      </c>
      <c r="EN54" s="30" t="s">
        <v>94</v>
      </c>
      <c r="EO54" s="30" t="s">
        <v>694</v>
      </c>
      <c r="EP54" s="37">
        <v>3</v>
      </c>
      <c r="EQ54" s="30">
        <v>2</v>
      </c>
      <c r="ER54" s="8">
        <v>1</v>
      </c>
      <c r="ES54" s="263">
        <v>4</v>
      </c>
      <c r="ET54" s="8">
        <v>8</v>
      </c>
      <c r="EU54" s="30" t="s">
        <v>34</v>
      </c>
      <c r="EV54" s="30" t="s">
        <v>96</v>
      </c>
      <c r="EW54" s="30" t="s">
        <v>271</v>
      </c>
      <c r="EX54" s="30" t="s">
        <v>86</v>
      </c>
      <c r="EY54" s="30" t="s">
        <v>696</v>
      </c>
      <c r="EZ54" s="37">
        <v>1</v>
      </c>
      <c r="FA54" s="30">
        <v>3</v>
      </c>
      <c r="FB54" s="8">
        <v>2</v>
      </c>
      <c r="FC54" s="263">
        <v>6</v>
      </c>
      <c r="FD54" s="8">
        <v>4</v>
      </c>
      <c r="FE54" s="30" t="s">
        <v>34</v>
      </c>
      <c r="FF54" s="30" t="s">
        <v>121</v>
      </c>
      <c r="FG54" s="127">
        <v>49</v>
      </c>
      <c r="FH54" s="127" t="s">
        <v>85</v>
      </c>
      <c r="FI54" s="30" t="s">
        <v>698</v>
      </c>
      <c r="FJ54" s="37">
        <v>3</v>
      </c>
      <c r="FK54" s="30">
        <v>8</v>
      </c>
      <c r="FL54" s="8">
        <v>2</v>
      </c>
      <c r="FM54" s="263">
        <v>2</v>
      </c>
      <c r="FN54" s="8">
        <v>6</v>
      </c>
      <c r="FO54" s="30" t="s">
        <v>34</v>
      </c>
      <c r="FP54" s="30" t="s">
        <v>93</v>
      </c>
      <c r="FQ54" s="30">
        <v>4</v>
      </c>
      <c r="FR54" s="30" t="s">
        <v>103</v>
      </c>
      <c r="FS54" s="30" t="s">
        <v>700</v>
      </c>
      <c r="FT54" s="37">
        <v>1</v>
      </c>
      <c r="FU54" s="30">
        <v>5</v>
      </c>
      <c r="FV54" s="8">
        <v>1</v>
      </c>
      <c r="FW54" s="263">
        <v>5</v>
      </c>
      <c r="FX54" s="8">
        <v>2</v>
      </c>
      <c r="FY54" s="8"/>
      <c r="FZ54" s="8"/>
      <c r="GA54" s="30">
        <v>9</v>
      </c>
      <c r="GB54" s="30" t="s">
        <v>85</v>
      </c>
      <c r="GC54" s="30" t="s">
        <v>702</v>
      </c>
      <c r="GD54" s="37">
        <v>1</v>
      </c>
      <c r="GE54" s="30">
        <v>1.5</v>
      </c>
      <c r="GF54" s="8">
        <v>1</v>
      </c>
      <c r="GG54" s="263">
        <v>1</v>
      </c>
      <c r="GH54" s="8">
        <v>8</v>
      </c>
      <c r="GI54" s="29" t="s">
        <v>34</v>
      </c>
      <c r="GJ54" s="29" t="s">
        <v>96</v>
      </c>
      <c r="GK54" s="29">
        <v>9</v>
      </c>
      <c r="GL54" s="29" t="s">
        <v>92</v>
      </c>
      <c r="GM54" s="29" t="s">
        <v>704</v>
      </c>
      <c r="GN54" s="36">
        <v>3</v>
      </c>
      <c r="GO54" s="29">
        <v>12</v>
      </c>
      <c r="GP54" s="1">
        <v>2</v>
      </c>
      <c r="GQ54" s="263">
        <v>6</v>
      </c>
    </row>
    <row r="55" spans="1:199" ht="19.5">
      <c r="A55" s="540">
        <v>44850</v>
      </c>
      <c r="B55" s="5" t="s">
        <v>855</v>
      </c>
      <c r="C55" s="74">
        <v>1</v>
      </c>
      <c r="D55" s="28">
        <v>0</v>
      </c>
      <c r="E55" s="206">
        <v>1</v>
      </c>
      <c r="F55" s="179">
        <v>81</v>
      </c>
      <c r="G55" s="180">
        <v>38</v>
      </c>
      <c r="H55" s="181">
        <v>43</v>
      </c>
      <c r="I55" s="518">
        <v>3</v>
      </c>
      <c r="J55" s="27">
        <v>2</v>
      </c>
      <c r="K55" s="27">
        <v>0</v>
      </c>
      <c r="L55" s="27">
        <v>2</v>
      </c>
      <c r="M55" s="27">
        <v>0</v>
      </c>
      <c r="N55" s="187">
        <v>4</v>
      </c>
      <c r="O55" s="27">
        <v>0</v>
      </c>
      <c r="P55" s="190">
        <v>4</v>
      </c>
      <c r="Q55" s="18">
        <v>1</v>
      </c>
      <c r="R55" s="54"/>
      <c r="S55" s="1">
        <v>5</v>
      </c>
      <c r="T55" s="29" t="s">
        <v>34</v>
      </c>
      <c r="U55" s="29" t="s">
        <v>93</v>
      </c>
      <c r="V55" s="115">
        <v>0</v>
      </c>
      <c r="W55" s="115" t="s">
        <v>85</v>
      </c>
      <c r="X55" s="29"/>
      <c r="Y55" s="36">
        <v>3</v>
      </c>
      <c r="Z55" s="29">
        <v>13</v>
      </c>
      <c r="AA55" s="1">
        <v>3</v>
      </c>
      <c r="AB55" s="275">
        <v>2</v>
      </c>
      <c r="AC55" s="1">
        <v>3</v>
      </c>
      <c r="AD55" s="29" t="s">
        <v>34</v>
      </c>
      <c r="AE55" s="29" t="s">
        <v>86</v>
      </c>
      <c r="AF55" s="29">
        <v>4</v>
      </c>
      <c r="AG55" s="29" t="s">
        <v>85</v>
      </c>
      <c r="AH55" s="29"/>
      <c r="AI55" s="36">
        <v>2</v>
      </c>
      <c r="AJ55" s="29">
        <v>13</v>
      </c>
      <c r="AK55" s="1">
        <v>1</v>
      </c>
      <c r="AL55" s="292">
        <v>2</v>
      </c>
      <c r="AM55" s="1">
        <v>4</v>
      </c>
      <c r="AN55" s="29" t="s">
        <v>36</v>
      </c>
      <c r="AO55" s="29" t="s">
        <v>93</v>
      </c>
      <c r="AP55" s="110" t="s">
        <v>226</v>
      </c>
      <c r="AQ55" s="110" t="s">
        <v>85</v>
      </c>
      <c r="AR55" s="29"/>
      <c r="AS55" s="36">
        <v>3</v>
      </c>
      <c r="AT55" s="29">
        <v>17</v>
      </c>
      <c r="AU55" s="1">
        <v>2</v>
      </c>
      <c r="AV55" s="275">
        <v>2</v>
      </c>
      <c r="AW55" s="1">
        <v>3</v>
      </c>
      <c r="AX55" s="1"/>
      <c r="AY55" s="1"/>
      <c r="AZ55" s="29" t="s">
        <v>271</v>
      </c>
      <c r="BA55" s="29" t="s">
        <v>85</v>
      </c>
      <c r="BB55" s="29"/>
      <c r="BC55" s="36">
        <v>3</v>
      </c>
      <c r="BD55" s="82">
        <v>6</v>
      </c>
      <c r="BE55" s="107">
        <v>2</v>
      </c>
      <c r="BF55" s="275">
        <v>1</v>
      </c>
      <c r="BG55" s="1">
        <v>4</v>
      </c>
      <c r="BH55" s="29" t="s">
        <v>271</v>
      </c>
      <c r="BI55" s="29" t="s">
        <v>86</v>
      </c>
      <c r="BJ55" s="29">
        <v>7</v>
      </c>
      <c r="BK55" s="29" t="s">
        <v>85</v>
      </c>
      <c r="BL55" s="29" t="s">
        <v>285</v>
      </c>
      <c r="BM55" s="36">
        <v>1</v>
      </c>
      <c r="BN55" s="29">
        <v>8</v>
      </c>
      <c r="BO55" s="1">
        <v>2</v>
      </c>
      <c r="BP55" s="275">
        <v>2</v>
      </c>
      <c r="BQ55" s="93">
        <v>5</v>
      </c>
      <c r="BR55" s="29" t="s">
        <v>36</v>
      </c>
      <c r="BS55" s="29" t="s">
        <v>93</v>
      </c>
      <c r="BT55" s="29">
        <v>9</v>
      </c>
      <c r="BU55" s="29" t="s">
        <v>94</v>
      </c>
      <c r="BV55" s="29"/>
      <c r="BW55" s="36">
        <v>3</v>
      </c>
      <c r="BX55" s="29">
        <v>1</v>
      </c>
      <c r="BY55" s="1">
        <v>1</v>
      </c>
      <c r="BZ55" s="275">
        <v>4</v>
      </c>
      <c r="CA55" s="93">
        <v>3</v>
      </c>
      <c r="CB55" s="1"/>
      <c r="CC55" s="1"/>
      <c r="CD55" s="29">
        <v>9</v>
      </c>
      <c r="CE55" s="29" t="s">
        <v>85</v>
      </c>
      <c r="CF55" s="29"/>
      <c r="CG55" s="36">
        <v>5</v>
      </c>
      <c r="CH55" s="29">
        <v>1</v>
      </c>
      <c r="CI55" s="1">
        <v>2</v>
      </c>
      <c r="CJ55" s="275">
        <v>1</v>
      </c>
      <c r="CK55" s="1">
        <v>7</v>
      </c>
      <c r="CL55" s="29" t="s">
        <v>34</v>
      </c>
      <c r="CM55" s="29" t="s">
        <v>63</v>
      </c>
      <c r="CN55" s="29">
        <v>60</v>
      </c>
      <c r="CO55" s="29" t="s">
        <v>85</v>
      </c>
      <c r="CP55" s="29" t="s">
        <v>285</v>
      </c>
      <c r="CQ55" s="36">
        <v>3</v>
      </c>
      <c r="CR55" s="29">
        <v>17</v>
      </c>
      <c r="CS55" s="1">
        <v>2</v>
      </c>
      <c r="CT55" s="275">
        <v>5</v>
      </c>
      <c r="CU55" s="1">
        <v>4</v>
      </c>
      <c r="CV55" s="29" t="s">
        <v>34</v>
      </c>
      <c r="CW55" s="29" t="s">
        <v>63</v>
      </c>
      <c r="CX55" s="29">
        <v>6</v>
      </c>
      <c r="CY55" s="29" t="s">
        <v>85</v>
      </c>
      <c r="CZ55" s="29"/>
      <c r="DA55" s="36">
        <v>2</v>
      </c>
      <c r="DB55" s="29">
        <v>17</v>
      </c>
      <c r="DC55" s="1">
        <v>2</v>
      </c>
      <c r="DD55" s="263">
        <v>2</v>
      </c>
      <c r="DE55" s="23"/>
      <c r="DF55" s="1">
        <v>5</v>
      </c>
      <c r="DG55" s="1"/>
      <c r="DH55" s="264"/>
      <c r="DI55" s="82" t="s">
        <v>271</v>
      </c>
      <c r="DJ55" s="109" t="s">
        <v>86</v>
      </c>
      <c r="DK55" s="29" t="s">
        <v>285</v>
      </c>
      <c r="DL55" s="36">
        <v>3</v>
      </c>
      <c r="DM55" s="29">
        <v>5</v>
      </c>
      <c r="DN55" s="1">
        <v>2</v>
      </c>
      <c r="DO55" s="266">
        <v>3</v>
      </c>
      <c r="DP55" s="1">
        <v>4</v>
      </c>
      <c r="DQ55" s="29" t="s">
        <v>34</v>
      </c>
      <c r="DR55" s="29" t="s">
        <v>93</v>
      </c>
      <c r="DS55" s="29">
        <v>9</v>
      </c>
      <c r="DT55" s="29" t="s">
        <v>92</v>
      </c>
      <c r="DU55" s="29"/>
      <c r="DV55" s="36">
        <v>3</v>
      </c>
      <c r="DW55" s="29">
        <v>1</v>
      </c>
      <c r="DX55" s="1">
        <v>1</v>
      </c>
      <c r="DY55" s="263">
        <v>3</v>
      </c>
      <c r="DZ55" s="1">
        <v>4</v>
      </c>
      <c r="EA55" s="29" t="s">
        <v>34</v>
      </c>
      <c r="EB55" s="29" t="s">
        <v>93</v>
      </c>
      <c r="EC55" s="29" t="s">
        <v>226</v>
      </c>
      <c r="ED55" s="29" t="s">
        <v>85</v>
      </c>
      <c r="EE55" s="29"/>
      <c r="EF55" s="36">
        <v>1</v>
      </c>
      <c r="EG55" s="29">
        <v>15</v>
      </c>
      <c r="EH55" s="1">
        <v>2</v>
      </c>
      <c r="EI55" s="263">
        <v>2</v>
      </c>
      <c r="EJ55" s="1">
        <v>5</v>
      </c>
      <c r="EK55" s="29" t="s">
        <v>36</v>
      </c>
      <c r="EL55" s="29" t="s">
        <v>63</v>
      </c>
      <c r="EM55" s="29">
        <v>7</v>
      </c>
      <c r="EN55" s="29" t="s">
        <v>86</v>
      </c>
      <c r="EO55" s="29"/>
      <c r="EP55" s="36">
        <v>1</v>
      </c>
      <c r="EQ55" s="82">
        <v>5</v>
      </c>
      <c r="ER55" s="107">
        <v>2</v>
      </c>
      <c r="ES55" s="263">
        <v>3</v>
      </c>
      <c r="ET55" s="1">
        <v>6</v>
      </c>
      <c r="EU55" s="29" t="s">
        <v>34</v>
      </c>
      <c r="EV55" s="29" t="s">
        <v>91</v>
      </c>
      <c r="EW55" s="82">
        <v>50</v>
      </c>
      <c r="EX55" s="82" t="s">
        <v>85</v>
      </c>
      <c r="EY55" s="29"/>
      <c r="EZ55" s="36">
        <v>2</v>
      </c>
      <c r="FA55" s="29">
        <v>13</v>
      </c>
      <c r="FB55" s="1">
        <v>2</v>
      </c>
      <c r="FC55" s="263">
        <v>4</v>
      </c>
      <c r="FD55" s="1">
        <v>4</v>
      </c>
      <c r="FE55" s="29" t="s">
        <v>34</v>
      </c>
      <c r="FF55" s="29" t="s">
        <v>121</v>
      </c>
      <c r="FG55" s="29">
        <v>9</v>
      </c>
      <c r="FH55" s="29" t="s">
        <v>85</v>
      </c>
      <c r="FI55" s="29"/>
      <c r="FJ55" s="36">
        <v>3</v>
      </c>
      <c r="FK55" s="29">
        <v>8</v>
      </c>
      <c r="FL55" s="1">
        <v>2</v>
      </c>
      <c r="FM55" s="263">
        <v>2</v>
      </c>
      <c r="FN55" s="93">
        <v>4</v>
      </c>
      <c r="FO55" s="29" t="s">
        <v>34</v>
      </c>
      <c r="FP55" s="29" t="s">
        <v>93</v>
      </c>
      <c r="FQ55" s="29">
        <v>4</v>
      </c>
      <c r="FR55" s="29" t="s">
        <v>85</v>
      </c>
      <c r="FS55" s="29"/>
      <c r="FT55" s="36">
        <v>1</v>
      </c>
      <c r="FU55" s="29">
        <v>4</v>
      </c>
      <c r="FV55" s="1">
        <v>2</v>
      </c>
      <c r="FW55" s="263">
        <v>2</v>
      </c>
      <c r="FX55" s="1">
        <v>3</v>
      </c>
      <c r="FY55" s="1"/>
      <c r="FZ55" s="1"/>
      <c r="GA55" s="29">
        <v>6</v>
      </c>
      <c r="GB55" s="29" t="s">
        <v>63</v>
      </c>
      <c r="GC55" s="29"/>
      <c r="GD55" s="36">
        <v>3</v>
      </c>
      <c r="GE55" s="29">
        <v>2</v>
      </c>
      <c r="GF55" s="1">
        <v>1</v>
      </c>
      <c r="GG55" s="263">
        <v>2</v>
      </c>
      <c r="GH55" s="1">
        <v>8</v>
      </c>
      <c r="GI55" s="82" t="s">
        <v>34</v>
      </c>
      <c r="GJ55" s="109" t="s">
        <v>96</v>
      </c>
      <c r="GK55" s="29">
        <v>0</v>
      </c>
      <c r="GL55" s="29" t="s">
        <v>85</v>
      </c>
      <c r="GM55" s="29"/>
      <c r="GN55" s="36">
        <v>1</v>
      </c>
      <c r="GO55" s="29">
        <v>17</v>
      </c>
      <c r="GP55" s="1">
        <v>2</v>
      </c>
      <c r="GQ55" s="263">
        <v>6</v>
      </c>
    </row>
    <row r="56" spans="1:199" ht="19.5">
      <c r="A56" s="541">
        <v>44836</v>
      </c>
      <c r="B56" s="5" t="s">
        <v>623</v>
      </c>
      <c r="C56" s="74">
        <v>4</v>
      </c>
      <c r="D56" s="28">
        <v>0</v>
      </c>
      <c r="E56" s="206">
        <v>4</v>
      </c>
      <c r="F56" s="179">
        <v>87</v>
      </c>
      <c r="G56" s="180">
        <v>44</v>
      </c>
      <c r="H56" s="181">
        <v>43</v>
      </c>
      <c r="I56" s="518">
        <v>5</v>
      </c>
      <c r="J56" s="27">
        <v>1</v>
      </c>
      <c r="K56" s="27">
        <v>1</v>
      </c>
      <c r="L56" s="27">
        <v>1</v>
      </c>
      <c r="M56" s="27">
        <v>0</v>
      </c>
      <c r="N56" s="187">
        <v>3</v>
      </c>
      <c r="O56" s="27">
        <v>0</v>
      </c>
      <c r="P56" s="190">
        <v>3</v>
      </c>
      <c r="Q56" s="18">
        <v>2</v>
      </c>
      <c r="R56" s="54"/>
      <c r="S56" s="8">
        <v>4</v>
      </c>
      <c r="T56" s="30" t="s">
        <v>36</v>
      </c>
      <c r="U56" s="30" t="s">
        <v>63</v>
      </c>
      <c r="V56" s="30">
        <v>8</v>
      </c>
      <c r="W56" s="30" t="s">
        <v>85</v>
      </c>
      <c r="X56" s="30"/>
      <c r="Y56" s="37">
        <v>1</v>
      </c>
      <c r="Z56" s="30">
        <v>7</v>
      </c>
      <c r="AA56" s="8">
        <v>2</v>
      </c>
      <c r="AB56" s="275">
        <v>2</v>
      </c>
      <c r="AC56" s="8">
        <v>4</v>
      </c>
      <c r="AD56" s="30" t="s">
        <v>34</v>
      </c>
      <c r="AE56" s="30" t="s">
        <v>93</v>
      </c>
      <c r="AF56" s="30" t="s">
        <v>226</v>
      </c>
      <c r="AG56" s="30" t="s">
        <v>85</v>
      </c>
      <c r="AH56" s="30"/>
      <c r="AI56" s="37">
        <v>1</v>
      </c>
      <c r="AJ56" s="30">
        <v>7</v>
      </c>
      <c r="AK56" s="8">
        <v>2</v>
      </c>
      <c r="AL56" s="292">
        <v>2</v>
      </c>
      <c r="AM56" s="8">
        <v>4</v>
      </c>
      <c r="AN56" s="30" t="s">
        <v>128</v>
      </c>
      <c r="AO56" s="30" t="s">
        <v>93</v>
      </c>
      <c r="AP56" s="109">
        <v>4</v>
      </c>
      <c r="AQ56" s="109" t="s">
        <v>85</v>
      </c>
      <c r="AR56" s="30"/>
      <c r="AS56" s="37">
        <v>3</v>
      </c>
      <c r="AT56" s="30">
        <v>15</v>
      </c>
      <c r="AU56" s="8">
        <v>2</v>
      </c>
      <c r="AV56" s="275">
        <v>2</v>
      </c>
      <c r="AW56" s="8">
        <v>3</v>
      </c>
      <c r="AX56" s="8"/>
      <c r="AY56" s="1"/>
      <c r="AZ56" s="30" t="s">
        <v>271</v>
      </c>
      <c r="BA56" s="30" t="s">
        <v>85</v>
      </c>
      <c r="BB56" s="30"/>
      <c r="BC56" s="37">
        <v>3</v>
      </c>
      <c r="BD56" s="30">
        <v>5</v>
      </c>
      <c r="BE56" s="8">
        <v>2</v>
      </c>
      <c r="BF56" s="275">
        <v>1</v>
      </c>
      <c r="BG56" s="8">
        <v>3</v>
      </c>
      <c r="BH56" s="30" t="s">
        <v>34</v>
      </c>
      <c r="BI56" s="30" t="s">
        <v>92</v>
      </c>
      <c r="BJ56" s="30">
        <v>4</v>
      </c>
      <c r="BK56" s="30" t="s">
        <v>92</v>
      </c>
      <c r="BL56" s="30"/>
      <c r="BM56" s="37">
        <v>3</v>
      </c>
      <c r="BN56" s="30">
        <v>12</v>
      </c>
      <c r="BO56" s="8">
        <v>1</v>
      </c>
      <c r="BP56" s="275">
        <v>2</v>
      </c>
      <c r="BQ56" s="8">
        <v>11</v>
      </c>
      <c r="BR56" s="30" t="s">
        <v>36</v>
      </c>
      <c r="BS56" s="30" t="s">
        <v>93</v>
      </c>
      <c r="BT56" s="30">
        <v>9</v>
      </c>
      <c r="BU56" s="30" t="s">
        <v>85</v>
      </c>
      <c r="BV56" s="30" t="s">
        <v>622</v>
      </c>
      <c r="BW56" s="37">
        <v>3</v>
      </c>
      <c r="BX56" s="30">
        <v>3</v>
      </c>
      <c r="BY56" s="8">
        <v>2</v>
      </c>
      <c r="BZ56" s="275">
        <v>9</v>
      </c>
      <c r="CA56" s="8">
        <v>4</v>
      </c>
      <c r="CB56" s="8"/>
      <c r="CC56" s="8"/>
      <c r="CD56" s="30">
        <v>9</v>
      </c>
      <c r="CE56" s="30" t="s">
        <v>86</v>
      </c>
      <c r="CF56" s="30"/>
      <c r="CG56" s="37">
        <v>1</v>
      </c>
      <c r="CH56" s="30">
        <v>2</v>
      </c>
      <c r="CI56" s="8">
        <v>2</v>
      </c>
      <c r="CJ56" s="275">
        <v>2</v>
      </c>
      <c r="CK56" s="8">
        <v>6</v>
      </c>
      <c r="CL56" s="30" t="s">
        <v>34</v>
      </c>
      <c r="CM56" s="30" t="s">
        <v>93</v>
      </c>
      <c r="CN56" s="30">
        <v>7</v>
      </c>
      <c r="CO56" s="30" t="s">
        <v>98</v>
      </c>
      <c r="CP56" s="30"/>
      <c r="CQ56" s="37">
        <v>2</v>
      </c>
      <c r="CR56" s="30">
        <v>3</v>
      </c>
      <c r="CS56" s="8">
        <v>2</v>
      </c>
      <c r="CT56" s="275">
        <v>4</v>
      </c>
      <c r="CU56" s="8">
        <v>5</v>
      </c>
      <c r="CV56" s="30" t="s">
        <v>34</v>
      </c>
      <c r="CW56" s="30" t="s">
        <v>94</v>
      </c>
      <c r="CX56" s="30">
        <v>8</v>
      </c>
      <c r="CY56" s="30" t="s">
        <v>85</v>
      </c>
      <c r="CZ56" s="30"/>
      <c r="DA56" s="37">
        <v>1</v>
      </c>
      <c r="DB56" s="30">
        <v>7</v>
      </c>
      <c r="DC56" s="8">
        <v>2</v>
      </c>
      <c r="DD56" s="263">
        <v>3</v>
      </c>
      <c r="DE56" s="24"/>
      <c r="DF56" s="8">
        <v>3</v>
      </c>
      <c r="DG56" s="8"/>
      <c r="DH56" s="264"/>
      <c r="DI56" s="30" t="s">
        <v>271</v>
      </c>
      <c r="DJ56" s="30" t="s">
        <v>85</v>
      </c>
      <c r="DK56" s="30"/>
      <c r="DL56" s="37">
        <v>3</v>
      </c>
      <c r="DM56" s="30">
        <v>12</v>
      </c>
      <c r="DN56" s="8">
        <v>2</v>
      </c>
      <c r="DO56" s="266">
        <v>1</v>
      </c>
      <c r="DP56" s="8">
        <v>5</v>
      </c>
      <c r="DQ56" s="30" t="s">
        <v>34</v>
      </c>
      <c r="DR56" s="30" t="s">
        <v>93</v>
      </c>
      <c r="DS56" s="30">
        <v>9</v>
      </c>
      <c r="DT56" s="30" t="s">
        <v>86</v>
      </c>
      <c r="DU56" s="30"/>
      <c r="DV56" s="37">
        <v>1</v>
      </c>
      <c r="DW56" s="30">
        <v>3</v>
      </c>
      <c r="DX56" s="8">
        <v>2</v>
      </c>
      <c r="DY56" s="263">
        <v>3</v>
      </c>
      <c r="DZ56" s="8">
        <v>5</v>
      </c>
      <c r="EA56" s="30" t="s">
        <v>34</v>
      </c>
      <c r="EB56" s="30" t="s">
        <v>91</v>
      </c>
      <c r="EC56" s="30">
        <v>8</v>
      </c>
      <c r="ED56" s="30" t="s">
        <v>85</v>
      </c>
      <c r="EE56" s="30"/>
      <c r="EF56" s="37">
        <v>4</v>
      </c>
      <c r="EG56" s="30">
        <v>12</v>
      </c>
      <c r="EH56" s="8">
        <v>3</v>
      </c>
      <c r="EI56" s="263">
        <v>2</v>
      </c>
      <c r="EJ56" s="8">
        <v>5</v>
      </c>
      <c r="EK56" s="30" t="s">
        <v>36</v>
      </c>
      <c r="EL56" s="30" t="s">
        <v>93</v>
      </c>
      <c r="EM56" s="30">
        <v>9</v>
      </c>
      <c r="EN56" s="30" t="s">
        <v>86</v>
      </c>
      <c r="EO56" s="30"/>
      <c r="EP56" s="37">
        <v>3</v>
      </c>
      <c r="EQ56" s="30">
        <v>1</v>
      </c>
      <c r="ER56" s="8">
        <v>1</v>
      </c>
      <c r="ES56" s="263">
        <v>4</v>
      </c>
      <c r="ET56" s="8">
        <v>7</v>
      </c>
      <c r="EU56" s="30" t="s">
        <v>34</v>
      </c>
      <c r="EV56" s="30" t="s">
        <v>91</v>
      </c>
      <c r="EW56" s="30">
        <v>7</v>
      </c>
      <c r="EX56" s="30" t="s">
        <v>91</v>
      </c>
      <c r="EY56" s="30" t="s">
        <v>285</v>
      </c>
      <c r="EZ56" s="37">
        <v>2</v>
      </c>
      <c r="FA56" s="30">
        <v>12</v>
      </c>
      <c r="FB56" s="8">
        <v>2</v>
      </c>
      <c r="FC56" s="263">
        <v>5</v>
      </c>
      <c r="FD56" s="8">
        <v>4</v>
      </c>
      <c r="FE56" s="30" t="s">
        <v>34</v>
      </c>
      <c r="FF56" s="30" t="s">
        <v>121</v>
      </c>
      <c r="FG56" s="30">
        <v>9</v>
      </c>
      <c r="FH56" s="30" t="s">
        <v>85</v>
      </c>
      <c r="FI56" s="30"/>
      <c r="FJ56" s="37">
        <v>5</v>
      </c>
      <c r="FK56" s="30">
        <v>19</v>
      </c>
      <c r="FL56" s="8">
        <v>2</v>
      </c>
      <c r="FM56" s="263">
        <v>2</v>
      </c>
      <c r="FN56" s="8">
        <v>3</v>
      </c>
      <c r="FO56" s="30" t="s">
        <v>34</v>
      </c>
      <c r="FP56" s="30" t="s">
        <v>93</v>
      </c>
      <c r="FQ56" s="109">
        <v>4</v>
      </c>
      <c r="FR56" s="109" t="s">
        <v>85</v>
      </c>
      <c r="FS56" s="30"/>
      <c r="FT56" s="37">
        <v>3</v>
      </c>
      <c r="FU56" s="30">
        <v>7</v>
      </c>
      <c r="FV56" s="8">
        <v>1</v>
      </c>
      <c r="FW56" s="263">
        <v>2</v>
      </c>
      <c r="FX56" s="145">
        <v>3</v>
      </c>
      <c r="FY56" s="8"/>
      <c r="FZ56" s="8"/>
      <c r="GA56" s="30">
        <v>8</v>
      </c>
      <c r="GB56" s="30" t="s">
        <v>63</v>
      </c>
      <c r="GC56" s="30"/>
      <c r="GD56" s="37">
        <v>3</v>
      </c>
      <c r="GE56" s="30">
        <v>1</v>
      </c>
      <c r="GF56" s="8">
        <v>2</v>
      </c>
      <c r="GG56" s="263">
        <v>1</v>
      </c>
      <c r="GH56" s="8">
        <v>8</v>
      </c>
      <c r="GI56" s="29" t="s">
        <v>34</v>
      </c>
      <c r="GJ56" s="29" t="s">
        <v>103</v>
      </c>
      <c r="GK56" s="29">
        <v>0</v>
      </c>
      <c r="GL56" s="29" t="s">
        <v>85</v>
      </c>
      <c r="GM56" s="29"/>
      <c r="GN56" s="36">
        <v>2</v>
      </c>
      <c r="GO56" s="29">
        <v>6</v>
      </c>
      <c r="GP56" s="1">
        <v>3</v>
      </c>
      <c r="GQ56" s="263">
        <v>5</v>
      </c>
    </row>
    <row r="57" spans="1:199" ht="19.5">
      <c r="A57" s="542">
        <v>44833</v>
      </c>
      <c r="B57" s="41" t="s">
        <v>621</v>
      </c>
      <c r="C57" s="76">
        <v>1</v>
      </c>
      <c r="D57" s="42">
        <v>0</v>
      </c>
      <c r="E57" s="206">
        <v>1</v>
      </c>
      <c r="F57" s="176">
        <v>80</v>
      </c>
      <c r="G57" s="177">
        <v>42</v>
      </c>
      <c r="H57" s="178">
        <v>38</v>
      </c>
      <c r="I57" s="518">
        <v>4</v>
      </c>
      <c r="J57" s="43">
        <v>2</v>
      </c>
      <c r="K57" s="43">
        <v>0</v>
      </c>
      <c r="L57" s="43">
        <v>2</v>
      </c>
      <c r="M57" s="43">
        <v>0</v>
      </c>
      <c r="N57" s="186">
        <v>4</v>
      </c>
      <c r="O57" s="43">
        <v>0</v>
      </c>
      <c r="P57" s="189">
        <v>4</v>
      </c>
      <c r="Q57" s="44">
        <v>2</v>
      </c>
      <c r="R57" s="54"/>
      <c r="S57" s="8">
        <v>4</v>
      </c>
      <c r="T57" s="30" t="s">
        <v>36</v>
      </c>
      <c r="U57" s="30" t="s">
        <v>93</v>
      </c>
      <c r="V57" s="30">
        <v>9</v>
      </c>
      <c r="W57" s="30" t="s">
        <v>85</v>
      </c>
      <c r="X57" s="30"/>
      <c r="Y57" s="37">
        <v>1</v>
      </c>
      <c r="Z57" s="30">
        <v>10</v>
      </c>
      <c r="AA57" s="8">
        <v>2</v>
      </c>
      <c r="AB57" s="275">
        <v>2</v>
      </c>
      <c r="AC57" s="8">
        <v>4</v>
      </c>
      <c r="AD57" s="30" t="s">
        <v>34</v>
      </c>
      <c r="AE57" s="30" t="s">
        <v>94</v>
      </c>
      <c r="AF57" s="30">
        <v>50</v>
      </c>
      <c r="AG57" s="30" t="s">
        <v>85</v>
      </c>
      <c r="AH57" s="30"/>
      <c r="AI57" s="37">
        <v>1</v>
      </c>
      <c r="AJ57" s="30">
        <v>3</v>
      </c>
      <c r="AK57" s="8">
        <v>2</v>
      </c>
      <c r="AL57" s="292">
        <v>2</v>
      </c>
      <c r="AM57" s="8">
        <v>6</v>
      </c>
      <c r="AN57" s="109" t="s">
        <v>128</v>
      </c>
      <c r="AO57" s="109" t="s">
        <v>63</v>
      </c>
      <c r="AP57" s="30" t="s">
        <v>226</v>
      </c>
      <c r="AQ57" s="30" t="s">
        <v>85</v>
      </c>
      <c r="AR57" s="30"/>
      <c r="AS57" s="37">
        <v>3</v>
      </c>
      <c r="AT57" s="30">
        <v>19</v>
      </c>
      <c r="AU57" s="8">
        <v>3</v>
      </c>
      <c r="AV57" s="275">
        <v>3</v>
      </c>
      <c r="AW57" s="8">
        <v>6</v>
      </c>
      <c r="AX57" s="8"/>
      <c r="AY57" s="1"/>
      <c r="AZ57" s="109">
        <v>5</v>
      </c>
      <c r="BA57" s="109" t="s">
        <v>103</v>
      </c>
      <c r="BB57" s="30"/>
      <c r="BC57" s="37">
        <v>3</v>
      </c>
      <c r="BD57" s="30">
        <v>4</v>
      </c>
      <c r="BE57" s="8">
        <v>2</v>
      </c>
      <c r="BF57" s="275">
        <v>4</v>
      </c>
      <c r="BG57" s="8">
        <v>6</v>
      </c>
      <c r="BH57" s="30" t="s">
        <v>34</v>
      </c>
      <c r="BI57" s="30" t="s">
        <v>95</v>
      </c>
      <c r="BJ57" s="30">
        <v>4</v>
      </c>
      <c r="BK57" s="30" t="s">
        <v>92</v>
      </c>
      <c r="BL57" s="30"/>
      <c r="BM57" s="37">
        <v>3</v>
      </c>
      <c r="BN57" s="30">
        <v>3</v>
      </c>
      <c r="BO57" s="8">
        <v>2</v>
      </c>
      <c r="BP57" s="275">
        <v>4</v>
      </c>
      <c r="BQ57" s="8">
        <v>5</v>
      </c>
      <c r="BR57" s="30" t="s">
        <v>36</v>
      </c>
      <c r="BS57" s="30" t="s">
        <v>93</v>
      </c>
      <c r="BT57" s="109" t="s">
        <v>36</v>
      </c>
      <c r="BU57" s="109" t="s">
        <v>85</v>
      </c>
      <c r="BV57" s="109"/>
      <c r="BW57" s="37">
        <v>3</v>
      </c>
      <c r="BX57" s="30">
        <v>10</v>
      </c>
      <c r="BY57" s="8">
        <v>2</v>
      </c>
      <c r="BZ57" s="275">
        <v>3</v>
      </c>
      <c r="CA57" s="8">
        <v>3</v>
      </c>
      <c r="CB57" s="8"/>
      <c r="CC57" s="8"/>
      <c r="CD57" s="30">
        <v>4</v>
      </c>
      <c r="CE57" s="30" t="s">
        <v>85</v>
      </c>
      <c r="CF57" s="30"/>
      <c r="CG57" s="37">
        <v>1</v>
      </c>
      <c r="CH57" s="30">
        <v>6</v>
      </c>
      <c r="CI57" s="8">
        <v>2</v>
      </c>
      <c r="CJ57" s="275">
        <v>1</v>
      </c>
      <c r="CK57" s="8">
        <v>5</v>
      </c>
      <c r="CL57" s="30" t="s">
        <v>34</v>
      </c>
      <c r="CM57" s="30" t="s">
        <v>93</v>
      </c>
      <c r="CN57" s="30" t="s">
        <v>226</v>
      </c>
      <c r="CO57" s="30" t="s">
        <v>85</v>
      </c>
      <c r="CP57" s="92"/>
      <c r="CQ57" s="37">
        <v>2</v>
      </c>
      <c r="CR57" s="30">
        <v>10</v>
      </c>
      <c r="CS57" s="8">
        <v>2</v>
      </c>
      <c r="CT57" s="275">
        <v>3</v>
      </c>
      <c r="CU57" s="8">
        <v>3</v>
      </c>
      <c r="CV57" s="30" t="s">
        <v>34</v>
      </c>
      <c r="CW57" s="30" t="s">
        <v>94</v>
      </c>
      <c r="CX57" s="30">
        <v>9</v>
      </c>
      <c r="CY57" s="30" t="s">
        <v>85</v>
      </c>
      <c r="CZ57" s="30" t="s">
        <v>285</v>
      </c>
      <c r="DA57" s="37">
        <v>1</v>
      </c>
      <c r="DB57" s="30">
        <v>4</v>
      </c>
      <c r="DC57" s="8">
        <v>1</v>
      </c>
      <c r="DD57" s="263">
        <v>2</v>
      </c>
      <c r="DE57" s="24"/>
      <c r="DF57" s="8">
        <v>3</v>
      </c>
      <c r="DG57" s="8"/>
      <c r="DH57" s="264"/>
      <c r="DI57" s="30" t="s">
        <v>271</v>
      </c>
      <c r="DJ57" s="30" t="s">
        <v>85</v>
      </c>
      <c r="DK57" s="30"/>
      <c r="DL57" s="37">
        <v>3</v>
      </c>
      <c r="DM57" s="30">
        <v>7</v>
      </c>
      <c r="DN57" s="8">
        <v>2</v>
      </c>
      <c r="DO57" s="266">
        <v>1</v>
      </c>
      <c r="DP57" s="8">
        <v>3</v>
      </c>
      <c r="DQ57" s="30" t="s">
        <v>34</v>
      </c>
      <c r="DR57" s="30" t="s">
        <v>63</v>
      </c>
      <c r="DS57" s="30">
        <v>0</v>
      </c>
      <c r="DT57" s="30" t="s">
        <v>85</v>
      </c>
      <c r="DU57" s="30"/>
      <c r="DV57" s="37">
        <v>1</v>
      </c>
      <c r="DW57" s="30">
        <v>1</v>
      </c>
      <c r="DX57" s="8">
        <v>1</v>
      </c>
      <c r="DY57" s="263">
        <v>2</v>
      </c>
      <c r="DZ57" s="8">
        <v>4</v>
      </c>
      <c r="EA57" s="30" t="s">
        <v>34</v>
      </c>
      <c r="EB57" s="30" t="s">
        <v>93</v>
      </c>
      <c r="EC57" s="30">
        <v>8</v>
      </c>
      <c r="ED57" s="29" t="s">
        <v>86</v>
      </c>
      <c r="EE57" s="30"/>
      <c r="EF57" s="37">
        <v>4</v>
      </c>
      <c r="EG57" s="30">
        <v>5</v>
      </c>
      <c r="EH57" s="8">
        <v>1</v>
      </c>
      <c r="EI57" s="263">
        <v>3</v>
      </c>
      <c r="EJ57" s="8">
        <v>4</v>
      </c>
      <c r="EK57" s="30" t="s">
        <v>36</v>
      </c>
      <c r="EL57" s="30" t="s">
        <v>93</v>
      </c>
      <c r="EM57" s="30">
        <v>7</v>
      </c>
      <c r="EN57" s="30" t="s">
        <v>85</v>
      </c>
      <c r="EO57" s="30"/>
      <c r="EP57" s="37">
        <v>3</v>
      </c>
      <c r="EQ57" s="30">
        <v>4</v>
      </c>
      <c r="ER57" s="8">
        <v>2</v>
      </c>
      <c r="ES57" s="263">
        <v>2</v>
      </c>
      <c r="ET57" s="8">
        <v>6</v>
      </c>
      <c r="EU57" s="30" t="s">
        <v>34</v>
      </c>
      <c r="EV57" s="30" t="s">
        <v>86</v>
      </c>
      <c r="EW57" s="30">
        <v>0</v>
      </c>
      <c r="EX57" s="30" t="s">
        <v>91</v>
      </c>
      <c r="EY57" s="30" t="s">
        <v>285</v>
      </c>
      <c r="EZ57" s="37">
        <v>2</v>
      </c>
      <c r="FA57" s="30">
        <v>5</v>
      </c>
      <c r="FB57" s="8">
        <v>2</v>
      </c>
      <c r="FC57" s="263">
        <v>4</v>
      </c>
      <c r="FD57" s="8">
        <v>4</v>
      </c>
      <c r="FE57" s="30" t="s">
        <v>34</v>
      </c>
      <c r="FF57" s="30" t="s">
        <v>93</v>
      </c>
      <c r="FG57" s="109">
        <v>8</v>
      </c>
      <c r="FH57" s="109" t="s">
        <v>85</v>
      </c>
      <c r="FI57" s="30"/>
      <c r="FJ57" s="37">
        <v>5</v>
      </c>
      <c r="FK57" s="30">
        <v>19</v>
      </c>
      <c r="FL57" s="8">
        <v>2</v>
      </c>
      <c r="FM57" s="263">
        <v>2</v>
      </c>
      <c r="FN57" s="8">
        <v>4</v>
      </c>
      <c r="FO57" s="30" t="s">
        <v>34</v>
      </c>
      <c r="FP57" s="30" t="s">
        <v>93</v>
      </c>
      <c r="FQ57" s="30">
        <v>4</v>
      </c>
      <c r="FR57" s="30" t="s">
        <v>85</v>
      </c>
      <c r="FS57" s="30"/>
      <c r="FT57" s="37">
        <v>3</v>
      </c>
      <c r="FU57" s="30">
        <v>10</v>
      </c>
      <c r="FV57" s="8">
        <v>2</v>
      </c>
      <c r="FW57" s="263">
        <v>2</v>
      </c>
      <c r="FX57" s="145">
        <v>5</v>
      </c>
      <c r="FY57" s="8"/>
      <c r="FZ57" s="8"/>
      <c r="GA57" s="30">
        <v>6</v>
      </c>
      <c r="GB57" s="30" t="s">
        <v>63</v>
      </c>
      <c r="GC57" s="30"/>
      <c r="GD57" s="37">
        <v>3</v>
      </c>
      <c r="GE57" s="30">
        <v>1</v>
      </c>
      <c r="GF57" s="8">
        <v>2</v>
      </c>
      <c r="GG57" s="263">
        <v>3</v>
      </c>
      <c r="GH57" s="8">
        <v>5</v>
      </c>
      <c r="GI57" s="29" t="s">
        <v>34</v>
      </c>
      <c r="GJ57" s="29" t="s">
        <v>93</v>
      </c>
      <c r="GK57" s="29">
        <v>0</v>
      </c>
      <c r="GL57" s="29" t="s">
        <v>85</v>
      </c>
      <c r="GM57" s="29"/>
      <c r="GN57" s="36">
        <v>2</v>
      </c>
      <c r="GO57" s="29">
        <v>11</v>
      </c>
      <c r="GP57" s="1">
        <v>2</v>
      </c>
      <c r="GQ57" s="263">
        <v>3</v>
      </c>
    </row>
    <row r="58" spans="1:199" ht="19.5">
      <c r="A58" s="541">
        <v>44807</v>
      </c>
      <c r="B58" s="114" t="s">
        <v>620</v>
      </c>
      <c r="C58" s="74">
        <v>4</v>
      </c>
      <c r="D58" s="28">
        <v>0</v>
      </c>
      <c r="E58" s="206">
        <v>4</v>
      </c>
      <c r="F58" s="179">
        <v>85</v>
      </c>
      <c r="G58" s="180">
        <v>43</v>
      </c>
      <c r="H58" s="181">
        <v>42</v>
      </c>
      <c r="I58" s="518">
        <v>4</v>
      </c>
      <c r="J58" s="27">
        <v>3</v>
      </c>
      <c r="K58" s="27">
        <v>0</v>
      </c>
      <c r="L58" s="27">
        <v>0</v>
      </c>
      <c r="M58" s="27">
        <v>0</v>
      </c>
      <c r="N58" s="187">
        <v>3</v>
      </c>
      <c r="O58" s="27">
        <v>1</v>
      </c>
      <c r="P58" s="190">
        <v>4</v>
      </c>
      <c r="Q58" s="18">
        <v>1</v>
      </c>
      <c r="R58" s="54"/>
      <c r="S58" s="1">
        <v>4</v>
      </c>
      <c r="T58" s="29" t="s">
        <v>36</v>
      </c>
      <c r="U58" s="29" t="s">
        <v>63</v>
      </c>
      <c r="V58" s="115">
        <v>9</v>
      </c>
      <c r="W58" s="115" t="s">
        <v>85</v>
      </c>
      <c r="X58" s="29"/>
      <c r="Y58" s="36">
        <v>2</v>
      </c>
      <c r="Z58" s="29">
        <v>15</v>
      </c>
      <c r="AA58" s="1">
        <v>2</v>
      </c>
      <c r="AB58" s="275">
        <v>2</v>
      </c>
      <c r="AC58" s="1">
        <v>4</v>
      </c>
      <c r="AD58" s="29" t="s">
        <v>34</v>
      </c>
      <c r="AE58" s="29" t="s">
        <v>93</v>
      </c>
      <c r="AF58" s="82">
        <v>4</v>
      </c>
      <c r="AG58" s="82" t="s">
        <v>86</v>
      </c>
      <c r="AH58" s="29"/>
      <c r="AI58" s="36">
        <v>2</v>
      </c>
      <c r="AJ58" s="29">
        <v>1</v>
      </c>
      <c r="AK58" s="1">
        <v>1</v>
      </c>
      <c r="AL58" s="292">
        <v>3</v>
      </c>
      <c r="AM58" s="1">
        <v>5</v>
      </c>
      <c r="AN58" s="29" t="s">
        <v>128</v>
      </c>
      <c r="AO58" s="29" t="s">
        <v>93</v>
      </c>
      <c r="AP58" s="110">
        <v>0</v>
      </c>
      <c r="AQ58" s="110" t="s">
        <v>85</v>
      </c>
      <c r="AR58" s="29"/>
      <c r="AS58" s="36">
        <v>2</v>
      </c>
      <c r="AT58" s="29">
        <v>20</v>
      </c>
      <c r="AU58" s="1">
        <v>3</v>
      </c>
      <c r="AV58" s="275">
        <v>2</v>
      </c>
      <c r="AW58" s="1">
        <v>3</v>
      </c>
      <c r="AX58" s="1"/>
      <c r="AY58" s="8"/>
      <c r="AZ58" s="29">
        <v>5</v>
      </c>
      <c r="BA58" s="29" t="s">
        <v>63</v>
      </c>
      <c r="BB58" s="29"/>
      <c r="BC58" s="36">
        <v>2</v>
      </c>
      <c r="BD58" s="29">
        <v>10</v>
      </c>
      <c r="BE58" s="1">
        <v>2</v>
      </c>
      <c r="BF58" s="275">
        <v>1</v>
      </c>
      <c r="BG58" s="1">
        <v>6</v>
      </c>
      <c r="BH58" s="29" t="s">
        <v>34</v>
      </c>
      <c r="BI58" s="29" t="s">
        <v>103</v>
      </c>
      <c r="BJ58" s="29">
        <v>4</v>
      </c>
      <c r="BK58" s="29" t="s">
        <v>85</v>
      </c>
      <c r="BL58" s="29"/>
      <c r="BM58" s="36">
        <v>2</v>
      </c>
      <c r="BN58" s="29">
        <v>5</v>
      </c>
      <c r="BO58" s="1">
        <v>2</v>
      </c>
      <c r="BP58" s="275">
        <v>4</v>
      </c>
      <c r="BQ58" s="1">
        <v>6</v>
      </c>
      <c r="BR58" s="29" t="s">
        <v>36</v>
      </c>
      <c r="BS58" s="29" t="s">
        <v>96</v>
      </c>
      <c r="BT58" s="29" t="s">
        <v>36</v>
      </c>
      <c r="BU58" s="29" t="s">
        <v>85</v>
      </c>
      <c r="BV58" s="29"/>
      <c r="BW58" s="36">
        <v>1</v>
      </c>
      <c r="BX58" s="29">
        <v>7</v>
      </c>
      <c r="BY58" s="1">
        <v>2</v>
      </c>
      <c r="BZ58" s="275">
        <v>4</v>
      </c>
      <c r="CA58" s="1">
        <v>3</v>
      </c>
      <c r="CB58" s="1"/>
      <c r="CC58" s="1"/>
      <c r="CD58" s="29">
        <v>4</v>
      </c>
      <c r="CE58" s="29" t="s">
        <v>85</v>
      </c>
      <c r="CF58" s="29"/>
      <c r="CG58" s="36">
        <v>1</v>
      </c>
      <c r="CH58" s="29">
        <v>6</v>
      </c>
      <c r="CI58" s="1">
        <v>2</v>
      </c>
      <c r="CJ58" s="275">
        <v>1</v>
      </c>
      <c r="CK58" s="1">
        <v>8</v>
      </c>
      <c r="CL58" s="29" t="s">
        <v>34</v>
      </c>
      <c r="CM58" s="29" t="s">
        <v>103</v>
      </c>
      <c r="CN58" s="29">
        <v>4</v>
      </c>
      <c r="CO58" s="29" t="s">
        <v>91</v>
      </c>
      <c r="CP58" s="29"/>
      <c r="CQ58" s="36">
        <v>2</v>
      </c>
      <c r="CR58" s="29">
        <v>10</v>
      </c>
      <c r="CS58" s="1">
        <v>2</v>
      </c>
      <c r="CT58" s="275">
        <v>6</v>
      </c>
      <c r="CU58" s="1">
        <v>4</v>
      </c>
      <c r="CV58" s="29" t="s">
        <v>34</v>
      </c>
      <c r="CW58" s="29" t="s">
        <v>93</v>
      </c>
      <c r="CX58" s="82">
        <v>8</v>
      </c>
      <c r="CY58" s="82" t="s">
        <v>63</v>
      </c>
      <c r="CZ58" s="29"/>
      <c r="DA58" s="36">
        <v>2</v>
      </c>
      <c r="DB58" s="29">
        <v>2</v>
      </c>
      <c r="DC58" s="1">
        <v>1</v>
      </c>
      <c r="DD58" s="263">
        <v>3</v>
      </c>
      <c r="DE58" s="23" t="s">
        <v>424</v>
      </c>
      <c r="DF58" s="1">
        <v>4</v>
      </c>
      <c r="DG58" s="1"/>
      <c r="DH58" s="264"/>
      <c r="DI58" s="29">
        <v>5</v>
      </c>
      <c r="DJ58" s="30" t="s">
        <v>91</v>
      </c>
      <c r="DK58" s="29"/>
      <c r="DL58" s="36">
        <v>3</v>
      </c>
      <c r="DM58" s="82">
        <v>9</v>
      </c>
      <c r="DN58" s="107">
        <v>2</v>
      </c>
      <c r="DO58" s="266">
        <v>2</v>
      </c>
      <c r="DP58" s="1">
        <v>4</v>
      </c>
      <c r="DQ58" s="29" t="s">
        <v>34</v>
      </c>
      <c r="DR58" s="29" t="s">
        <v>63</v>
      </c>
      <c r="DS58" s="29">
        <v>8</v>
      </c>
      <c r="DT58" s="29" t="s">
        <v>85</v>
      </c>
      <c r="DU58" s="29"/>
      <c r="DV58" s="36">
        <v>3</v>
      </c>
      <c r="DW58" s="29">
        <v>20</v>
      </c>
      <c r="DX58" s="1">
        <v>2</v>
      </c>
      <c r="DY58" s="263">
        <v>2</v>
      </c>
      <c r="DZ58" s="1">
        <v>5</v>
      </c>
      <c r="EA58" s="29" t="s">
        <v>34</v>
      </c>
      <c r="EB58" s="29" t="s">
        <v>93</v>
      </c>
      <c r="EC58" s="29">
        <v>0</v>
      </c>
      <c r="ED58" s="29" t="s">
        <v>85</v>
      </c>
      <c r="EE58" s="29"/>
      <c r="EF58" s="36">
        <v>1</v>
      </c>
      <c r="EG58" s="29">
        <v>9</v>
      </c>
      <c r="EH58" s="1">
        <v>3</v>
      </c>
      <c r="EI58" s="263">
        <v>2</v>
      </c>
      <c r="EJ58" s="1">
        <v>5</v>
      </c>
      <c r="EK58" s="29" t="s">
        <v>36</v>
      </c>
      <c r="EL58" s="29" t="s">
        <v>93</v>
      </c>
      <c r="EM58" s="29">
        <v>8</v>
      </c>
      <c r="EN58" s="29" t="s">
        <v>86</v>
      </c>
      <c r="EO58" s="29"/>
      <c r="EP58" s="36">
        <v>1</v>
      </c>
      <c r="EQ58" s="29">
        <v>1</v>
      </c>
      <c r="ER58" s="1">
        <v>1</v>
      </c>
      <c r="ES58" s="263">
        <v>4</v>
      </c>
      <c r="ET58" s="1">
        <v>5</v>
      </c>
      <c r="EU58" s="29" t="s">
        <v>34</v>
      </c>
      <c r="EV58" s="29" t="s">
        <v>86</v>
      </c>
      <c r="EW58" s="29">
        <v>6</v>
      </c>
      <c r="EX58" s="29" t="s">
        <v>85</v>
      </c>
      <c r="EY58" s="29"/>
      <c r="EZ58" s="36">
        <v>3</v>
      </c>
      <c r="FA58" s="29">
        <v>15</v>
      </c>
      <c r="FB58" s="1">
        <v>2</v>
      </c>
      <c r="FC58" s="263">
        <v>3</v>
      </c>
      <c r="FD58" s="1">
        <v>5</v>
      </c>
      <c r="FE58" s="29" t="s">
        <v>34</v>
      </c>
      <c r="FF58" s="29" t="s">
        <v>93</v>
      </c>
      <c r="FG58" s="29">
        <v>9</v>
      </c>
      <c r="FH58" s="29" t="s">
        <v>63</v>
      </c>
      <c r="FI58" s="29"/>
      <c r="FJ58" s="36">
        <v>3</v>
      </c>
      <c r="FK58" s="29">
        <v>8</v>
      </c>
      <c r="FL58" s="1">
        <v>2</v>
      </c>
      <c r="FM58" s="263">
        <v>3</v>
      </c>
      <c r="FN58" s="1">
        <v>7</v>
      </c>
      <c r="FO58" s="29" t="s">
        <v>34</v>
      </c>
      <c r="FP58" s="29" t="s">
        <v>96</v>
      </c>
      <c r="FQ58" s="29">
        <v>0</v>
      </c>
      <c r="FR58" s="29" t="s">
        <v>63</v>
      </c>
      <c r="FS58" s="29"/>
      <c r="FT58" s="36">
        <v>1</v>
      </c>
      <c r="FU58" s="29">
        <v>8</v>
      </c>
      <c r="FV58" s="1">
        <v>2</v>
      </c>
      <c r="FW58" s="263">
        <v>5</v>
      </c>
      <c r="FX58" s="1">
        <v>3</v>
      </c>
      <c r="FY58" s="1"/>
      <c r="FZ58" s="1"/>
      <c r="GA58" s="29">
        <v>8</v>
      </c>
      <c r="GB58" s="29" t="s">
        <v>85</v>
      </c>
      <c r="GC58" s="29"/>
      <c r="GD58" s="36">
        <v>1</v>
      </c>
      <c r="GE58" s="29">
        <v>10</v>
      </c>
      <c r="GF58" s="1">
        <v>2</v>
      </c>
      <c r="GG58" s="263">
        <v>1</v>
      </c>
      <c r="GH58" s="1">
        <v>4</v>
      </c>
      <c r="GI58" s="29" t="s">
        <v>34</v>
      </c>
      <c r="GJ58" s="30" t="s">
        <v>86</v>
      </c>
      <c r="GK58" s="29">
        <v>8</v>
      </c>
      <c r="GL58" s="29" t="s">
        <v>85</v>
      </c>
      <c r="GM58" s="29"/>
      <c r="GN58" s="36">
        <v>1</v>
      </c>
      <c r="GO58" s="29">
        <v>6</v>
      </c>
      <c r="GP58" s="1">
        <v>1</v>
      </c>
      <c r="GQ58" s="263">
        <v>3</v>
      </c>
    </row>
    <row r="59" spans="1:199" ht="19.5">
      <c r="A59" s="541">
        <v>44800</v>
      </c>
      <c r="B59" s="5" t="s">
        <v>618</v>
      </c>
      <c r="C59" s="74">
        <v>1</v>
      </c>
      <c r="D59" s="28">
        <v>0</v>
      </c>
      <c r="E59" s="206">
        <v>1</v>
      </c>
      <c r="F59" s="179">
        <v>78</v>
      </c>
      <c r="G59" s="180">
        <v>40</v>
      </c>
      <c r="H59" s="181">
        <v>38</v>
      </c>
      <c r="I59" s="518">
        <v>2</v>
      </c>
      <c r="J59" s="27">
        <v>1</v>
      </c>
      <c r="K59" s="27">
        <v>0</v>
      </c>
      <c r="L59" s="27">
        <v>0</v>
      </c>
      <c r="M59" s="27">
        <v>0</v>
      </c>
      <c r="N59" s="187">
        <v>1</v>
      </c>
      <c r="O59" s="27">
        <v>2</v>
      </c>
      <c r="P59" s="190">
        <v>3</v>
      </c>
      <c r="Q59" s="18">
        <v>3</v>
      </c>
      <c r="R59" s="54"/>
      <c r="S59" s="145">
        <v>3</v>
      </c>
      <c r="T59" s="30" t="s">
        <v>36</v>
      </c>
      <c r="U59" s="30" t="s">
        <v>91</v>
      </c>
      <c r="V59" s="30">
        <v>5</v>
      </c>
      <c r="W59" s="30" t="s">
        <v>91</v>
      </c>
      <c r="X59" s="30"/>
      <c r="Y59" s="37">
        <v>2</v>
      </c>
      <c r="Z59" s="30">
        <v>0</v>
      </c>
      <c r="AA59" s="8">
        <v>0</v>
      </c>
      <c r="AB59" s="275">
        <v>3</v>
      </c>
      <c r="AC59" s="8">
        <v>5</v>
      </c>
      <c r="AD59" s="30" t="s">
        <v>34</v>
      </c>
      <c r="AE59" s="30" t="s">
        <v>63</v>
      </c>
      <c r="AF59" s="30">
        <v>9</v>
      </c>
      <c r="AG59" s="30" t="s">
        <v>95</v>
      </c>
      <c r="AH59" s="30"/>
      <c r="AI59" s="37">
        <v>4</v>
      </c>
      <c r="AJ59" s="30">
        <v>5</v>
      </c>
      <c r="AK59" s="8">
        <v>2</v>
      </c>
      <c r="AL59" s="292">
        <v>3</v>
      </c>
      <c r="AM59" s="8">
        <v>7</v>
      </c>
      <c r="AN59" s="30" t="s">
        <v>128</v>
      </c>
      <c r="AO59" s="30" t="s">
        <v>103</v>
      </c>
      <c r="AP59" s="109">
        <v>4</v>
      </c>
      <c r="AQ59" s="109" t="s">
        <v>91</v>
      </c>
      <c r="AR59" s="30"/>
      <c r="AS59" s="37">
        <v>3</v>
      </c>
      <c r="AT59" s="30">
        <v>22</v>
      </c>
      <c r="AU59" s="8">
        <v>2</v>
      </c>
      <c r="AV59" s="275">
        <v>5</v>
      </c>
      <c r="AW59" s="8">
        <v>4</v>
      </c>
      <c r="AX59" s="8"/>
      <c r="AY59" s="1"/>
      <c r="AZ59" s="30">
        <v>5</v>
      </c>
      <c r="BA59" s="30" t="s">
        <v>63</v>
      </c>
      <c r="BB59" s="30"/>
      <c r="BC59" s="37">
        <v>1</v>
      </c>
      <c r="BD59" s="30">
        <v>1.5</v>
      </c>
      <c r="BE59" s="8">
        <v>2</v>
      </c>
      <c r="BF59" s="275">
        <v>2</v>
      </c>
      <c r="BG59" s="8">
        <v>4</v>
      </c>
      <c r="BH59" s="30" t="s">
        <v>34</v>
      </c>
      <c r="BI59" s="30" t="s">
        <v>92</v>
      </c>
      <c r="BJ59" s="30">
        <v>4</v>
      </c>
      <c r="BK59" s="30" t="s">
        <v>85</v>
      </c>
      <c r="BL59" s="30"/>
      <c r="BM59" s="37">
        <v>2</v>
      </c>
      <c r="BN59" s="30">
        <v>3</v>
      </c>
      <c r="BO59" s="8">
        <v>2</v>
      </c>
      <c r="BP59" s="275">
        <v>2</v>
      </c>
      <c r="BQ59" s="8">
        <v>4</v>
      </c>
      <c r="BR59" s="30" t="s">
        <v>36</v>
      </c>
      <c r="BS59" s="30" t="s">
        <v>93</v>
      </c>
      <c r="BT59" s="30">
        <v>4</v>
      </c>
      <c r="BU59" s="30" t="s">
        <v>85</v>
      </c>
      <c r="BV59" s="30"/>
      <c r="BW59" s="37">
        <v>1</v>
      </c>
      <c r="BX59" s="30">
        <v>4</v>
      </c>
      <c r="BY59" s="8">
        <v>1</v>
      </c>
      <c r="BZ59" s="275">
        <v>3</v>
      </c>
      <c r="CA59" s="113">
        <v>3</v>
      </c>
      <c r="CB59" s="8"/>
      <c r="CC59" s="8"/>
      <c r="CD59" s="30">
        <v>4</v>
      </c>
      <c r="CE59" s="30" t="s">
        <v>85</v>
      </c>
      <c r="CF59" s="30"/>
      <c r="CG59" s="37">
        <v>1</v>
      </c>
      <c r="CH59" s="30">
        <v>13</v>
      </c>
      <c r="CI59" s="8">
        <v>2</v>
      </c>
      <c r="CJ59" s="275">
        <v>1</v>
      </c>
      <c r="CK59" s="8">
        <v>5</v>
      </c>
      <c r="CL59" s="30" t="s">
        <v>34</v>
      </c>
      <c r="CM59" s="30" t="s">
        <v>93</v>
      </c>
      <c r="CN59" s="30" t="s">
        <v>317</v>
      </c>
      <c r="CO59" s="30" t="s">
        <v>94</v>
      </c>
      <c r="CP59" s="109"/>
      <c r="CQ59" s="37">
        <v>3</v>
      </c>
      <c r="CR59" s="30">
        <v>1.5</v>
      </c>
      <c r="CS59" s="8">
        <v>2</v>
      </c>
      <c r="CT59" s="275">
        <v>3</v>
      </c>
      <c r="CU59" s="8">
        <v>5</v>
      </c>
      <c r="CV59" s="30" t="s">
        <v>34</v>
      </c>
      <c r="CW59" s="30" t="s">
        <v>93</v>
      </c>
      <c r="CX59" s="30">
        <v>0</v>
      </c>
      <c r="CY59" s="30" t="s">
        <v>85</v>
      </c>
      <c r="CZ59" s="30"/>
      <c r="DA59" s="37">
        <v>1</v>
      </c>
      <c r="DB59" s="30">
        <v>4</v>
      </c>
      <c r="DC59" s="8">
        <v>2</v>
      </c>
      <c r="DD59" s="263">
        <v>3</v>
      </c>
      <c r="DE59" s="24" t="s">
        <v>424</v>
      </c>
      <c r="DF59" s="8">
        <v>4</v>
      </c>
      <c r="DG59" s="8"/>
      <c r="DH59" s="264"/>
      <c r="DI59" s="30">
        <v>5</v>
      </c>
      <c r="DJ59" s="30" t="s">
        <v>85</v>
      </c>
      <c r="DK59" s="30"/>
      <c r="DL59" s="37">
        <v>4</v>
      </c>
      <c r="DM59" s="109">
        <v>12</v>
      </c>
      <c r="DN59" s="83">
        <v>3</v>
      </c>
      <c r="DO59" s="266">
        <v>1</v>
      </c>
      <c r="DP59" s="8">
        <v>3</v>
      </c>
      <c r="DQ59" s="30" t="s">
        <v>34</v>
      </c>
      <c r="DR59" s="30" t="s">
        <v>93</v>
      </c>
      <c r="DS59" s="30">
        <v>0</v>
      </c>
      <c r="DT59" s="30" t="s">
        <v>85</v>
      </c>
      <c r="DU59" s="30"/>
      <c r="DV59" s="37">
        <v>2</v>
      </c>
      <c r="DW59" s="30">
        <v>3</v>
      </c>
      <c r="DX59" s="8">
        <v>1</v>
      </c>
      <c r="DY59" s="263">
        <v>2</v>
      </c>
      <c r="DZ59" s="8">
        <v>4</v>
      </c>
      <c r="EA59" s="30" t="s">
        <v>34</v>
      </c>
      <c r="EB59" s="30" t="s">
        <v>93</v>
      </c>
      <c r="EC59" s="30" t="s">
        <v>226</v>
      </c>
      <c r="ED59" s="30" t="s">
        <v>85</v>
      </c>
      <c r="EE59" s="30"/>
      <c r="EF59" s="37">
        <v>2</v>
      </c>
      <c r="EG59" s="30">
        <v>10</v>
      </c>
      <c r="EH59" s="8">
        <v>2</v>
      </c>
      <c r="EI59" s="263">
        <v>2</v>
      </c>
      <c r="EJ59" s="8">
        <v>4</v>
      </c>
      <c r="EK59" s="30" t="s">
        <v>36</v>
      </c>
      <c r="EL59" s="30" t="s">
        <v>63</v>
      </c>
      <c r="EM59" s="30">
        <v>5</v>
      </c>
      <c r="EN59" s="30" t="s">
        <v>92</v>
      </c>
      <c r="EO59" s="30"/>
      <c r="EP59" s="37">
        <v>3</v>
      </c>
      <c r="EQ59" s="30">
        <v>0.5</v>
      </c>
      <c r="ER59" s="8">
        <v>1</v>
      </c>
      <c r="ES59" s="263">
        <v>3</v>
      </c>
      <c r="ET59" s="8">
        <v>6</v>
      </c>
      <c r="EU59" s="30" t="s">
        <v>34</v>
      </c>
      <c r="EV59" s="30" t="s">
        <v>63</v>
      </c>
      <c r="EW59" s="109">
        <v>7</v>
      </c>
      <c r="EX59" s="109" t="s">
        <v>85</v>
      </c>
      <c r="EY59" s="30"/>
      <c r="EZ59" s="37">
        <v>3</v>
      </c>
      <c r="FA59" s="30">
        <v>4</v>
      </c>
      <c r="FB59" s="8">
        <v>1</v>
      </c>
      <c r="FC59" s="263">
        <v>5</v>
      </c>
      <c r="FD59" s="8">
        <v>5</v>
      </c>
      <c r="FE59" s="109" t="s">
        <v>34</v>
      </c>
      <c r="FF59" s="109" t="s">
        <v>86</v>
      </c>
      <c r="FG59" s="30">
        <v>7</v>
      </c>
      <c r="FH59" s="30" t="s">
        <v>85</v>
      </c>
      <c r="FI59" s="30"/>
      <c r="FJ59" s="37">
        <v>3</v>
      </c>
      <c r="FK59" s="30">
        <v>15</v>
      </c>
      <c r="FL59" s="8">
        <v>3</v>
      </c>
      <c r="FM59" s="263">
        <v>2</v>
      </c>
      <c r="FN59" s="145">
        <v>4</v>
      </c>
      <c r="FO59" s="30" t="s">
        <v>34</v>
      </c>
      <c r="FP59" s="30" t="s">
        <v>93</v>
      </c>
      <c r="FQ59" s="30">
        <v>0</v>
      </c>
      <c r="FR59" s="30" t="s">
        <v>85</v>
      </c>
      <c r="FS59" s="30"/>
      <c r="FT59" s="37">
        <v>3</v>
      </c>
      <c r="FU59" s="30">
        <v>5</v>
      </c>
      <c r="FV59" s="8">
        <v>2</v>
      </c>
      <c r="FW59" s="263">
        <v>2</v>
      </c>
      <c r="FX59" s="8">
        <v>3</v>
      </c>
      <c r="FY59" s="8"/>
      <c r="FZ59" s="8"/>
      <c r="GA59" s="30">
        <v>8</v>
      </c>
      <c r="GB59" s="30" t="s">
        <v>85</v>
      </c>
      <c r="GC59" s="30"/>
      <c r="GD59" s="37">
        <v>1</v>
      </c>
      <c r="GE59" s="109">
        <v>5</v>
      </c>
      <c r="GF59" s="83">
        <v>2</v>
      </c>
      <c r="GG59" s="263">
        <v>1</v>
      </c>
      <c r="GH59" s="8">
        <v>5</v>
      </c>
      <c r="GI59" s="29" t="s">
        <v>34</v>
      </c>
      <c r="GJ59" s="29" t="s">
        <v>93</v>
      </c>
      <c r="GK59" s="29">
        <v>6</v>
      </c>
      <c r="GL59" s="29" t="s">
        <v>85</v>
      </c>
      <c r="GM59" s="29"/>
      <c r="GN59" s="36">
        <v>3</v>
      </c>
      <c r="GO59" s="29">
        <v>8</v>
      </c>
      <c r="GP59" s="1">
        <v>2</v>
      </c>
      <c r="GQ59" s="263">
        <v>3</v>
      </c>
    </row>
    <row r="60" spans="1:199" ht="19.5">
      <c r="A60" s="542">
        <v>44793</v>
      </c>
      <c r="B60" s="41" t="s">
        <v>615</v>
      </c>
      <c r="C60" s="76">
        <v>1</v>
      </c>
      <c r="D60" s="42">
        <v>0</v>
      </c>
      <c r="E60" s="206">
        <v>1</v>
      </c>
      <c r="F60" s="176">
        <v>79</v>
      </c>
      <c r="G60" s="177">
        <v>38</v>
      </c>
      <c r="H60" s="178">
        <v>41</v>
      </c>
      <c r="I60" s="518">
        <v>6</v>
      </c>
      <c r="J60" s="43">
        <v>0</v>
      </c>
      <c r="K60" s="43">
        <v>0</v>
      </c>
      <c r="L60" s="43">
        <v>2</v>
      </c>
      <c r="M60" s="43">
        <v>0</v>
      </c>
      <c r="N60" s="186">
        <v>2</v>
      </c>
      <c r="O60" s="43">
        <v>0</v>
      </c>
      <c r="P60" s="189">
        <v>2</v>
      </c>
      <c r="Q60" s="44">
        <v>1</v>
      </c>
      <c r="R60" s="54"/>
      <c r="S60" s="8">
        <v>4</v>
      </c>
      <c r="T60" s="30" t="s">
        <v>36</v>
      </c>
      <c r="U60" s="30" t="s">
        <v>93</v>
      </c>
      <c r="V60" s="109">
        <v>8</v>
      </c>
      <c r="W60" s="109" t="s">
        <v>85</v>
      </c>
      <c r="X60" s="30"/>
      <c r="Y60" s="37">
        <v>3</v>
      </c>
      <c r="Z60" s="30">
        <v>8</v>
      </c>
      <c r="AA60" s="8">
        <v>2</v>
      </c>
      <c r="AB60" s="275">
        <v>2</v>
      </c>
      <c r="AC60" s="8">
        <v>4</v>
      </c>
      <c r="AD60" s="30" t="s">
        <v>34</v>
      </c>
      <c r="AE60" s="30" t="s">
        <v>93</v>
      </c>
      <c r="AF60" s="30">
        <v>9</v>
      </c>
      <c r="AG60" s="30" t="s">
        <v>85</v>
      </c>
      <c r="AH60" s="30"/>
      <c r="AI60" s="37">
        <v>4</v>
      </c>
      <c r="AJ60" s="30">
        <v>11</v>
      </c>
      <c r="AK60" s="8">
        <v>2</v>
      </c>
      <c r="AL60" s="292">
        <v>2</v>
      </c>
      <c r="AM60" s="8">
        <v>5</v>
      </c>
      <c r="AN60" s="109" t="s">
        <v>128</v>
      </c>
      <c r="AO60" s="109" t="s">
        <v>63</v>
      </c>
      <c r="AP60" s="30" t="s">
        <v>226</v>
      </c>
      <c r="AQ60" s="30" t="s">
        <v>85</v>
      </c>
      <c r="AR60" s="30"/>
      <c r="AS60" s="37">
        <v>3</v>
      </c>
      <c r="AT60" s="30">
        <v>4</v>
      </c>
      <c r="AU60" s="8">
        <v>2</v>
      </c>
      <c r="AV60" s="275">
        <v>3</v>
      </c>
      <c r="AW60" s="8">
        <v>5</v>
      </c>
      <c r="AX60" s="8"/>
      <c r="AY60" s="1"/>
      <c r="AZ60" s="30">
        <v>6</v>
      </c>
      <c r="BA60" s="30" t="s">
        <v>103</v>
      </c>
      <c r="BB60" s="30"/>
      <c r="BC60" s="37">
        <v>1</v>
      </c>
      <c r="BD60" s="30">
        <v>11</v>
      </c>
      <c r="BE60" s="8">
        <v>2</v>
      </c>
      <c r="BF60" s="275">
        <v>3</v>
      </c>
      <c r="BG60" s="8">
        <v>3</v>
      </c>
      <c r="BH60" s="30" t="s">
        <v>34</v>
      </c>
      <c r="BI60" s="30" t="s">
        <v>86</v>
      </c>
      <c r="BJ60" s="30">
        <v>0</v>
      </c>
      <c r="BK60" s="30" t="s">
        <v>85</v>
      </c>
      <c r="BL60" s="30"/>
      <c r="BM60" s="37">
        <v>1</v>
      </c>
      <c r="BN60" s="30">
        <v>1</v>
      </c>
      <c r="BO60" s="8">
        <v>1</v>
      </c>
      <c r="BP60" s="275">
        <v>2</v>
      </c>
      <c r="BQ60" s="8">
        <v>5</v>
      </c>
      <c r="BR60" s="30" t="s">
        <v>36</v>
      </c>
      <c r="BS60" s="30" t="s">
        <v>93</v>
      </c>
      <c r="BT60" s="30">
        <v>4</v>
      </c>
      <c r="BU60" s="30" t="s">
        <v>85</v>
      </c>
      <c r="BV60" s="30"/>
      <c r="BW60" s="37">
        <v>2</v>
      </c>
      <c r="BX60" s="30">
        <v>11</v>
      </c>
      <c r="BY60" s="8">
        <v>2</v>
      </c>
      <c r="BZ60" s="275">
        <v>3</v>
      </c>
      <c r="CA60" s="8">
        <v>3</v>
      </c>
      <c r="CB60" s="8"/>
      <c r="CC60" s="8"/>
      <c r="CD60" s="30">
        <v>0</v>
      </c>
      <c r="CE60" s="30" t="s">
        <v>85</v>
      </c>
      <c r="CF60" s="30"/>
      <c r="CG60" s="37">
        <v>5</v>
      </c>
      <c r="CH60" s="30">
        <v>11</v>
      </c>
      <c r="CI60" s="8">
        <v>2</v>
      </c>
      <c r="CJ60" s="275">
        <v>1</v>
      </c>
      <c r="CK60" s="8">
        <v>5</v>
      </c>
      <c r="CL60" s="30" t="s">
        <v>34</v>
      </c>
      <c r="CM60" s="30" t="s">
        <v>93</v>
      </c>
      <c r="CN60" s="30" t="s">
        <v>226</v>
      </c>
      <c r="CO60" s="30" t="s">
        <v>85</v>
      </c>
      <c r="CP60" s="109"/>
      <c r="CQ60" s="37">
        <v>3</v>
      </c>
      <c r="CR60" s="30">
        <v>9</v>
      </c>
      <c r="CS60" s="8">
        <v>2</v>
      </c>
      <c r="CT60" s="275">
        <v>3</v>
      </c>
      <c r="CU60" s="8">
        <v>4</v>
      </c>
      <c r="CV60" s="30" t="s">
        <v>34</v>
      </c>
      <c r="CW60" s="30" t="s">
        <v>93</v>
      </c>
      <c r="CX60" s="30">
        <v>8</v>
      </c>
      <c r="CY60" s="30" t="s">
        <v>85</v>
      </c>
      <c r="CZ60" s="30" t="s">
        <v>285</v>
      </c>
      <c r="DA60" s="37">
        <v>2</v>
      </c>
      <c r="DB60" s="30">
        <v>30</v>
      </c>
      <c r="DC60" s="8">
        <v>2</v>
      </c>
      <c r="DD60" s="263">
        <v>2</v>
      </c>
      <c r="DE60" s="24"/>
      <c r="DF60" s="8">
        <v>4</v>
      </c>
      <c r="DG60" s="8"/>
      <c r="DH60" s="264"/>
      <c r="DI60" s="30">
        <v>5</v>
      </c>
      <c r="DJ60" s="30" t="s">
        <v>85</v>
      </c>
      <c r="DK60" s="30"/>
      <c r="DL60" s="37">
        <v>3</v>
      </c>
      <c r="DM60" s="30">
        <v>20</v>
      </c>
      <c r="DN60" s="8">
        <v>3</v>
      </c>
      <c r="DO60" s="266">
        <v>1</v>
      </c>
      <c r="DP60" s="8">
        <v>4</v>
      </c>
      <c r="DQ60" s="30" t="s">
        <v>34</v>
      </c>
      <c r="DR60" s="30" t="s">
        <v>93</v>
      </c>
      <c r="DS60" s="30">
        <v>9</v>
      </c>
      <c r="DT60" s="30" t="s">
        <v>85</v>
      </c>
      <c r="DU60" s="30"/>
      <c r="DV60" s="37">
        <v>2</v>
      </c>
      <c r="DW60" s="30">
        <v>5</v>
      </c>
      <c r="DX60" s="8">
        <v>2</v>
      </c>
      <c r="DY60" s="263">
        <v>2</v>
      </c>
      <c r="DZ60" s="8">
        <v>4</v>
      </c>
      <c r="EA60" s="30" t="s">
        <v>34</v>
      </c>
      <c r="EB60" s="30" t="s">
        <v>93</v>
      </c>
      <c r="EC60" s="30">
        <v>0</v>
      </c>
      <c r="ED60" s="30" t="s">
        <v>85</v>
      </c>
      <c r="EE60" s="30"/>
      <c r="EF60" s="37">
        <v>1</v>
      </c>
      <c r="EG60" s="30">
        <v>8</v>
      </c>
      <c r="EH60" s="8">
        <v>2</v>
      </c>
      <c r="EI60" s="263">
        <v>2</v>
      </c>
      <c r="EJ60" s="8">
        <v>5</v>
      </c>
      <c r="EK60" s="30" t="s">
        <v>36</v>
      </c>
      <c r="EL60" s="30" t="s">
        <v>63</v>
      </c>
      <c r="EM60" s="30">
        <v>7</v>
      </c>
      <c r="EN60" s="30" t="s">
        <v>86</v>
      </c>
      <c r="EO60" s="30"/>
      <c r="EP60" s="37">
        <v>1</v>
      </c>
      <c r="EQ60" s="30">
        <v>7</v>
      </c>
      <c r="ER60" s="8">
        <v>2</v>
      </c>
      <c r="ES60" s="263">
        <v>3</v>
      </c>
      <c r="ET60" s="8">
        <v>6</v>
      </c>
      <c r="EU60" s="30" t="s">
        <v>34</v>
      </c>
      <c r="EV60" s="30" t="s">
        <v>63</v>
      </c>
      <c r="EW60" s="30">
        <v>9</v>
      </c>
      <c r="EX60" s="30" t="s">
        <v>85</v>
      </c>
      <c r="EY60" s="30"/>
      <c r="EZ60" s="37">
        <v>3</v>
      </c>
      <c r="FA60" s="30">
        <v>5</v>
      </c>
      <c r="FB60" s="8">
        <v>2</v>
      </c>
      <c r="FC60" s="263">
        <v>4</v>
      </c>
      <c r="FD60" s="8">
        <v>6</v>
      </c>
      <c r="FE60" s="30" t="s">
        <v>34</v>
      </c>
      <c r="FF60" s="30" t="s">
        <v>91</v>
      </c>
      <c r="FG60" s="30">
        <v>9</v>
      </c>
      <c r="FH60" s="30" t="s">
        <v>95</v>
      </c>
      <c r="FI60" s="30"/>
      <c r="FJ60" s="37">
        <v>5</v>
      </c>
      <c r="FK60" s="30">
        <v>4</v>
      </c>
      <c r="FL60" s="8">
        <v>2</v>
      </c>
      <c r="FM60" s="263">
        <v>4</v>
      </c>
      <c r="FN60" s="8">
        <v>4</v>
      </c>
      <c r="FO60" s="30" t="s">
        <v>34</v>
      </c>
      <c r="FP60" s="30" t="s">
        <v>93</v>
      </c>
      <c r="FQ60" s="30">
        <v>4</v>
      </c>
      <c r="FR60" s="30" t="s">
        <v>85</v>
      </c>
      <c r="FS60" s="30"/>
      <c r="FT60" s="37">
        <v>2</v>
      </c>
      <c r="FU60" s="109">
        <v>6</v>
      </c>
      <c r="FV60" s="83">
        <v>2</v>
      </c>
      <c r="FW60" s="263">
        <v>2</v>
      </c>
      <c r="FX60" s="8">
        <v>3</v>
      </c>
      <c r="FY60" s="8"/>
      <c r="FZ60" s="8"/>
      <c r="GA60" s="30">
        <v>8</v>
      </c>
      <c r="GB60" s="30" t="s">
        <v>85</v>
      </c>
      <c r="GC60" s="30"/>
      <c r="GD60" s="37">
        <v>1</v>
      </c>
      <c r="GE60" s="30">
        <v>8</v>
      </c>
      <c r="GF60" s="8">
        <v>2</v>
      </c>
      <c r="GG60" s="263">
        <v>1</v>
      </c>
      <c r="GH60" s="8">
        <v>5</v>
      </c>
      <c r="GI60" s="29" t="s">
        <v>34</v>
      </c>
      <c r="GJ60" s="29" t="s">
        <v>93</v>
      </c>
      <c r="GK60" s="29">
        <v>4</v>
      </c>
      <c r="GL60" s="29" t="s">
        <v>85</v>
      </c>
      <c r="GM60" s="29"/>
      <c r="GN60" s="36">
        <v>1</v>
      </c>
      <c r="GO60" s="29">
        <v>7</v>
      </c>
      <c r="GP60" s="1">
        <v>2</v>
      </c>
      <c r="GQ60" s="263">
        <v>3</v>
      </c>
    </row>
    <row r="61" spans="1:199" ht="19.5">
      <c r="A61" s="541">
        <v>44788</v>
      </c>
      <c r="B61" s="5" t="s">
        <v>616</v>
      </c>
      <c r="C61" s="74">
        <v>2</v>
      </c>
      <c r="D61" s="28">
        <v>0</v>
      </c>
      <c r="E61" s="206">
        <v>2</v>
      </c>
      <c r="F61" s="179">
        <v>82</v>
      </c>
      <c r="G61" s="180">
        <v>41</v>
      </c>
      <c r="H61" s="181">
        <v>41</v>
      </c>
      <c r="I61" s="518">
        <v>1</v>
      </c>
      <c r="J61" s="27">
        <v>1</v>
      </c>
      <c r="K61" s="27">
        <v>0</v>
      </c>
      <c r="L61" s="27">
        <v>3</v>
      </c>
      <c r="M61" s="27">
        <v>0</v>
      </c>
      <c r="N61" s="187">
        <v>4</v>
      </c>
      <c r="O61" s="27">
        <v>0</v>
      </c>
      <c r="P61" s="190">
        <v>4</v>
      </c>
      <c r="Q61" s="18">
        <v>2</v>
      </c>
      <c r="R61" s="54"/>
      <c r="S61" s="1">
        <v>5</v>
      </c>
      <c r="T61" s="29" t="s">
        <v>128</v>
      </c>
      <c r="U61" s="29" t="s">
        <v>96</v>
      </c>
      <c r="V61" s="81">
        <v>8</v>
      </c>
      <c r="W61" s="81" t="s">
        <v>85</v>
      </c>
      <c r="X61" s="29"/>
      <c r="Y61" s="36">
        <v>3</v>
      </c>
      <c r="Z61" s="29">
        <v>1.5</v>
      </c>
      <c r="AA61" s="1">
        <v>1</v>
      </c>
      <c r="AB61" s="275">
        <v>4</v>
      </c>
      <c r="AC61" s="1">
        <v>7</v>
      </c>
      <c r="AD61" s="29" t="s">
        <v>34</v>
      </c>
      <c r="AE61" s="29" t="s">
        <v>96</v>
      </c>
      <c r="AF61" s="29">
        <v>5</v>
      </c>
      <c r="AG61" s="29" t="s">
        <v>85</v>
      </c>
      <c r="AH61" s="29"/>
      <c r="AI61" s="36">
        <v>4</v>
      </c>
      <c r="AJ61" s="29">
        <v>13</v>
      </c>
      <c r="AK61" s="1">
        <v>3</v>
      </c>
      <c r="AL61" s="292">
        <v>4</v>
      </c>
      <c r="AM61" s="1">
        <v>4</v>
      </c>
      <c r="AN61" s="81" t="s">
        <v>128</v>
      </c>
      <c r="AO61" s="81" t="s">
        <v>93</v>
      </c>
      <c r="AP61" s="110">
        <v>4</v>
      </c>
      <c r="AQ61" s="110" t="s">
        <v>85</v>
      </c>
      <c r="AR61" s="81"/>
      <c r="AS61" s="36">
        <v>1</v>
      </c>
      <c r="AT61" s="29">
        <v>3</v>
      </c>
      <c r="AU61" s="1">
        <v>2</v>
      </c>
      <c r="AV61" s="275">
        <v>2</v>
      </c>
      <c r="AW61" s="1">
        <v>3</v>
      </c>
      <c r="AX61" s="1"/>
      <c r="AY61" s="1"/>
      <c r="AZ61" s="82">
        <v>5</v>
      </c>
      <c r="BA61" s="82" t="s">
        <v>85</v>
      </c>
      <c r="BB61" s="82"/>
      <c r="BC61" s="36">
        <v>3</v>
      </c>
      <c r="BD61" s="29">
        <v>7</v>
      </c>
      <c r="BE61" s="1">
        <v>2</v>
      </c>
      <c r="BF61" s="275">
        <v>1</v>
      </c>
      <c r="BG61" s="1">
        <v>3</v>
      </c>
      <c r="BH61" s="29" t="s">
        <v>34</v>
      </c>
      <c r="BI61" s="29" t="s">
        <v>92</v>
      </c>
      <c r="BJ61" s="29">
        <v>4</v>
      </c>
      <c r="BK61" s="29" t="s">
        <v>85</v>
      </c>
      <c r="BL61" s="29"/>
      <c r="BM61" s="36">
        <v>4</v>
      </c>
      <c r="BN61" s="29">
        <v>0.5</v>
      </c>
      <c r="BO61" s="1">
        <v>1</v>
      </c>
      <c r="BP61" s="275">
        <v>2</v>
      </c>
      <c r="BQ61" s="1">
        <v>5</v>
      </c>
      <c r="BR61" s="29" t="s">
        <v>36</v>
      </c>
      <c r="BS61" s="29" t="s">
        <v>63</v>
      </c>
      <c r="BT61" s="29">
        <v>4</v>
      </c>
      <c r="BU61" s="29" t="s">
        <v>85</v>
      </c>
      <c r="BV61" s="29"/>
      <c r="BW61" s="36">
        <v>2</v>
      </c>
      <c r="BX61" s="29">
        <v>9</v>
      </c>
      <c r="BY61" s="1">
        <v>2</v>
      </c>
      <c r="BZ61" s="275">
        <v>3</v>
      </c>
      <c r="CA61" s="93">
        <v>3</v>
      </c>
      <c r="CB61" s="1"/>
      <c r="CC61" s="1"/>
      <c r="CD61" s="29">
        <v>4</v>
      </c>
      <c r="CE61" s="29" t="s">
        <v>85</v>
      </c>
      <c r="CF61" s="29"/>
      <c r="CG61" s="36">
        <v>4</v>
      </c>
      <c r="CH61" s="29">
        <v>5</v>
      </c>
      <c r="CI61" s="1">
        <v>2</v>
      </c>
      <c r="CJ61" s="275">
        <v>1</v>
      </c>
      <c r="CK61" s="1">
        <v>5</v>
      </c>
      <c r="CL61" s="29" t="s">
        <v>34</v>
      </c>
      <c r="CM61" s="29" t="s">
        <v>93</v>
      </c>
      <c r="CN61" s="29">
        <v>4</v>
      </c>
      <c r="CO61" s="29" t="s">
        <v>85</v>
      </c>
      <c r="CP61" s="29"/>
      <c r="CQ61" s="36">
        <v>1</v>
      </c>
      <c r="CR61" s="29">
        <v>3</v>
      </c>
      <c r="CS61" s="1">
        <v>2</v>
      </c>
      <c r="CT61" s="275">
        <v>3</v>
      </c>
      <c r="CU61" s="1">
        <v>6</v>
      </c>
      <c r="CV61" s="29" t="s">
        <v>34</v>
      </c>
      <c r="CW61" s="29" t="s">
        <v>93</v>
      </c>
      <c r="CX61" s="29">
        <v>0</v>
      </c>
      <c r="CY61" s="29" t="s">
        <v>94</v>
      </c>
      <c r="CZ61" s="29"/>
      <c r="DA61" s="36">
        <v>2</v>
      </c>
      <c r="DB61" s="29">
        <v>1</v>
      </c>
      <c r="DC61" s="1">
        <v>2</v>
      </c>
      <c r="DD61" s="263">
        <v>4</v>
      </c>
      <c r="DE61" s="23"/>
      <c r="DF61" s="1">
        <v>4</v>
      </c>
      <c r="DG61" s="1"/>
      <c r="DH61" s="264"/>
      <c r="DI61" s="29" t="s">
        <v>29</v>
      </c>
      <c r="DJ61" s="30" t="s">
        <v>121</v>
      </c>
      <c r="DK61" s="29" t="s">
        <v>247</v>
      </c>
      <c r="DL61" s="36">
        <v>1</v>
      </c>
      <c r="DM61" s="29">
        <v>6</v>
      </c>
      <c r="DN61" s="1">
        <v>2</v>
      </c>
      <c r="DO61" s="266">
        <v>2</v>
      </c>
      <c r="DP61" s="1">
        <v>4</v>
      </c>
      <c r="DQ61" s="82" t="s">
        <v>34</v>
      </c>
      <c r="DR61" s="82" t="s">
        <v>93</v>
      </c>
      <c r="DS61" s="29">
        <v>4</v>
      </c>
      <c r="DT61" s="29" t="s">
        <v>85</v>
      </c>
      <c r="DU61" s="29"/>
      <c r="DV61" s="36">
        <v>3</v>
      </c>
      <c r="DW61" s="29">
        <v>5</v>
      </c>
      <c r="DX61" s="1">
        <v>2</v>
      </c>
      <c r="DY61" s="263">
        <v>2</v>
      </c>
      <c r="DZ61" s="93">
        <v>4</v>
      </c>
      <c r="EA61" s="29" t="s">
        <v>34</v>
      </c>
      <c r="EB61" s="29" t="s">
        <v>63</v>
      </c>
      <c r="EC61" s="29">
        <v>0</v>
      </c>
      <c r="ED61" s="29" t="s">
        <v>85</v>
      </c>
      <c r="EE61" s="29"/>
      <c r="EF61" s="36">
        <v>4</v>
      </c>
      <c r="EG61" s="29">
        <v>6</v>
      </c>
      <c r="EH61" s="1">
        <v>2</v>
      </c>
      <c r="EI61" s="263">
        <v>2</v>
      </c>
      <c r="EJ61" s="1">
        <v>3</v>
      </c>
      <c r="EK61" s="29" t="s">
        <v>36</v>
      </c>
      <c r="EL61" s="29" t="s">
        <v>93</v>
      </c>
      <c r="EM61" s="29">
        <v>7</v>
      </c>
      <c r="EN61" s="29" t="s">
        <v>85</v>
      </c>
      <c r="EO61" s="29"/>
      <c r="EP61" s="36">
        <v>2</v>
      </c>
      <c r="EQ61" s="29">
        <v>4</v>
      </c>
      <c r="ER61" s="1">
        <v>1</v>
      </c>
      <c r="ES61" s="263">
        <v>2</v>
      </c>
      <c r="ET61" s="1">
        <v>7</v>
      </c>
      <c r="EU61" s="29" t="s">
        <v>34</v>
      </c>
      <c r="EV61" s="29" t="s">
        <v>93</v>
      </c>
      <c r="EW61" s="29">
        <v>5</v>
      </c>
      <c r="EX61" s="29" t="s">
        <v>91</v>
      </c>
      <c r="EY61" s="29" t="s">
        <v>285</v>
      </c>
      <c r="EZ61" s="36">
        <v>3</v>
      </c>
      <c r="FA61" s="29">
        <v>2</v>
      </c>
      <c r="FB61" s="1">
        <v>2</v>
      </c>
      <c r="FC61" s="263">
        <v>5</v>
      </c>
      <c r="FD61" s="1">
        <v>6</v>
      </c>
      <c r="FE61" s="29" t="s">
        <v>34</v>
      </c>
      <c r="FF61" s="29" t="s">
        <v>86</v>
      </c>
      <c r="FG61" s="29" t="s">
        <v>226</v>
      </c>
      <c r="FH61" s="29" t="s">
        <v>98</v>
      </c>
      <c r="FI61" s="29" t="s">
        <v>285</v>
      </c>
      <c r="FJ61" s="36">
        <v>2</v>
      </c>
      <c r="FK61" s="29">
        <v>2</v>
      </c>
      <c r="FL61" s="1">
        <v>1</v>
      </c>
      <c r="FM61" s="263">
        <v>5</v>
      </c>
      <c r="FN61" s="1">
        <v>4</v>
      </c>
      <c r="FO61" s="29" t="s">
        <v>34</v>
      </c>
      <c r="FP61" s="29" t="s">
        <v>93</v>
      </c>
      <c r="FQ61" s="29">
        <v>0</v>
      </c>
      <c r="FR61" s="29" t="s">
        <v>91</v>
      </c>
      <c r="FS61" s="29"/>
      <c r="FT61" s="36">
        <v>2</v>
      </c>
      <c r="FU61" s="29">
        <v>2</v>
      </c>
      <c r="FV61" s="1">
        <v>1</v>
      </c>
      <c r="FW61" s="263">
        <v>3</v>
      </c>
      <c r="FX61" s="1">
        <v>4</v>
      </c>
      <c r="FY61" s="1"/>
      <c r="FZ61" s="1"/>
      <c r="GA61" s="29">
        <v>8</v>
      </c>
      <c r="GB61" s="29" t="s">
        <v>98</v>
      </c>
      <c r="GC61" s="29"/>
      <c r="GD61" s="36">
        <v>1</v>
      </c>
      <c r="GE61" s="29">
        <v>8</v>
      </c>
      <c r="GF61" s="1">
        <v>2</v>
      </c>
      <c r="GG61" s="263">
        <v>2</v>
      </c>
      <c r="GH61" s="1">
        <v>5</v>
      </c>
      <c r="GI61" s="29" t="s">
        <v>34</v>
      </c>
      <c r="GJ61" s="30" t="s">
        <v>93</v>
      </c>
      <c r="GK61" s="29">
        <v>4</v>
      </c>
      <c r="GL61" s="29" t="s">
        <v>85</v>
      </c>
      <c r="GM61" s="29"/>
      <c r="GN61" s="36">
        <v>3</v>
      </c>
      <c r="GO61" s="29">
        <v>2</v>
      </c>
      <c r="GP61" s="1">
        <v>1</v>
      </c>
      <c r="GQ61" s="263">
        <v>4</v>
      </c>
    </row>
    <row r="62" spans="1:199" ht="20.25" thickBot="1">
      <c r="A62" s="543">
        <v>44779</v>
      </c>
      <c r="B62" s="45" t="s">
        <v>614</v>
      </c>
      <c r="C62" s="75">
        <v>2</v>
      </c>
      <c r="D62" s="46">
        <v>0</v>
      </c>
      <c r="E62" s="206">
        <v>2</v>
      </c>
      <c r="F62" s="182">
        <v>75</v>
      </c>
      <c r="G62" s="183">
        <v>41</v>
      </c>
      <c r="H62" s="184">
        <v>34</v>
      </c>
      <c r="I62" s="518">
        <v>0</v>
      </c>
      <c r="J62" s="47">
        <v>1</v>
      </c>
      <c r="K62" s="47">
        <v>0</v>
      </c>
      <c r="L62" s="47">
        <v>1</v>
      </c>
      <c r="M62" s="47">
        <v>0</v>
      </c>
      <c r="N62" s="188">
        <v>2</v>
      </c>
      <c r="O62" s="47">
        <v>0</v>
      </c>
      <c r="P62" s="191">
        <v>2</v>
      </c>
      <c r="Q62" s="211">
        <v>4</v>
      </c>
      <c r="R62" s="97"/>
      <c r="S62" s="98">
        <v>5</v>
      </c>
      <c r="T62" s="49" t="s">
        <v>128</v>
      </c>
      <c r="U62" s="49" t="s">
        <v>93</v>
      </c>
      <c r="V62" s="99">
        <v>7</v>
      </c>
      <c r="W62" s="99" t="s">
        <v>91</v>
      </c>
      <c r="X62" s="49"/>
      <c r="Y62" s="100">
        <v>3</v>
      </c>
      <c r="Z62" s="49">
        <v>10</v>
      </c>
      <c r="AA62" s="98">
        <v>2</v>
      </c>
      <c r="AB62" s="275">
        <v>3</v>
      </c>
      <c r="AC62" s="98">
        <v>5</v>
      </c>
      <c r="AD62" s="49" t="s">
        <v>34</v>
      </c>
      <c r="AE62" s="49" t="s">
        <v>91</v>
      </c>
      <c r="AF62" s="49" t="s">
        <v>271</v>
      </c>
      <c r="AG62" s="49" t="s">
        <v>91</v>
      </c>
      <c r="AH62" s="49"/>
      <c r="AI62" s="100">
        <v>4</v>
      </c>
      <c r="AJ62" s="49">
        <v>15</v>
      </c>
      <c r="AK62" s="98">
        <v>2</v>
      </c>
      <c r="AL62" s="292">
        <v>3</v>
      </c>
      <c r="AM62" s="101">
        <v>6</v>
      </c>
      <c r="AN62" s="49" t="s">
        <v>128</v>
      </c>
      <c r="AO62" s="49" t="s">
        <v>103</v>
      </c>
      <c r="AP62" s="49">
        <v>4</v>
      </c>
      <c r="AQ62" s="49" t="s">
        <v>85</v>
      </c>
      <c r="AR62" s="49"/>
      <c r="AS62" s="100">
        <v>1</v>
      </c>
      <c r="AT62" s="49">
        <v>4</v>
      </c>
      <c r="AU62" s="98">
        <v>2</v>
      </c>
      <c r="AV62" s="275">
        <v>4</v>
      </c>
      <c r="AW62" s="98">
        <v>5</v>
      </c>
      <c r="AX62" s="98"/>
      <c r="AY62" s="1"/>
      <c r="AZ62" s="49" t="s">
        <v>271</v>
      </c>
      <c r="BA62" s="49" t="s">
        <v>96</v>
      </c>
      <c r="BB62" s="49"/>
      <c r="BC62" s="100">
        <v>3</v>
      </c>
      <c r="BD62" s="49">
        <v>2</v>
      </c>
      <c r="BE62" s="98">
        <v>1</v>
      </c>
      <c r="BF62" s="275">
        <v>4</v>
      </c>
      <c r="BG62" s="98">
        <v>3</v>
      </c>
      <c r="BH62" s="49" t="s">
        <v>34</v>
      </c>
      <c r="BI62" s="49" t="s">
        <v>92</v>
      </c>
      <c r="BJ62" s="49">
        <v>4</v>
      </c>
      <c r="BK62" s="49" t="s">
        <v>85</v>
      </c>
      <c r="BL62" s="49"/>
      <c r="BM62" s="100">
        <v>4</v>
      </c>
      <c r="BN62" s="49">
        <v>2</v>
      </c>
      <c r="BO62" s="98">
        <v>1</v>
      </c>
      <c r="BP62" s="275">
        <v>2</v>
      </c>
      <c r="BQ62" s="98">
        <v>5</v>
      </c>
      <c r="BR62" s="49" t="s">
        <v>36</v>
      </c>
      <c r="BS62" s="49" t="s">
        <v>93</v>
      </c>
      <c r="BT62" s="49">
        <v>4</v>
      </c>
      <c r="BU62" s="49" t="s">
        <v>85</v>
      </c>
      <c r="BV62" s="49"/>
      <c r="BW62" s="100">
        <v>2</v>
      </c>
      <c r="BX62" s="49">
        <v>5</v>
      </c>
      <c r="BY62" s="98">
        <v>2</v>
      </c>
      <c r="BZ62" s="275">
        <v>3</v>
      </c>
      <c r="CA62" s="147">
        <v>3</v>
      </c>
      <c r="CB62" s="98"/>
      <c r="CC62" s="98"/>
      <c r="CD62" s="49">
        <v>0</v>
      </c>
      <c r="CE62" s="49" t="s">
        <v>85</v>
      </c>
      <c r="CF62" s="49"/>
      <c r="CG62" s="100">
        <v>4</v>
      </c>
      <c r="CH62" s="49">
        <v>10</v>
      </c>
      <c r="CI62" s="98">
        <v>2</v>
      </c>
      <c r="CJ62" s="275">
        <v>1</v>
      </c>
      <c r="CK62" s="98">
        <v>6</v>
      </c>
      <c r="CL62" s="49" t="s">
        <v>34</v>
      </c>
      <c r="CM62" s="49" t="s">
        <v>63</v>
      </c>
      <c r="CN62" s="49">
        <v>6</v>
      </c>
      <c r="CO62" s="49" t="s">
        <v>91</v>
      </c>
      <c r="CP62" s="49"/>
      <c r="CQ62" s="100">
        <v>1</v>
      </c>
      <c r="CR62" s="49">
        <v>1</v>
      </c>
      <c r="CS62" s="98">
        <v>1</v>
      </c>
      <c r="CT62" s="275">
        <v>5</v>
      </c>
      <c r="CU62" s="98">
        <v>3</v>
      </c>
      <c r="CV62" s="49" t="s">
        <v>34</v>
      </c>
      <c r="CW62" s="49" t="s">
        <v>93</v>
      </c>
      <c r="CX62" s="49">
        <v>9</v>
      </c>
      <c r="CY62" s="49" t="s">
        <v>85</v>
      </c>
      <c r="CZ62" s="49"/>
      <c r="DA62" s="100">
        <v>2</v>
      </c>
      <c r="DB62" s="49">
        <v>5</v>
      </c>
      <c r="DC62" s="98">
        <v>1</v>
      </c>
      <c r="DD62" s="263">
        <v>2</v>
      </c>
      <c r="DE62" s="102"/>
      <c r="DF62" s="98">
        <v>3</v>
      </c>
      <c r="DG62" s="98"/>
      <c r="DH62" s="264"/>
      <c r="DI62" s="49" t="s">
        <v>29</v>
      </c>
      <c r="DJ62" s="49" t="s">
        <v>85</v>
      </c>
      <c r="DK62" s="49"/>
      <c r="DL62" s="100">
        <v>1</v>
      </c>
      <c r="DM62" s="103">
        <v>2</v>
      </c>
      <c r="DN62" s="104">
        <v>2</v>
      </c>
      <c r="DO62" s="266">
        <v>1</v>
      </c>
      <c r="DP62" s="98">
        <v>4</v>
      </c>
      <c r="DQ62" s="49" t="s">
        <v>34</v>
      </c>
      <c r="DR62" s="49" t="s">
        <v>93</v>
      </c>
      <c r="DS62" s="49" t="s">
        <v>226</v>
      </c>
      <c r="DT62" s="49" t="s">
        <v>85</v>
      </c>
      <c r="DU62" s="49"/>
      <c r="DV62" s="100">
        <v>3</v>
      </c>
      <c r="DW62" s="49">
        <v>15</v>
      </c>
      <c r="DX62" s="98">
        <v>2</v>
      </c>
      <c r="DY62" s="263">
        <v>2</v>
      </c>
      <c r="DZ62" s="101">
        <v>4</v>
      </c>
      <c r="EA62" s="49" t="s">
        <v>34</v>
      </c>
      <c r="EB62" s="49" t="s">
        <v>63</v>
      </c>
      <c r="EC62" s="49">
        <v>8</v>
      </c>
      <c r="ED62" s="49" t="s">
        <v>85</v>
      </c>
      <c r="EE62" s="49"/>
      <c r="EF62" s="100">
        <v>4</v>
      </c>
      <c r="EG62" s="49">
        <v>25</v>
      </c>
      <c r="EH62" s="98">
        <v>2</v>
      </c>
      <c r="EI62" s="263">
        <v>2</v>
      </c>
      <c r="EJ62" s="98">
        <v>4</v>
      </c>
      <c r="EK62" s="49" t="s">
        <v>36</v>
      </c>
      <c r="EL62" s="49" t="s">
        <v>93</v>
      </c>
      <c r="EM62" s="49">
        <v>8</v>
      </c>
      <c r="EN62" s="49" t="s">
        <v>85</v>
      </c>
      <c r="EO62" s="49"/>
      <c r="EP62" s="100">
        <v>2</v>
      </c>
      <c r="EQ62" s="49">
        <v>2</v>
      </c>
      <c r="ER62" s="98">
        <v>2</v>
      </c>
      <c r="ES62" s="263">
        <v>2</v>
      </c>
      <c r="ET62" s="98">
        <v>4</v>
      </c>
      <c r="EU62" s="49" t="s">
        <v>34</v>
      </c>
      <c r="EV62" s="49" t="s">
        <v>93</v>
      </c>
      <c r="EW62" s="49">
        <v>7</v>
      </c>
      <c r="EX62" s="49" t="s">
        <v>85</v>
      </c>
      <c r="EY62" s="49"/>
      <c r="EZ62" s="100">
        <v>3</v>
      </c>
      <c r="FA62" s="49">
        <v>6</v>
      </c>
      <c r="FB62" s="98">
        <v>1</v>
      </c>
      <c r="FC62" s="263">
        <v>3</v>
      </c>
      <c r="FD62" s="98">
        <v>4</v>
      </c>
      <c r="FE62" s="49" t="s">
        <v>34</v>
      </c>
      <c r="FF62" s="49" t="s">
        <v>93</v>
      </c>
      <c r="FG62" s="49">
        <v>9</v>
      </c>
      <c r="FH62" s="49" t="s">
        <v>85</v>
      </c>
      <c r="FI62" s="49"/>
      <c r="FJ62" s="100">
        <v>2</v>
      </c>
      <c r="FK62" s="49">
        <v>12</v>
      </c>
      <c r="FL62" s="98">
        <v>2</v>
      </c>
      <c r="FM62" s="263">
        <v>2</v>
      </c>
      <c r="FN62" s="147">
        <v>3</v>
      </c>
      <c r="FO62" s="49" t="s">
        <v>34</v>
      </c>
      <c r="FP62" s="49" t="s">
        <v>86</v>
      </c>
      <c r="FQ62" s="49">
        <v>0</v>
      </c>
      <c r="FR62" s="49" t="s">
        <v>85</v>
      </c>
      <c r="FS62" s="49"/>
      <c r="FT62" s="100">
        <v>2</v>
      </c>
      <c r="FU62" s="49">
        <v>8</v>
      </c>
      <c r="FV62" s="98">
        <v>1</v>
      </c>
      <c r="FW62" s="263">
        <v>2</v>
      </c>
      <c r="FX62" s="147">
        <v>3</v>
      </c>
      <c r="FY62" s="98"/>
      <c r="FZ62" s="98"/>
      <c r="GA62" s="49">
        <v>8</v>
      </c>
      <c r="GB62" s="49" t="s">
        <v>85</v>
      </c>
      <c r="GC62" s="49"/>
      <c r="GD62" s="100">
        <v>1</v>
      </c>
      <c r="GE62" s="49">
        <v>10</v>
      </c>
      <c r="GF62" s="98">
        <v>2</v>
      </c>
      <c r="GG62" s="263">
        <v>1</v>
      </c>
      <c r="GH62" s="98">
        <v>5</v>
      </c>
      <c r="GI62" s="49" t="s">
        <v>34</v>
      </c>
      <c r="GJ62" s="49" t="s">
        <v>93</v>
      </c>
      <c r="GK62" s="49">
        <v>0</v>
      </c>
      <c r="GL62" s="49" t="s">
        <v>85</v>
      </c>
      <c r="GM62" s="49"/>
      <c r="GN62" s="100">
        <v>3</v>
      </c>
      <c r="GO62" s="49">
        <v>13</v>
      </c>
      <c r="GP62" s="98">
        <v>2</v>
      </c>
      <c r="GQ62" s="263">
        <v>3</v>
      </c>
    </row>
    <row r="63" spans="1:199" ht="19.5">
      <c r="A63" s="542">
        <v>44772</v>
      </c>
      <c r="B63" s="41" t="s">
        <v>613</v>
      </c>
      <c r="C63" s="76">
        <v>1</v>
      </c>
      <c r="D63" s="42">
        <v>0</v>
      </c>
      <c r="E63" s="206">
        <v>1</v>
      </c>
      <c r="F63" s="176">
        <v>80</v>
      </c>
      <c r="G63" s="177">
        <v>41</v>
      </c>
      <c r="H63" s="178">
        <v>39</v>
      </c>
      <c r="I63" s="518">
        <v>7</v>
      </c>
      <c r="J63" s="43">
        <v>1</v>
      </c>
      <c r="K63" s="43">
        <v>0</v>
      </c>
      <c r="L63" s="43">
        <v>0</v>
      </c>
      <c r="M63" s="43">
        <v>0</v>
      </c>
      <c r="N63" s="186">
        <v>1</v>
      </c>
      <c r="O63" s="43">
        <v>2</v>
      </c>
      <c r="P63" s="189">
        <v>3</v>
      </c>
      <c r="Q63" s="44">
        <v>0</v>
      </c>
      <c r="R63" s="54"/>
      <c r="S63" s="8">
        <v>5</v>
      </c>
      <c r="T63" s="30" t="s">
        <v>128</v>
      </c>
      <c r="U63" s="30" t="s">
        <v>93</v>
      </c>
      <c r="V63" s="30">
        <v>7</v>
      </c>
      <c r="W63" s="30" t="s">
        <v>91</v>
      </c>
      <c r="X63" s="30"/>
      <c r="Y63" s="37">
        <v>3</v>
      </c>
      <c r="Z63" s="30">
        <v>15</v>
      </c>
      <c r="AA63" s="8">
        <v>2</v>
      </c>
      <c r="AB63" s="275">
        <v>3</v>
      </c>
      <c r="AC63" s="8">
        <v>5</v>
      </c>
      <c r="AD63" s="92" t="s">
        <v>34</v>
      </c>
      <c r="AE63" s="92" t="s">
        <v>93</v>
      </c>
      <c r="AF63" s="94">
        <v>0</v>
      </c>
      <c r="AG63" s="30" t="s">
        <v>85</v>
      </c>
      <c r="AH63" s="30"/>
      <c r="AI63" s="37">
        <v>3</v>
      </c>
      <c r="AJ63" s="30">
        <v>15</v>
      </c>
      <c r="AK63" s="95">
        <v>3</v>
      </c>
      <c r="AL63" s="292">
        <v>2</v>
      </c>
      <c r="AM63" s="8">
        <v>4</v>
      </c>
      <c r="AN63" s="92" t="s">
        <v>128</v>
      </c>
      <c r="AO63" s="92" t="s">
        <v>86</v>
      </c>
      <c r="AP63" s="30">
        <v>9</v>
      </c>
      <c r="AQ63" s="30" t="s">
        <v>85</v>
      </c>
      <c r="AR63" s="30"/>
      <c r="AS63" s="37">
        <v>3</v>
      </c>
      <c r="AT63" s="30">
        <v>11</v>
      </c>
      <c r="AU63" s="95">
        <v>2</v>
      </c>
      <c r="AV63" s="275">
        <v>2</v>
      </c>
      <c r="AW63" s="8">
        <v>3</v>
      </c>
      <c r="AX63" s="8"/>
      <c r="AY63" s="1"/>
      <c r="AZ63" s="30" t="s">
        <v>271</v>
      </c>
      <c r="BA63" s="30" t="s">
        <v>85</v>
      </c>
      <c r="BB63" s="30"/>
      <c r="BC63" s="37">
        <v>1</v>
      </c>
      <c r="BD63" s="30">
        <v>7</v>
      </c>
      <c r="BE63" s="8">
        <v>2</v>
      </c>
      <c r="BF63" s="275">
        <v>1</v>
      </c>
      <c r="BG63" s="8">
        <v>6</v>
      </c>
      <c r="BH63" s="30" t="s">
        <v>34</v>
      </c>
      <c r="BI63" s="30" t="s">
        <v>103</v>
      </c>
      <c r="BJ63" s="30">
        <v>4</v>
      </c>
      <c r="BK63" s="30" t="s">
        <v>91</v>
      </c>
      <c r="BL63" s="30"/>
      <c r="BM63" s="37">
        <v>2</v>
      </c>
      <c r="BN63" s="30">
        <v>2</v>
      </c>
      <c r="BO63" s="8">
        <v>1</v>
      </c>
      <c r="BP63" s="275">
        <v>5</v>
      </c>
      <c r="BQ63" s="8">
        <v>5</v>
      </c>
      <c r="BR63" s="30" t="s">
        <v>36</v>
      </c>
      <c r="BS63" s="30" t="s">
        <v>93</v>
      </c>
      <c r="BT63" s="30" t="s">
        <v>36</v>
      </c>
      <c r="BU63" s="30" t="s">
        <v>92</v>
      </c>
      <c r="BV63" s="30"/>
      <c r="BW63" s="37">
        <v>2</v>
      </c>
      <c r="BX63" s="30">
        <v>9</v>
      </c>
      <c r="BY63" s="8">
        <v>1</v>
      </c>
      <c r="BZ63" s="275">
        <v>4</v>
      </c>
      <c r="CA63" s="8">
        <v>3</v>
      </c>
      <c r="CB63" s="8"/>
      <c r="CC63" s="8"/>
      <c r="CD63" s="94">
        <v>4</v>
      </c>
      <c r="CE63" s="30" t="s">
        <v>85</v>
      </c>
      <c r="CF63" s="30"/>
      <c r="CG63" s="37">
        <v>1</v>
      </c>
      <c r="CH63" s="30">
        <v>5</v>
      </c>
      <c r="CI63" s="8">
        <v>2</v>
      </c>
      <c r="CJ63" s="275">
        <v>1</v>
      </c>
      <c r="CK63" s="8">
        <v>6</v>
      </c>
      <c r="CL63" s="30" t="s">
        <v>34</v>
      </c>
      <c r="CM63" s="30" t="s">
        <v>63</v>
      </c>
      <c r="CN63" s="94">
        <v>8</v>
      </c>
      <c r="CO63" s="30" t="s">
        <v>85</v>
      </c>
      <c r="CP63" s="30"/>
      <c r="CQ63" s="37">
        <v>3</v>
      </c>
      <c r="CR63" s="30">
        <v>13</v>
      </c>
      <c r="CS63" s="8">
        <v>3</v>
      </c>
      <c r="CT63" s="275">
        <v>3</v>
      </c>
      <c r="CU63" s="8">
        <v>4</v>
      </c>
      <c r="CV63" s="30" t="s">
        <v>34</v>
      </c>
      <c r="CW63" s="30" t="s">
        <v>93</v>
      </c>
      <c r="CX63" s="94">
        <v>0</v>
      </c>
      <c r="CY63" s="30" t="s">
        <v>85</v>
      </c>
      <c r="CZ63" s="30"/>
      <c r="DA63" s="37">
        <v>1</v>
      </c>
      <c r="DB63" s="30">
        <v>2</v>
      </c>
      <c r="DC63" s="8">
        <v>2</v>
      </c>
      <c r="DD63" s="263">
        <v>2</v>
      </c>
      <c r="DE63" s="24" t="s">
        <v>424</v>
      </c>
      <c r="DF63" s="8">
        <v>3</v>
      </c>
      <c r="DG63" s="8"/>
      <c r="DH63" s="264"/>
      <c r="DI63" s="30" t="s">
        <v>271</v>
      </c>
      <c r="DJ63" s="30" t="s">
        <v>85</v>
      </c>
      <c r="DK63" s="30"/>
      <c r="DL63" s="37">
        <v>3</v>
      </c>
      <c r="DM63" s="30">
        <v>23</v>
      </c>
      <c r="DN63" s="8">
        <v>2</v>
      </c>
      <c r="DO63" s="266">
        <v>1</v>
      </c>
      <c r="DP63" s="8">
        <v>4</v>
      </c>
      <c r="DQ63" s="30" t="s">
        <v>34</v>
      </c>
      <c r="DR63" s="30" t="s">
        <v>93</v>
      </c>
      <c r="DS63" s="96">
        <v>9</v>
      </c>
      <c r="DT63" s="92" t="s">
        <v>85</v>
      </c>
      <c r="DU63" s="30"/>
      <c r="DV63" s="37">
        <v>2</v>
      </c>
      <c r="DW63" s="30">
        <v>5</v>
      </c>
      <c r="DX63" s="8">
        <v>2</v>
      </c>
      <c r="DY63" s="263">
        <v>2</v>
      </c>
      <c r="DZ63" s="8">
        <v>4</v>
      </c>
      <c r="EA63" s="30" t="s">
        <v>34</v>
      </c>
      <c r="EB63" s="30" t="s">
        <v>93</v>
      </c>
      <c r="EC63" s="94">
        <v>6</v>
      </c>
      <c r="ED63" s="30" t="s">
        <v>91</v>
      </c>
      <c r="EE63" s="30"/>
      <c r="EF63" s="37">
        <v>2</v>
      </c>
      <c r="EG63" s="30">
        <v>2</v>
      </c>
      <c r="EH63" s="8">
        <v>1</v>
      </c>
      <c r="EI63" s="263">
        <v>3</v>
      </c>
      <c r="EJ63" s="8">
        <v>4</v>
      </c>
      <c r="EK63" s="30" t="s">
        <v>36</v>
      </c>
      <c r="EL63" s="30" t="s">
        <v>63</v>
      </c>
      <c r="EM63" s="94">
        <v>6</v>
      </c>
      <c r="EN63" s="30" t="s">
        <v>86</v>
      </c>
      <c r="EO63" s="30"/>
      <c r="EP63" s="37">
        <v>1</v>
      </c>
      <c r="EQ63" s="30">
        <v>4</v>
      </c>
      <c r="ER63" s="8">
        <v>2</v>
      </c>
      <c r="ES63" s="263">
        <v>2</v>
      </c>
      <c r="ET63" s="8">
        <v>6</v>
      </c>
      <c r="EU63" s="30" t="s">
        <v>34</v>
      </c>
      <c r="EV63" s="30" t="s">
        <v>86</v>
      </c>
      <c r="EW63" s="30" t="s">
        <v>128</v>
      </c>
      <c r="EX63" s="30" t="s">
        <v>91</v>
      </c>
      <c r="EY63" s="30" t="s">
        <v>285</v>
      </c>
      <c r="EZ63" s="37">
        <v>3</v>
      </c>
      <c r="FA63" s="30">
        <v>8</v>
      </c>
      <c r="FB63" s="8">
        <v>2</v>
      </c>
      <c r="FC63" s="263">
        <v>4</v>
      </c>
      <c r="FD63" s="8">
        <v>5</v>
      </c>
      <c r="FE63" s="30" t="s">
        <v>34</v>
      </c>
      <c r="FF63" s="30" t="s">
        <v>93</v>
      </c>
      <c r="FG63" s="94">
        <v>9</v>
      </c>
      <c r="FH63" s="30" t="s">
        <v>85</v>
      </c>
      <c r="FI63" s="30"/>
      <c r="FJ63" s="37">
        <v>2</v>
      </c>
      <c r="FK63" s="30">
        <v>17</v>
      </c>
      <c r="FL63" s="8">
        <v>3</v>
      </c>
      <c r="FM63" s="263">
        <v>2</v>
      </c>
      <c r="FN63" s="8">
        <v>4</v>
      </c>
      <c r="FO63" s="30" t="s">
        <v>34</v>
      </c>
      <c r="FP63" s="30" t="s">
        <v>93</v>
      </c>
      <c r="FQ63" s="94">
        <v>4</v>
      </c>
      <c r="FR63" s="30" t="s">
        <v>85</v>
      </c>
      <c r="FS63" s="30"/>
      <c r="FT63" s="37">
        <v>3</v>
      </c>
      <c r="FU63" s="30">
        <v>5</v>
      </c>
      <c r="FV63" s="8">
        <v>2</v>
      </c>
      <c r="FW63" s="263">
        <v>2</v>
      </c>
      <c r="FX63" s="8">
        <v>3</v>
      </c>
      <c r="FY63" s="8"/>
      <c r="FZ63" s="8"/>
      <c r="GA63" s="94">
        <v>8</v>
      </c>
      <c r="GB63" s="30" t="s">
        <v>85</v>
      </c>
      <c r="GC63" s="30"/>
      <c r="GD63" s="37">
        <v>1</v>
      </c>
      <c r="GE63" s="30">
        <v>4</v>
      </c>
      <c r="GF63" s="8">
        <v>2</v>
      </c>
      <c r="GG63" s="263">
        <v>1</v>
      </c>
      <c r="GH63" s="8">
        <v>6</v>
      </c>
      <c r="GI63" s="30" t="s">
        <v>34</v>
      </c>
      <c r="GJ63" s="30" t="s">
        <v>93</v>
      </c>
      <c r="GK63" s="94">
        <v>9</v>
      </c>
      <c r="GL63" s="30" t="s">
        <v>85</v>
      </c>
      <c r="GM63" s="30"/>
      <c r="GN63" s="37">
        <v>2</v>
      </c>
      <c r="GO63" s="30">
        <v>14</v>
      </c>
      <c r="GP63" s="8">
        <v>3</v>
      </c>
      <c r="GQ63" s="263">
        <v>3</v>
      </c>
    </row>
    <row r="64" spans="1:199" ht="19.5">
      <c r="A64" s="541">
        <v>44758</v>
      </c>
      <c r="B64" s="5" t="s">
        <v>612</v>
      </c>
      <c r="C64" s="74">
        <v>0</v>
      </c>
      <c r="D64" s="28">
        <v>1</v>
      </c>
      <c r="E64" s="206">
        <v>1</v>
      </c>
      <c r="F64" s="179">
        <v>84</v>
      </c>
      <c r="G64" s="180">
        <v>41</v>
      </c>
      <c r="H64" s="181">
        <v>43</v>
      </c>
      <c r="I64" s="518">
        <v>7</v>
      </c>
      <c r="J64" s="27">
        <v>0</v>
      </c>
      <c r="K64" s="27">
        <v>2</v>
      </c>
      <c r="L64" s="27">
        <v>0</v>
      </c>
      <c r="M64" s="27">
        <v>1</v>
      </c>
      <c r="N64" s="187">
        <v>3</v>
      </c>
      <c r="O64" s="27">
        <v>2</v>
      </c>
      <c r="P64" s="190">
        <v>5</v>
      </c>
      <c r="Q64" s="18">
        <v>0</v>
      </c>
      <c r="R64" s="54"/>
      <c r="S64" s="1">
        <v>4</v>
      </c>
      <c r="T64" s="29" t="s">
        <v>128</v>
      </c>
      <c r="U64" s="29" t="s">
        <v>63</v>
      </c>
      <c r="V64" s="29">
        <v>9</v>
      </c>
      <c r="W64" s="29" t="s">
        <v>85</v>
      </c>
      <c r="X64" s="29"/>
      <c r="Y64" s="36">
        <v>1</v>
      </c>
      <c r="Z64" s="29">
        <v>5</v>
      </c>
      <c r="AA64" s="1">
        <v>2</v>
      </c>
      <c r="AB64" s="275">
        <v>2</v>
      </c>
      <c r="AC64" s="1">
        <v>4</v>
      </c>
      <c r="AD64" s="29" t="s">
        <v>34</v>
      </c>
      <c r="AE64" s="29" t="s">
        <v>92</v>
      </c>
      <c r="AF64" s="29">
        <v>4</v>
      </c>
      <c r="AG64" s="29" t="s">
        <v>85</v>
      </c>
      <c r="AH64" s="29"/>
      <c r="AI64" s="36">
        <v>1</v>
      </c>
      <c r="AJ64" s="29">
        <v>2</v>
      </c>
      <c r="AK64" s="1">
        <v>2</v>
      </c>
      <c r="AL64" s="292">
        <v>2</v>
      </c>
      <c r="AM64" s="1">
        <v>4</v>
      </c>
      <c r="AN64" s="29" t="s">
        <v>128</v>
      </c>
      <c r="AO64" s="29" t="s">
        <v>86</v>
      </c>
      <c r="AP64" s="29">
        <v>9</v>
      </c>
      <c r="AQ64" s="29" t="s">
        <v>85</v>
      </c>
      <c r="AR64" s="29"/>
      <c r="AS64" s="36">
        <v>2</v>
      </c>
      <c r="AT64" s="29">
        <v>15</v>
      </c>
      <c r="AU64" s="1">
        <v>2</v>
      </c>
      <c r="AV64" s="275">
        <v>2</v>
      </c>
      <c r="AW64" s="1">
        <v>3</v>
      </c>
      <c r="AX64" s="1"/>
      <c r="AY64" s="1"/>
      <c r="AZ64" s="29" t="s">
        <v>29</v>
      </c>
      <c r="BA64" s="29" t="s">
        <v>85</v>
      </c>
      <c r="BB64" s="29"/>
      <c r="BC64" s="36">
        <v>1</v>
      </c>
      <c r="BD64" s="29">
        <v>8</v>
      </c>
      <c r="BE64" s="1">
        <v>2</v>
      </c>
      <c r="BF64" s="275">
        <v>1</v>
      </c>
      <c r="BG64" s="1">
        <v>5</v>
      </c>
      <c r="BH64" s="29" t="s">
        <v>34</v>
      </c>
      <c r="BI64" s="29" t="s">
        <v>63</v>
      </c>
      <c r="BJ64" s="82" t="s">
        <v>226</v>
      </c>
      <c r="BK64" s="82" t="s">
        <v>85</v>
      </c>
      <c r="BL64" s="29"/>
      <c r="BM64" s="36">
        <v>4</v>
      </c>
      <c r="BN64" s="29">
        <v>18</v>
      </c>
      <c r="BO64" s="1">
        <v>3</v>
      </c>
      <c r="BP64" s="275">
        <v>2</v>
      </c>
      <c r="BQ64" s="1">
        <v>7</v>
      </c>
      <c r="BR64" s="29" t="s">
        <v>36</v>
      </c>
      <c r="BS64" s="29" t="s">
        <v>93</v>
      </c>
      <c r="BT64" s="29">
        <v>0</v>
      </c>
      <c r="BU64" s="29" t="s">
        <v>85</v>
      </c>
      <c r="BV64" s="29" t="s">
        <v>610</v>
      </c>
      <c r="BW64" s="36">
        <v>3</v>
      </c>
      <c r="BX64" s="29">
        <v>7</v>
      </c>
      <c r="BY64" s="1">
        <v>2</v>
      </c>
      <c r="BZ64" s="275">
        <v>5</v>
      </c>
      <c r="CA64" s="93">
        <v>3</v>
      </c>
      <c r="CB64" s="1"/>
      <c r="CC64" s="1"/>
      <c r="CD64" s="29" t="s">
        <v>226</v>
      </c>
      <c r="CE64" s="29" t="s">
        <v>86</v>
      </c>
      <c r="CF64" s="29"/>
      <c r="CG64" s="36">
        <v>5</v>
      </c>
      <c r="CH64" s="29">
        <v>0.5</v>
      </c>
      <c r="CI64" s="1">
        <v>1</v>
      </c>
      <c r="CJ64" s="275">
        <v>2</v>
      </c>
      <c r="CK64" s="1">
        <v>7</v>
      </c>
      <c r="CL64" s="29" t="s">
        <v>34</v>
      </c>
      <c r="CM64" s="29" t="s">
        <v>93</v>
      </c>
      <c r="CN64" s="29">
        <v>9</v>
      </c>
      <c r="CO64" s="29" t="s">
        <v>85</v>
      </c>
      <c r="CP64" s="29"/>
      <c r="CQ64" s="36">
        <v>3</v>
      </c>
      <c r="CR64" s="29">
        <v>13</v>
      </c>
      <c r="CS64" s="1">
        <v>2</v>
      </c>
      <c r="CT64" s="275">
        <v>5</v>
      </c>
      <c r="CU64" s="1">
        <v>4</v>
      </c>
      <c r="CV64" s="29" t="s">
        <v>34</v>
      </c>
      <c r="CW64" s="29" t="s">
        <v>93</v>
      </c>
      <c r="CX64" s="29">
        <v>9</v>
      </c>
      <c r="CY64" s="29" t="s">
        <v>85</v>
      </c>
      <c r="CZ64" s="29"/>
      <c r="DA64" s="36">
        <v>2</v>
      </c>
      <c r="DB64" s="29">
        <v>12</v>
      </c>
      <c r="DC64" s="1">
        <v>2</v>
      </c>
      <c r="DD64" s="263">
        <v>2</v>
      </c>
      <c r="DE64" s="23"/>
      <c r="DF64" s="1">
        <v>3</v>
      </c>
      <c r="DG64" s="1"/>
      <c r="DH64" s="264"/>
      <c r="DI64" s="29" t="s">
        <v>271</v>
      </c>
      <c r="DJ64" s="30" t="s">
        <v>85</v>
      </c>
      <c r="DK64" s="29"/>
      <c r="DL64" s="36">
        <v>4</v>
      </c>
      <c r="DM64" s="29">
        <v>6</v>
      </c>
      <c r="DN64" s="1">
        <v>2</v>
      </c>
      <c r="DO64" s="266">
        <v>1</v>
      </c>
      <c r="DP64" s="146">
        <v>5</v>
      </c>
      <c r="DQ64" s="29" t="s">
        <v>34</v>
      </c>
      <c r="DR64" s="29" t="s">
        <v>93</v>
      </c>
      <c r="DS64" s="29">
        <v>9</v>
      </c>
      <c r="DT64" s="29" t="s">
        <v>91</v>
      </c>
      <c r="DU64" s="29"/>
      <c r="DV64" s="36">
        <v>1</v>
      </c>
      <c r="DW64" s="29">
        <v>2</v>
      </c>
      <c r="DX64" s="1">
        <v>2</v>
      </c>
      <c r="DY64" s="263">
        <v>3</v>
      </c>
      <c r="DZ64" s="1">
        <v>5</v>
      </c>
      <c r="EA64" s="29" t="s">
        <v>34</v>
      </c>
      <c r="EB64" s="29" t="s">
        <v>93</v>
      </c>
      <c r="EC64" s="29">
        <v>8</v>
      </c>
      <c r="ED64" s="29" t="s">
        <v>63</v>
      </c>
      <c r="EE64" s="29"/>
      <c r="EF64" s="36">
        <v>3</v>
      </c>
      <c r="EG64" s="29">
        <v>14</v>
      </c>
      <c r="EH64" s="1">
        <v>2</v>
      </c>
      <c r="EI64" s="263">
        <v>3</v>
      </c>
      <c r="EJ64" s="1">
        <v>5</v>
      </c>
      <c r="EK64" s="29" t="s">
        <v>36</v>
      </c>
      <c r="EL64" s="29" t="s">
        <v>86</v>
      </c>
      <c r="EM64" s="82">
        <v>8</v>
      </c>
      <c r="EN64" s="82" t="s">
        <v>86</v>
      </c>
      <c r="EO64" s="29" t="s">
        <v>611</v>
      </c>
      <c r="EP64" s="36">
        <v>3</v>
      </c>
      <c r="EQ64" s="29">
        <v>2</v>
      </c>
      <c r="ER64" s="1">
        <v>1</v>
      </c>
      <c r="ES64" s="263">
        <v>4</v>
      </c>
      <c r="ET64" s="1">
        <v>7</v>
      </c>
      <c r="EU64" s="29" t="s">
        <v>34</v>
      </c>
      <c r="EV64" s="29" t="s">
        <v>63</v>
      </c>
      <c r="EW64" s="29">
        <v>7</v>
      </c>
      <c r="EX64" s="29" t="s">
        <v>85</v>
      </c>
      <c r="EY64" s="29"/>
      <c r="EZ64" s="36">
        <v>2</v>
      </c>
      <c r="FA64" s="29">
        <v>8</v>
      </c>
      <c r="FB64" s="1">
        <v>3</v>
      </c>
      <c r="FC64" s="263">
        <v>4</v>
      </c>
      <c r="FD64" s="1">
        <v>5</v>
      </c>
      <c r="FE64" s="29" t="s">
        <v>34</v>
      </c>
      <c r="FF64" s="29" t="s">
        <v>93</v>
      </c>
      <c r="FG64" s="29">
        <v>9</v>
      </c>
      <c r="FH64" s="29" t="s">
        <v>85</v>
      </c>
      <c r="FI64" s="29"/>
      <c r="FJ64" s="36">
        <v>3</v>
      </c>
      <c r="FK64" s="29">
        <v>17</v>
      </c>
      <c r="FL64" s="1">
        <v>3</v>
      </c>
      <c r="FM64" s="263">
        <v>2</v>
      </c>
      <c r="FN64" s="1">
        <v>4</v>
      </c>
      <c r="FO64" s="29" t="s">
        <v>34</v>
      </c>
      <c r="FP64" s="29" t="s">
        <v>93</v>
      </c>
      <c r="FQ64" s="29">
        <v>4</v>
      </c>
      <c r="FR64" s="29" t="s">
        <v>85</v>
      </c>
      <c r="FS64" s="29"/>
      <c r="FT64" s="36">
        <v>1</v>
      </c>
      <c r="FU64" s="29">
        <v>5</v>
      </c>
      <c r="FV64" s="1">
        <v>2</v>
      </c>
      <c r="FW64" s="263">
        <v>2</v>
      </c>
      <c r="FX64" s="1">
        <v>3</v>
      </c>
      <c r="FY64" s="1"/>
      <c r="FZ64" s="1"/>
      <c r="GA64" s="29">
        <v>7</v>
      </c>
      <c r="GB64" s="29" t="s">
        <v>85</v>
      </c>
      <c r="GC64" s="29"/>
      <c r="GD64" s="36">
        <v>2</v>
      </c>
      <c r="GE64" s="29">
        <v>7</v>
      </c>
      <c r="GF64" s="1">
        <v>2</v>
      </c>
      <c r="GG64" s="263">
        <v>1</v>
      </c>
      <c r="GH64" s="1">
        <v>6</v>
      </c>
      <c r="GI64" s="29" t="s">
        <v>34</v>
      </c>
      <c r="GJ64" s="30" t="s">
        <v>93</v>
      </c>
      <c r="GK64" s="82">
        <v>4</v>
      </c>
      <c r="GL64" s="82" t="s">
        <v>92</v>
      </c>
      <c r="GM64" s="29"/>
      <c r="GN64" s="36">
        <v>2</v>
      </c>
      <c r="GO64" s="29">
        <v>5</v>
      </c>
      <c r="GP64" s="1">
        <v>2</v>
      </c>
      <c r="GQ64" s="263">
        <v>4</v>
      </c>
    </row>
    <row r="65" spans="1:199" ht="19.5">
      <c r="A65" s="540">
        <v>44751</v>
      </c>
      <c r="B65" s="5" t="s">
        <v>608</v>
      </c>
      <c r="C65" s="74">
        <v>2</v>
      </c>
      <c r="D65" s="28">
        <v>0</v>
      </c>
      <c r="E65" s="206">
        <v>2</v>
      </c>
      <c r="F65" s="179">
        <v>79</v>
      </c>
      <c r="G65" s="180">
        <v>39</v>
      </c>
      <c r="H65" s="181">
        <v>40</v>
      </c>
      <c r="I65" s="518">
        <v>4</v>
      </c>
      <c r="J65" s="27">
        <v>1</v>
      </c>
      <c r="K65" s="27">
        <v>0</v>
      </c>
      <c r="L65" s="27">
        <v>1</v>
      </c>
      <c r="M65" s="27">
        <v>0</v>
      </c>
      <c r="N65" s="187">
        <v>2</v>
      </c>
      <c r="O65" s="27">
        <v>1</v>
      </c>
      <c r="P65" s="190">
        <v>3</v>
      </c>
      <c r="Q65" s="18">
        <v>2</v>
      </c>
      <c r="R65" s="54"/>
      <c r="S65" s="8">
        <v>5</v>
      </c>
      <c r="T65" s="30" t="s">
        <v>128</v>
      </c>
      <c r="U65" s="30" t="s">
        <v>93</v>
      </c>
      <c r="V65" s="30">
        <v>9</v>
      </c>
      <c r="W65" s="30" t="s">
        <v>91</v>
      </c>
      <c r="X65" s="30"/>
      <c r="Y65" s="37">
        <v>1</v>
      </c>
      <c r="Z65" s="30">
        <v>3</v>
      </c>
      <c r="AA65" s="8">
        <v>2</v>
      </c>
      <c r="AB65" s="275">
        <v>3</v>
      </c>
      <c r="AC65" s="203">
        <v>4</v>
      </c>
      <c r="AD65" s="30" t="s">
        <v>34</v>
      </c>
      <c r="AE65" s="30" t="s">
        <v>63</v>
      </c>
      <c r="AF65" s="30">
        <v>6</v>
      </c>
      <c r="AG65" s="30" t="s">
        <v>85</v>
      </c>
      <c r="AH65" s="30"/>
      <c r="AI65" s="37">
        <v>4</v>
      </c>
      <c r="AJ65" s="30">
        <v>27</v>
      </c>
      <c r="AK65" s="8">
        <v>2</v>
      </c>
      <c r="AL65" s="292">
        <v>2</v>
      </c>
      <c r="AM65" s="8">
        <v>4</v>
      </c>
      <c r="AN65" s="30" t="s">
        <v>128</v>
      </c>
      <c r="AO65" s="30" t="s">
        <v>93</v>
      </c>
      <c r="AP65" s="30">
        <v>0</v>
      </c>
      <c r="AQ65" s="30" t="s">
        <v>85</v>
      </c>
      <c r="AR65" s="30"/>
      <c r="AS65" s="37">
        <v>2</v>
      </c>
      <c r="AT65" s="109">
        <v>24</v>
      </c>
      <c r="AU65" s="83">
        <v>2</v>
      </c>
      <c r="AV65" s="275">
        <v>2</v>
      </c>
      <c r="AW65" s="8">
        <v>2</v>
      </c>
      <c r="AX65" s="8"/>
      <c r="AY65" s="1"/>
      <c r="AZ65" s="30" t="s">
        <v>29</v>
      </c>
      <c r="BA65" s="30" t="s">
        <v>85</v>
      </c>
      <c r="BB65" s="30"/>
      <c r="BC65" s="37">
        <v>1</v>
      </c>
      <c r="BD65" s="30">
        <v>0.5</v>
      </c>
      <c r="BE65" s="8">
        <v>1</v>
      </c>
      <c r="BF65" s="275">
        <v>1</v>
      </c>
      <c r="BG65" s="8">
        <v>5</v>
      </c>
      <c r="BH65" s="30" t="s">
        <v>34</v>
      </c>
      <c r="BI65" s="30" t="s">
        <v>63</v>
      </c>
      <c r="BJ65" s="30" t="s">
        <v>226</v>
      </c>
      <c r="BK65" s="30" t="s">
        <v>85</v>
      </c>
      <c r="BL65" s="30" t="s">
        <v>285</v>
      </c>
      <c r="BM65" s="37">
        <v>1</v>
      </c>
      <c r="BN65" s="30">
        <v>23</v>
      </c>
      <c r="BO65" s="8">
        <v>3</v>
      </c>
      <c r="BP65" s="275">
        <v>2</v>
      </c>
      <c r="BQ65" s="8">
        <v>7</v>
      </c>
      <c r="BR65" s="92" t="s">
        <v>36</v>
      </c>
      <c r="BS65" s="92" t="s">
        <v>96</v>
      </c>
      <c r="BT65" s="30">
        <v>0</v>
      </c>
      <c r="BU65" s="30" t="s">
        <v>85</v>
      </c>
      <c r="BV65" s="30"/>
      <c r="BW65" s="37">
        <v>1</v>
      </c>
      <c r="BX65" s="30">
        <v>17</v>
      </c>
      <c r="BY65" s="8">
        <v>2</v>
      </c>
      <c r="BZ65" s="275">
        <v>5</v>
      </c>
      <c r="CA65" s="8">
        <v>3</v>
      </c>
      <c r="CB65" s="8"/>
      <c r="CC65" s="8"/>
      <c r="CD65" s="129">
        <v>0</v>
      </c>
      <c r="CE65" s="129" t="s">
        <v>85</v>
      </c>
      <c r="CF65" s="30"/>
      <c r="CG65" s="37">
        <v>3</v>
      </c>
      <c r="CH65" s="30">
        <v>10</v>
      </c>
      <c r="CI65" s="8">
        <v>2</v>
      </c>
      <c r="CJ65" s="275">
        <v>1</v>
      </c>
      <c r="CK65" s="8">
        <v>5</v>
      </c>
      <c r="CL65" s="30" t="s">
        <v>34</v>
      </c>
      <c r="CM65" s="30" t="s">
        <v>93</v>
      </c>
      <c r="CN65" s="30">
        <v>9</v>
      </c>
      <c r="CO65" s="30" t="s">
        <v>85</v>
      </c>
      <c r="CP65" s="30"/>
      <c r="CQ65" s="37">
        <v>2</v>
      </c>
      <c r="CR65" s="30">
        <v>5</v>
      </c>
      <c r="CS65" s="8">
        <v>2</v>
      </c>
      <c r="CT65" s="275">
        <v>3</v>
      </c>
      <c r="CU65" s="8">
        <v>4</v>
      </c>
      <c r="CV65" s="30" t="s">
        <v>34</v>
      </c>
      <c r="CW65" s="30" t="s">
        <v>93</v>
      </c>
      <c r="CX65" s="30" t="s">
        <v>226</v>
      </c>
      <c r="CY65" s="30" t="s">
        <v>85</v>
      </c>
      <c r="CZ65" s="30"/>
      <c r="DA65" s="37">
        <v>2</v>
      </c>
      <c r="DB65" s="30">
        <v>5</v>
      </c>
      <c r="DC65" s="8">
        <v>2</v>
      </c>
      <c r="DD65" s="263">
        <v>2</v>
      </c>
      <c r="DE65" s="24"/>
      <c r="DF65" s="8">
        <v>3</v>
      </c>
      <c r="DG65" s="8"/>
      <c r="DH65" s="264"/>
      <c r="DI65" s="30" t="s">
        <v>271</v>
      </c>
      <c r="DJ65" s="30" t="s">
        <v>85</v>
      </c>
      <c r="DK65" s="30"/>
      <c r="DL65" s="37">
        <v>3</v>
      </c>
      <c r="DM65" s="30">
        <v>29</v>
      </c>
      <c r="DN65" s="8">
        <v>2</v>
      </c>
      <c r="DO65" s="266">
        <v>1</v>
      </c>
      <c r="DP65" s="8">
        <v>3</v>
      </c>
      <c r="DQ65" s="30" t="s">
        <v>34</v>
      </c>
      <c r="DR65" s="30" t="s">
        <v>93</v>
      </c>
      <c r="DS65" s="30">
        <v>0</v>
      </c>
      <c r="DT65" s="30" t="s">
        <v>85</v>
      </c>
      <c r="DU65" s="30"/>
      <c r="DV65" s="37">
        <v>2</v>
      </c>
      <c r="DW65" s="30">
        <v>5</v>
      </c>
      <c r="DX65" s="8">
        <v>1</v>
      </c>
      <c r="DY65" s="263">
        <v>2</v>
      </c>
      <c r="DZ65" s="8">
        <v>5</v>
      </c>
      <c r="EA65" s="30" t="s">
        <v>34</v>
      </c>
      <c r="EB65" s="30" t="s">
        <v>93</v>
      </c>
      <c r="EC65" s="30">
        <v>8</v>
      </c>
      <c r="ED65" s="30" t="s">
        <v>85</v>
      </c>
      <c r="EE65" s="30"/>
      <c r="EF65" s="37">
        <v>4</v>
      </c>
      <c r="EG65" s="30">
        <v>27</v>
      </c>
      <c r="EH65" s="8">
        <v>3</v>
      </c>
      <c r="EI65" s="263">
        <v>2</v>
      </c>
      <c r="EJ65" s="8">
        <v>5</v>
      </c>
      <c r="EK65" s="30" t="s">
        <v>36</v>
      </c>
      <c r="EL65" s="30" t="s">
        <v>93</v>
      </c>
      <c r="EM65" s="30">
        <v>8</v>
      </c>
      <c r="EN65" s="30" t="s">
        <v>86</v>
      </c>
      <c r="EO65" s="30"/>
      <c r="EP65" s="37">
        <v>3</v>
      </c>
      <c r="EQ65" s="30">
        <v>4</v>
      </c>
      <c r="ER65" s="8">
        <v>2</v>
      </c>
      <c r="ES65" s="263">
        <v>3</v>
      </c>
      <c r="ET65" s="8">
        <v>5</v>
      </c>
      <c r="EU65" s="30" t="s">
        <v>34</v>
      </c>
      <c r="EV65" s="30" t="s">
        <v>93</v>
      </c>
      <c r="EW65" s="30">
        <v>8</v>
      </c>
      <c r="EX65" s="30" t="s">
        <v>85</v>
      </c>
      <c r="EY65" s="30"/>
      <c r="EZ65" s="37">
        <v>3</v>
      </c>
      <c r="FA65" s="30">
        <v>15</v>
      </c>
      <c r="FB65" s="8">
        <v>2</v>
      </c>
      <c r="FC65" s="263">
        <v>3</v>
      </c>
      <c r="FD65" s="8">
        <v>4</v>
      </c>
      <c r="FE65" s="30" t="s">
        <v>34</v>
      </c>
      <c r="FF65" s="30" t="s">
        <v>93</v>
      </c>
      <c r="FG65" s="30" t="s">
        <v>226</v>
      </c>
      <c r="FH65" s="30" t="s">
        <v>91</v>
      </c>
      <c r="FI65" s="30"/>
      <c r="FJ65" s="37">
        <v>1</v>
      </c>
      <c r="FK65" s="30">
        <v>1</v>
      </c>
      <c r="FL65" s="8">
        <v>1</v>
      </c>
      <c r="FM65" s="263">
        <v>3</v>
      </c>
      <c r="FN65" s="8">
        <v>5</v>
      </c>
      <c r="FO65" s="30" t="s">
        <v>34</v>
      </c>
      <c r="FP65" s="30" t="s">
        <v>93</v>
      </c>
      <c r="FQ65" s="30">
        <v>0</v>
      </c>
      <c r="FR65" s="30" t="s">
        <v>63</v>
      </c>
      <c r="FS65" s="30"/>
      <c r="FT65" s="37">
        <v>1</v>
      </c>
      <c r="FU65" s="30">
        <v>2</v>
      </c>
      <c r="FV65" s="8">
        <v>2</v>
      </c>
      <c r="FW65" s="263">
        <v>3</v>
      </c>
      <c r="FX65" s="8">
        <v>5</v>
      </c>
      <c r="FY65" s="8"/>
      <c r="FZ65" s="8"/>
      <c r="GA65" s="30">
        <v>7</v>
      </c>
      <c r="GB65" s="30" t="s">
        <v>96</v>
      </c>
      <c r="GC65" s="30"/>
      <c r="GD65" s="37">
        <v>2</v>
      </c>
      <c r="GE65" s="30">
        <v>4</v>
      </c>
      <c r="GF65" s="8">
        <v>1</v>
      </c>
      <c r="GG65" s="263">
        <v>4</v>
      </c>
      <c r="GH65" s="8">
        <v>5</v>
      </c>
      <c r="GI65" s="30" t="s">
        <v>34</v>
      </c>
      <c r="GJ65" s="30" t="s">
        <v>93</v>
      </c>
      <c r="GK65" s="30">
        <v>0</v>
      </c>
      <c r="GL65" s="30" t="s">
        <v>85</v>
      </c>
      <c r="GM65" s="30"/>
      <c r="GN65" s="37">
        <v>2</v>
      </c>
      <c r="GO65" s="109">
        <v>13</v>
      </c>
      <c r="GP65" s="83">
        <v>2</v>
      </c>
      <c r="GQ65" s="263">
        <v>3</v>
      </c>
    </row>
    <row r="66" spans="1:199" ht="19.5">
      <c r="A66" s="540">
        <v>44744</v>
      </c>
      <c r="B66" s="5" t="s">
        <v>603</v>
      </c>
      <c r="C66" s="74">
        <v>3</v>
      </c>
      <c r="D66" s="28">
        <v>1</v>
      </c>
      <c r="E66" s="206">
        <v>4</v>
      </c>
      <c r="F66" s="179">
        <v>89</v>
      </c>
      <c r="G66" s="180">
        <v>45</v>
      </c>
      <c r="H66" s="181">
        <v>44</v>
      </c>
      <c r="I66" s="518">
        <v>5</v>
      </c>
      <c r="J66" s="27">
        <v>2</v>
      </c>
      <c r="K66" s="27">
        <v>0</v>
      </c>
      <c r="L66" s="27">
        <v>2</v>
      </c>
      <c r="M66" s="27">
        <v>0</v>
      </c>
      <c r="N66" s="187">
        <v>4</v>
      </c>
      <c r="O66" s="27">
        <v>1</v>
      </c>
      <c r="P66" s="190">
        <v>5</v>
      </c>
      <c r="Q66" s="18">
        <v>0</v>
      </c>
      <c r="R66" s="54"/>
      <c r="S66" s="1">
        <v>6</v>
      </c>
      <c r="T66" s="81" t="s">
        <v>128</v>
      </c>
      <c r="U66" s="81" t="s">
        <v>86</v>
      </c>
      <c r="V66" s="29">
        <v>9</v>
      </c>
      <c r="W66" s="29" t="s">
        <v>121</v>
      </c>
      <c r="X66" s="29"/>
      <c r="Y66" s="36">
        <v>3</v>
      </c>
      <c r="Z66" s="29">
        <v>6</v>
      </c>
      <c r="AA66" s="1">
        <v>3</v>
      </c>
      <c r="AB66" s="275">
        <v>3</v>
      </c>
      <c r="AC66" s="1">
        <v>5</v>
      </c>
      <c r="AD66" s="29" t="s">
        <v>34</v>
      </c>
      <c r="AE66" s="29" t="s">
        <v>63</v>
      </c>
      <c r="AF66" s="29">
        <v>0</v>
      </c>
      <c r="AG66" s="30" t="s">
        <v>91</v>
      </c>
      <c r="AH66" s="29"/>
      <c r="AI66" s="36">
        <v>3</v>
      </c>
      <c r="AJ66" s="29">
        <v>4</v>
      </c>
      <c r="AK66" s="1">
        <v>2</v>
      </c>
      <c r="AL66" s="292">
        <v>3</v>
      </c>
      <c r="AM66" s="1">
        <v>4</v>
      </c>
      <c r="AN66" s="29" t="s">
        <v>128</v>
      </c>
      <c r="AO66" s="29" t="s">
        <v>93</v>
      </c>
      <c r="AP66" s="29">
        <v>4</v>
      </c>
      <c r="AQ66" s="30" t="s">
        <v>85</v>
      </c>
      <c r="AR66" s="29"/>
      <c r="AS66" s="36">
        <v>2</v>
      </c>
      <c r="AT66" s="29">
        <v>6</v>
      </c>
      <c r="AU66" s="1">
        <v>2</v>
      </c>
      <c r="AV66" s="275">
        <v>2</v>
      </c>
      <c r="AW66" s="1">
        <v>4</v>
      </c>
      <c r="AX66" s="1"/>
      <c r="AY66" s="1"/>
      <c r="AZ66" s="29" t="s">
        <v>29</v>
      </c>
      <c r="BA66" s="29" t="s">
        <v>63</v>
      </c>
      <c r="BB66" s="29"/>
      <c r="BC66" s="36">
        <v>1</v>
      </c>
      <c r="BD66" s="29">
        <v>4</v>
      </c>
      <c r="BE66" s="1">
        <v>2</v>
      </c>
      <c r="BF66" s="275">
        <v>2</v>
      </c>
      <c r="BG66" s="1">
        <v>7</v>
      </c>
      <c r="BH66" s="29" t="s">
        <v>34</v>
      </c>
      <c r="BI66" s="29" t="s">
        <v>103</v>
      </c>
      <c r="BJ66" s="29">
        <v>0</v>
      </c>
      <c r="BK66" s="29" t="s">
        <v>85</v>
      </c>
      <c r="BL66" s="29"/>
      <c r="BM66" s="36">
        <v>2</v>
      </c>
      <c r="BN66" s="29">
        <v>7</v>
      </c>
      <c r="BO66" s="1">
        <v>2</v>
      </c>
      <c r="BP66" s="275">
        <v>5</v>
      </c>
      <c r="BQ66" s="1">
        <v>5</v>
      </c>
      <c r="BR66" s="29" t="s">
        <v>36</v>
      </c>
      <c r="BS66" s="29" t="s">
        <v>93</v>
      </c>
      <c r="BT66" s="29">
        <v>9</v>
      </c>
      <c r="BU66" s="29" t="s">
        <v>85</v>
      </c>
      <c r="BV66" s="29"/>
      <c r="BW66" s="36">
        <v>3</v>
      </c>
      <c r="BX66" s="29">
        <v>15</v>
      </c>
      <c r="BY66" s="1">
        <v>2</v>
      </c>
      <c r="BZ66" s="275">
        <v>3</v>
      </c>
      <c r="CA66" s="1">
        <v>3</v>
      </c>
      <c r="CB66" s="1"/>
      <c r="CC66" s="1"/>
      <c r="CD66" s="81">
        <v>4</v>
      </c>
      <c r="CE66" s="81" t="s">
        <v>95</v>
      </c>
      <c r="CF66" s="29"/>
      <c r="CG66" s="36">
        <v>1</v>
      </c>
      <c r="CH66" s="29">
        <v>0.5</v>
      </c>
      <c r="CI66" s="1">
        <v>1</v>
      </c>
      <c r="CJ66" s="275">
        <v>2</v>
      </c>
      <c r="CK66" s="1">
        <v>6</v>
      </c>
      <c r="CL66" s="29" t="s">
        <v>34</v>
      </c>
      <c r="CM66" s="29" t="s">
        <v>96</v>
      </c>
      <c r="CN66" s="29" t="s">
        <v>317</v>
      </c>
      <c r="CO66" s="29" t="s">
        <v>85</v>
      </c>
      <c r="CP66" s="29"/>
      <c r="CQ66" s="36">
        <v>2</v>
      </c>
      <c r="CR66" s="29">
        <v>17</v>
      </c>
      <c r="CS66" s="1">
        <v>2</v>
      </c>
      <c r="CT66" s="275">
        <v>4</v>
      </c>
      <c r="CU66" s="1">
        <v>5</v>
      </c>
      <c r="CV66" s="29" t="s">
        <v>34</v>
      </c>
      <c r="CW66" s="29" t="s">
        <v>93</v>
      </c>
      <c r="CX66" s="29">
        <v>7</v>
      </c>
      <c r="CY66" s="29" t="s">
        <v>63</v>
      </c>
      <c r="CZ66" s="29"/>
      <c r="DA66" s="36">
        <v>3</v>
      </c>
      <c r="DB66" s="29">
        <v>1.5</v>
      </c>
      <c r="DC66" s="1">
        <v>2</v>
      </c>
      <c r="DD66" s="263">
        <v>3</v>
      </c>
      <c r="DE66" s="23" t="s">
        <v>424</v>
      </c>
      <c r="DF66" s="1">
        <v>4</v>
      </c>
      <c r="DG66" s="1"/>
      <c r="DH66" s="264"/>
      <c r="DI66" s="29">
        <v>6</v>
      </c>
      <c r="DJ66" s="29" t="s">
        <v>91</v>
      </c>
      <c r="DK66" s="29"/>
      <c r="DL66" s="36">
        <v>2</v>
      </c>
      <c r="DM66" s="29">
        <v>14</v>
      </c>
      <c r="DN66" s="1">
        <v>2</v>
      </c>
      <c r="DO66" s="266">
        <v>2</v>
      </c>
      <c r="DP66" s="1">
        <v>4</v>
      </c>
      <c r="DQ66" s="29" t="s">
        <v>34</v>
      </c>
      <c r="DR66" s="29" t="s">
        <v>121</v>
      </c>
      <c r="DS66" s="29">
        <v>8</v>
      </c>
      <c r="DT66" s="29" t="s">
        <v>91</v>
      </c>
      <c r="DU66" s="29"/>
      <c r="DV66" s="36">
        <v>3</v>
      </c>
      <c r="DW66" s="29">
        <v>0.7</v>
      </c>
      <c r="DX66" s="1">
        <v>1</v>
      </c>
      <c r="DY66" s="263">
        <v>3</v>
      </c>
      <c r="DZ66" s="1">
        <v>4</v>
      </c>
      <c r="EA66" s="29" t="s">
        <v>34</v>
      </c>
      <c r="EB66" s="29" t="s">
        <v>92</v>
      </c>
      <c r="EC66" s="29">
        <v>0</v>
      </c>
      <c r="ED66" s="29" t="s">
        <v>85</v>
      </c>
      <c r="EE66" s="29"/>
      <c r="EF66" s="36">
        <v>3</v>
      </c>
      <c r="EG66" s="29">
        <v>8</v>
      </c>
      <c r="EH66" s="1">
        <v>2</v>
      </c>
      <c r="EI66" s="263">
        <v>2</v>
      </c>
      <c r="EJ66" s="1">
        <v>5</v>
      </c>
      <c r="EK66" s="29" t="s">
        <v>36</v>
      </c>
      <c r="EL66" s="29" t="s">
        <v>93</v>
      </c>
      <c r="EM66" s="29">
        <v>8</v>
      </c>
      <c r="EN66" s="29" t="s">
        <v>85</v>
      </c>
      <c r="EO66" s="29"/>
      <c r="EP66" s="36">
        <v>1</v>
      </c>
      <c r="EQ66" s="29">
        <v>12</v>
      </c>
      <c r="ER66" s="1">
        <v>3</v>
      </c>
      <c r="ES66" s="263">
        <v>2</v>
      </c>
      <c r="ET66" s="1">
        <v>5</v>
      </c>
      <c r="EU66" s="29" t="s">
        <v>34</v>
      </c>
      <c r="EV66" s="29" t="s">
        <v>93</v>
      </c>
      <c r="EW66" s="29">
        <v>8</v>
      </c>
      <c r="EX66" s="29" t="s">
        <v>92</v>
      </c>
      <c r="EY66" s="29"/>
      <c r="EZ66" s="36">
        <v>3</v>
      </c>
      <c r="FA66" s="29">
        <v>1</v>
      </c>
      <c r="FB66" s="1">
        <v>1</v>
      </c>
      <c r="FC66" s="263">
        <v>4</v>
      </c>
      <c r="FD66" s="1">
        <v>6</v>
      </c>
      <c r="FE66" s="29" t="s">
        <v>34</v>
      </c>
      <c r="FF66" s="29" t="s">
        <v>63</v>
      </c>
      <c r="FG66" s="29">
        <v>0</v>
      </c>
      <c r="FH66" s="29" t="s">
        <v>92</v>
      </c>
      <c r="FI66" s="29"/>
      <c r="FJ66" s="36">
        <v>2</v>
      </c>
      <c r="FK66" s="29">
        <v>7</v>
      </c>
      <c r="FL66" s="1">
        <v>2</v>
      </c>
      <c r="FM66" s="263">
        <v>4</v>
      </c>
      <c r="FN66" s="1">
        <v>7</v>
      </c>
      <c r="FO66" s="29" t="s">
        <v>34</v>
      </c>
      <c r="FP66" s="29" t="s">
        <v>103</v>
      </c>
      <c r="FQ66" s="29">
        <v>0</v>
      </c>
      <c r="FR66" s="29" t="s">
        <v>91</v>
      </c>
      <c r="FS66" s="29" t="s">
        <v>602</v>
      </c>
      <c r="FT66" s="36">
        <v>2</v>
      </c>
      <c r="FU66" s="29">
        <v>1</v>
      </c>
      <c r="FV66" s="1">
        <v>1</v>
      </c>
      <c r="FW66" s="263">
        <v>6</v>
      </c>
      <c r="FX66" s="1">
        <v>4</v>
      </c>
      <c r="FY66" s="1"/>
      <c r="FZ66" s="1"/>
      <c r="GA66" s="29">
        <v>7</v>
      </c>
      <c r="GB66" s="29" t="s">
        <v>85</v>
      </c>
      <c r="GC66" s="29"/>
      <c r="GD66" s="36">
        <v>2</v>
      </c>
      <c r="GE66" s="29">
        <v>22</v>
      </c>
      <c r="GF66" s="1">
        <v>3</v>
      </c>
      <c r="GG66" s="263">
        <v>1</v>
      </c>
      <c r="GH66" s="1">
        <v>5</v>
      </c>
      <c r="GI66" s="29" t="s">
        <v>34</v>
      </c>
      <c r="GJ66" s="29" t="s">
        <v>93</v>
      </c>
      <c r="GK66" s="29">
        <v>0</v>
      </c>
      <c r="GL66" s="29" t="s">
        <v>85</v>
      </c>
      <c r="GM66" s="29"/>
      <c r="GN66" s="36">
        <v>1</v>
      </c>
      <c r="GO66" s="29">
        <v>4</v>
      </c>
      <c r="GP66" s="1">
        <v>2</v>
      </c>
      <c r="GQ66" s="263">
        <v>3</v>
      </c>
    </row>
    <row r="67" spans="1:199" ht="19.5">
      <c r="A67" s="540">
        <v>44730</v>
      </c>
      <c r="B67" s="5" t="s">
        <v>607</v>
      </c>
      <c r="C67" s="74">
        <v>2</v>
      </c>
      <c r="D67" s="28">
        <v>1</v>
      </c>
      <c r="E67" s="206">
        <v>3</v>
      </c>
      <c r="F67" s="179">
        <v>84</v>
      </c>
      <c r="G67" s="180">
        <v>39</v>
      </c>
      <c r="H67" s="181">
        <v>45</v>
      </c>
      <c r="I67" s="518">
        <v>4</v>
      </c>
      <c r="J67" s="27">
        <v>0</v>
      </c>
      <c r="K67" s="27">
        <v>1</v>
      </c>
      <c r="L67" s="27">
        <v>3</v>
      </c>
      <c r="M67" s="27">
        <v>0</v>
      </c>
      <c r="N67" s="187">
        <v>4</v>
      </c>
      <c r="O67" s="27">
        <v>1</v>
      </c>
      <c r="P67" s="190">
        <v>5</v>
      </c>
      <c r="Q67" s="18">
        <v>2</v>
      </c>
      <c r="R67" s="54"/>
      <c r="S67" s="1">
        <v>5</v>
      </c>
      <c r="T67" s="82" t="s">
        <v>128</v>
      </c>
      <c r="U67" s="82" t="s">
        <v>63</v>
      </c>
      <c r="V67" s="29">
        <v>7</v>
      </c>
      <c r="W67" s="29" t="s">
        <v>98</v>
      </c>
      <c r="X67" s="29"/>
      <c r="Y67" s="36">
        <v>2</v>
      </c>
      <c r="Z67" s="29">
        <v>3</v>
      </c>
      <c r="AA67" s="1">
        <v>2</v>
      </c>
      <c r="AB67" s="275">
        <v>3</v>
      </c>
      <c r="AC67" s="1">
        <v>5</v>
      </c>
      <c r="AD67" s="29" t="s">
        <v>34</v>
      </c>
      <c r="AE67" s="29" t="s">
        <v>93</v>
      </c>
      <c r="AF67" s="29">
        <v>4</v>
      </c>
      <c r="AG67" s="30" t="s">
        <v>91</v>
      </c>
      <c r="AH67" s="29"/>
      <c r="AI67" s="36">
        <v>2</v>
      </c>
      <c r="AJ67" s="29">
        <v>10</v>
      </c>
      <c r="AK67" s="1">
        <v>2</v>
      </c>
      <c r="AL67" s="292">
        <v>3</v>
      </c>
      <c r="AM67" s="1">
        <v>4</v>
      </c>
      <c r="AN67" s="29" t="s">
        <v>128</v>
      </c>
      <c r="AO67" s="29" t="s">
        <v>93</v>
      </c>
      <c r="AP67" s="29">
        <v>0</v>
      </c>
      <c r="AQ67" s="30" t="s">
        <v>85</v>
      </c>
      <c r="AR67" s="29"/>
      <c r="AS67" s="36">
        <v>1</v>
      </c>
      <c r="AT67" s="29">
        <v>1.5</v>
      </c>
      <c r="AU67" s="1">
        <v>2</v>
      </c>
      <c r="AV67" s="275">
        <v>2</v>
      </c>
      <c r="AW67" s="1">
        <v>3</v>
      </c>
      <c r="AX67" s="1"/>
      <c r="AY67" s="1"/>
      <c r="AZ67" s="29" t="s">
        <v>29</v>
      </c>
      <c r="BA67" s="29" t="s">
        <v>85</v>
      </c>
      <c r="BB67" s="29"/>
      <c r="BC67" s="36">
        <v>3</v>
      </c>
      <c r="BD67" s="29">
        <v>30</v>
      </c>
      <c r="BE67" s="1">
        <v>2</v>
      </c>
      <c r="BF67" s="275">
        <v>1</v>
      </c>
      <c r="BG67" s="1">
        <v>4</v>
      </c>
      <c r="BH67" s="29" t="s">
        <v>34</v>
      </c>
      <c r="BI67" s="29" t="s">
        <v>92</v>
      </c>
      <c r="BJ67" s="29">
        <v>4</v>
      </c>
      <c r="BK67" s="29" t="s">
        <v>85</v>
      </c>
      <c r="BL67" s="29"/>
      <c r="BM67" s="36">
        <v>4</v>
      </c>
      <c r="BN67" s="29">
        <v>2</v>
      </c>
      <c r="BO67" s="1">
        <v>2</v>
      </c>
      <c r="BP67" s="275">
        <v>2</v>
      </c>
      <c r="BQ67" s="1">
        <v>5</v>
      </c>
      <c r="BR67" s="29" t="s">
        <v>34</v>
      </c>
      <c r="BS67" s="29" t="s">
        <v>93</v>
      </c>
      <c r="BT67" s="29">
        <v>0</v>
      </c>
      <c r="BU67" s="29" t="s">
        <v>85</v>
      </c>
      <c r="BV67" s="29"/>
      <c r="BW67" s="36">
        <v>2</v>
      </c>
      <c r="BX67" s="29">
        <v>1</v>
      </c>
      <c r="BY67" s="1">
        <v>2</v>
      </c>
      <c r="BZ67" s="275">
        <v>3</v>
      </c>
      <c r="CA67" s="1">
        <v>3</v>
      </c>
      <c r="CB67" s="1"/>
      <c r="CC67" s="1"/>
      <c r="CD67" s="134">
        <v>0</v>
      </c>
      <c r="CE67" s="134" t="s">
        <v>85</v>
      </c>
      <c r="CF67" s="29"/>
      <c r="CG67" s="36">
        <v>3</v>
      </c>
      <c r="CH67" s="29">
        <v>4</v>
      </c>
      <c r="CI67" s="1">
        <v>2</v>
      </c>
      <c r="CJ67" s="275">
        <v>1</v>
      </c>
      <c r="CK67" s="1">
        <v>5</v>
      </c>
      <c r="CL67" s="29" t="s">
        <v>34</v>
      </c>
      <c r="CM67" s="29" t="s">
        <v>93</v>
      </c>
      <c r="CN67" s="29">
        <v>9</v>
      </c>
      <c r="CO67" s="29" t="s">
        <v>85</v>
      </c>
      <c r="CP67" s="29"/>
      <c r="CQ67" s="36">
        <v>1</v>
      </c>
      <c r="CR67" s="29">
        <v>11</v>
      </c>
      <c r="CS67" s="1">
        <v>2</v>
      </c>
      <c r="CT67" s="275">
        <v>3</v>
      </c>
      <c r="CU67" s="1">
        <v>5</v>
      </c>
      <c r="CV67" s="29" t="s">
        <v>34</v>
      </c>
      <c r="CW67" s="29" t="s">
        <v>93</v>
      </c>
      <c r="CX67" s="29">
        <v>8</v>
      </c>
      <c r="CY67" s="29" t="s">
        <v>85</v>
      </c>
      <c r="CZ67" s="29"/>
      <c r="DA67" s="36">
        <v>3</v>
      </c>
      <c r="DB67" s="29">
        <v>23</v>
      </c>
      <c r="DC67" s="1">
        <v>3</v>
      </c>
      <c r="DD67" s="263">
        <v>2</v>
      </c>
      <c r="DE67" s="23"/>
      <c r="DF67" s="1">
        <v>5</v>
      </c>
      <c r="DG67" s="1"/>
      <c r="DH67" s="264"/>
      <c r="DI67" s="29">
        <v>6</v>
      </c>
      <c r="DJ67" s="29" t="s">
        <v>98</v>
      </c>
      <c r="DK67" s="29" t="s">
        <v>285</v>
      </c>
      <c r="DL67" s="36">
        <v>3</v>
      </c>
      <c r="DM67" s="29">
        <v>10</v>
      </c>
      <c r="DN67" s="1">
        <v>3</v>
      </c>
      <c r="DO67" s="266">
        <v>2</v>
      </c>
      <c r="DP67" s="1">
        <v>3</v>
      </c>
      <c r="DQ67" s="29" t="s">
        <v>34</v>
      </c>
      <c r="DR67" s="29" t="s">
        <v>93</v>
      </c>
      <c r="DS67" s="29">
        <v>9</v>
      </c>
      <c r="DT67" s="29" t="s">
        <v>85</v>
      </c>
      <c r="DU67" s="29"/>
      <c r="DV67" s="36">
        <v>1</v>
      </c>
      <c r="DW67" s="29">
        <v>8</v>
      </c>
      <c r="DX67" s="1">
        <v>1</v>
      </c>
      <c r="DY67" s="263">
        <v>2</v>
      </c>
      <c r="DZ67" s="1">
        <v>6</v>
      </c>
      <c r="EA67" s="29" t="s">
        <v>34</v>
      </c>
      <c r="EB67" s="29" t="s">
        <v>93</v>
      </c>
      <c r="EC67" s="29">
        <v>0</v>
      </c>
      <c r="ED67" s="29" t="s">
        <v>86</v>
      </c>
      <c r="EE67" s="29" t="s">
        <v>601</v>
      </c>
      <c r="EF67" s="36">
        <v>2</v>
      </c>
      <c r="EG67" s="29">
        <v>8</v>
      </c>
      <c r="EH67" s="1">
        <v>2</v>
      </c>
      <c r="EI67" s="263">
        <v>4</v>
      </c>
      <c r="EJ67" s="1">
        <v>7</v>
      </c>
      <c r="EK67" s="29" t="s">
        <v>36</v>
      </c>
      <c r="EL67" s="29" t="s">
        <v>95</v>
      </c>
      <c r="EM67" s="29">
        <v>6</v>
      </c>
      <c r="EN67" s="29" t="s">
        <v>96</v>
      </c>
      <c r="EO67" s="29"/>
      <c r="EP67" s="36">
        <v>3</v>
      </c>
      <c r="EQ67" s="29">
        <v>2</v>
      </c>
      <c r="ER67" s="1">
        <v>1</v>
      </c>
      <c r="ES67" s="263">
        <v>6</v>
      </c>
      <c r="ET67" s="1">
        <v>7</v>
      </c>
      <c r="EU67" s="29" t="s">
        <v>34</v>
      </c>
      <c r="EV67" s="29" t="s">
        <v>93</v>
      </c>
      <c r="EW67" s="29">
        <v>6</v>
      </c>
      <c r="EX67" s="29" t="s">
        <v>85</v>
      </c>
      <c r="EY67" s="29" t="s">
        <v>592</v>
      </c>
      <c r="EZ67" s="36">
        <v>1</v>
      </c>
      <c r="FA67" s="29">
        <v>2</v>
      </c>
      <c r="FB67" s="1">
        <v>2</v>
      </c>
      <c r="FC67" s="263">
        <v>5</v>
      </c>
      <c r="FD67" s="1">
        <v>5</v>
      </c>
      <c r="FE67" s="29" t="s">
        <v>34</v>
      </c>
      <c r="FF67" s="29" t="s">
        <v>93</v>
      </c>
      <c r="FG67" s="29">
        <v>6</v>
      </c>
      <c r="FH67" s="29" t="s">
        <v>98</v>
      </c>
      <c r="FI67" s="29"/>
      <c r="FJ67" s="36">
        <v>5</v>
      </c>
      <c r="FK67" s="29">
        <v>1</v>
      </c>
      <c r="FL67" s="1">
        <v>1</v>
      </c>
      <c r="FM67" s="263">
        <v>4</v>
      </c>
      <c r="FN67" s="1">
        <v>5</v>
      </c>
      <c r="FO67" s="29" t="s">
        <v>34</v>
      </c>
      <c r="FP67" s="29" t="s">
        <v>93</v>
      </c>
      <c r="FQ67" s="29">
        <v>4</v>
      </c>
      <c r="FR67" s="29" t="s">
        <v>85</v>
      </c>
      <c r="FS67" s="29"/>
      <c r="FT67" s="36">
        <v>2</v>
      </c>
      <c r="FU67" s="29">
        <v>10</v>
      </c>
      <c r="FV67" s="1">
        <v>3</v>
      </c>
      <c r="FW67" s="263">
        <v>2</v>
      </c>
      <c r="FX67" s="1">
        <v>2</v>
      </c>
      <c r="FY67" s="1"/>
      <c r="FZ67" s="1"/>
      <c r="GA67" s="29">
        <v>7</v>
      </c>
      <c r="GB67" s="29" t="s">
        <v>85</v>
      </c>
      <c r="GC67" s="29"/>
      <c r="GD67" s="36">
        <v>3</v>
      </c>
      <c r="GE67" s="29">
        <v>18</v>
      </c>
      <c r="GF67" s="1">
        <v>1</v>
      </c>
      <c r="GG67" s="263">
        <v>1</v>
      </c>
      <c r="GH67" s="1">
        <v>5</v>
      </c>
      <c r="GI67" s="29" t="s">
        <v>34</v>
      </c>
      <c r="GJ67" s="29" t="s">
        <v>93</v>
      </c>
      <c r="GK67" s="29">
        <v>9</v>
      </c>
      <c r="GL67" s="29" t="s">
        <v>92</v>
      </c>
      <c r="GM67" s="29"/>
      <c r="GN67" s="36">
        <v>1</v>
      </c>
      <c r="GO67" s="29">
        <v>1.5</v>
      </c>
      <c r="GP67" s="1">
        <v>1</v>
      </c>
      <c r="GQ67" s="263">
        <v>4</v>
      </c>
    </row>
    <row r="68" spans="1:199" ht="19.5">
      <c r="A68" s="540">
        <v>44717</v>
      </c>
      <c r="B68" s="5" t="s">
        <v>600</v>
      </c>
      <c r="C68" s="74">
        <v>0</v>
      </c>
      <c r="D68" s="28">
        <v>0</v>
      </c>
      <c r="E68" s="206">
        <v>0</v>
      </c>
      <c r="F68" s="179">
        <v>78</v>
      </c>
      <c r="G68" s="180">
        <v>39</v>
      </c>
      <c r="H68" s="181">
        <v>39</v>
      </c>
      <c r="I68" s="518">
        <v>-1</v>
      </c>
      <c r="J68" s="27">
        <v>0</v>
      </c>
      <c r="K68" s="27">
        <v>0</v>
      </c>
      <c r="L68" s="27">
        <v>1</v>
      </c>
      <c r="M68" s="27">
        <v>0</v>
      </c>
      <c r="N68" s="187">
        <v>1</v>
      </c>
      <c r="O68" s="27">
        <v>2</v>
      </c>
      <c r="P68" s="190">
        <v>3</v>
      </c>
      <c r="Q68" s="18">
        <v>1</v>
      </c>
      <c r="R68" s="54"/>
      <c r="S68" s="1">
        <v>4</v>
      </c>
      <c r="T68" s="30" t="s">
        <v>128</v>
      </c>
      <c r="U68" s="29" t="s">
        <v>93</v>
      </c>
      <c r="V68" s="29">
        <v>8</v>
      </c>
      <c r="W68" s="30" t="s">
        <v>95</v>
      </c>
      <c r="X68" s="29"/>
      <c r="Y68" s="36">
        <v>2</v>
      </c>
      <c r="Z68" s="29">
        <v>3</v>
      </c>
      <c r="AA68" s="1">
        <v>1</v>
      </c>
      <c r="AB68" s="275">
        <v>3</v>
      </c>
      <c r="AC68" s="1">
        <v>5</v>
      </c>
      <c r="AD68" s="30" t="s">
        <v>34</v>
      </c>
      <c r="AE68" s="29" t="s">
        <v>93</v>
      </c>
      <c r="AF68" s="29">
        <v>4</v>
      </c>
      <c r="AG68" s="30" t="s">
        <v>86</v>
      </c>
      <c r="AH68" s="29"/>
      <c r="AI68" s="36">
        <v>3</v>
      </c>
      <c r="AJ68" s="29">
        <v>10</v>
      </c>
      <c r="AK68" s="1">
        <v>2</v>
      </c>
      <c r="AL68" s="292">
        <v>3</v>
      </c>
      <c r="AM68" s="1">
        <v>4</v>
      </c>
      <c r="AN68" s="29" t="s">
        <v>128</v>
      </c>
      <c r="AO68" s="29" t="s">
        <v>63</v>
      </c>
      <c r="AP68" s="29">
        <v>9</v>
      </c>
      <c r="AQ68" s="30" t="s">
        <v>92</v>
      </c>
      <c r="AR68" s="29"/>
      <c r="AS68" s="36">
        <v>3</v>
      </c>
      <c r="AT68" s="29">
        <v>1.5</v>
      </c>
      <c r="AU68" s="1">
        <v>1</v>
      </c>
      <c r="AV68" s="275">
        <v>3</v>
      </c>
      <c r="AW68" s="1">
        <v>3</v>
      </c>
      <c r="AX68" s="1"/>
      <c r="AY68" s="1"/>
      <c r="AZ68" s="29" t="s">
        <v>29</v>
      </c>
      <c r="BA68" s="29" t="s">
        <v>91</v>
      </c>
      <c r="BB68" s="29"/>
      <c r="BC68" s="36">
        <v>1</v>
      </c>
      <c r="BD68" s="29">
        <v>0.5</v>
      </c>
      <c r="BE68" s="1">
        <v>1</v>
      </c>
      <c r="BF68" s="275">
        <v>2</v>
      </c>
      <c r="BG68" s="1">
        <v>5</v>
      </c>
      <c r="BH68" s="29" t="s">
        <v>34</v>
      </c>
      <c r="BI68" s="29" t="s">
        <v>86</v>
      </c>
      <c r="BJ68" s="29">
        <v>0</v>
      </c>
      <c r="BK68" s="29" t="s">
        <v>91</v>
      </c>
      <c r="BL68" s="29"/>
      <c r="BM68" s="36">
        <v>2</v>
      </c>
      <c r="BN68" s="29">
        <v>2</v>
      </c>
      <c r="BO68" s="1">
        <v>1</v>
      </c>
      <c r="BP68" s="275">
        <v>4</v>
      </c>
      <c r="BQ68" s="1">
        <v>6</v>
      </c>
      <c r="BR68" s="29" t="s">
        <v>34</v>
      </c>
      <c r="BS68" s="29" t="s">
        <v>93</v>
      </c>
      <c r="BT68" s="29">
        <v>0</v>
      </c>
      <c r="BU68" s="29" t="s">
        <v>92</v>
      </c>
      <c r="BV68" s="29"/>
      <c r="BW68" s="36">
        <v>2</v>
      </c>
      <c r="BX68" s="29">
        <v>1</v>
      </c>
      <c r="BY68" s="1">
        <v>1</v>
      </c>
      <c r="BZ68" s="275">
        <v>5</v>
      </c>
      <c r="CA68" s="1">
        <v>3</v>
      </c>
      <c r="CB68" s="1"/>
      <c r="CC68" s="1"/>
      <c r="CD68" s="29">
        <v>0</v>
      </c>
      <c r="CE68" s="29" t="s">
        <v>85</v>
      </c>
      <c r="CF68" s="29"/>
      <c r="CG68" s="36">
        <v>3</v>
      </c>
      <c r="CH68" s="29">
        <v>4</v>
      </c>
      <c r="CI68" s="1">
        <v>2</v>
      </c>
      <c r="CJ68" s="275">
        <v>1</v>
      </c>
      <c r="CK68" s="1">
        <v>5</v>
      </c>
      <c r="CL68" s="29" t="s">
        <v>34</v>
      </c>
      <c r="CM68" s="29" t="s">
        <v>93</v>
      </c>
      <c r="CN68" s="29">
        <v>9</v>
      </c>
      <c r="CO68" s="29" t="s">
        <v>85</v>
      </c>
      <c r="CP68" s="29"/>
      <c r="CQ68" s="36">
        <v>2</v>
      </c>
      <c r="CR68" s="29">
        <v>11</v>
      </c>
      <c r="CS68" s="1">
        <v>2</v>
      </c>
      <c r="CT68" s="275">
        <v>3</v>
      </c>
      <c r="CU68" s="1">
        <v>4</v>
      </c>
      <c r="CV68" s="29" t="s">
        <v>34</v>
      </c>
      <c r="CW68" s="29" t="s">
        <v>93</v>
      </c>
      <c r="CX68" s="29">
        <v>9</v>
      </c>
      <c r="CY68" s="29" t="s">
        <v>85</v>
      </c>
      <c r="CZ68" s="29"/>
      <c r="DA68" s="36">
        <v>2</v>
      </c>
      <c r="DB68" s="29">
        <v>13</v>
      </c>
      <c r="DC68" s="1">
        <v>2</v>
      </c>
      <c r="DD68" s="263">
        <v>2</v>
      </c>
      <c r="DE68" s="23" t="s">
        <v>424</v>
      </c>
      <c r="DF68" s="1">
        <v>4</v>
      </c>
      <c r="DG68" s="1"/>
      <c r="DH68" s="264"/>
      <c r="DI68" s="29" t="s">
        <v>271</v>
      </c>
      <c r="DJ68" s="29" t="s">
        <v>92</v>
      </c>
      <c r="DK68" s="29"/>
      <c r="DL68" s="36">
        <v>1</v>
      </c>
      <c r="DM68" s="29">
        <v>0.5</v>
      </c>
      <c r="DN68" s="1">
        <v>1</v>
      </c>
      <c r="DO68" s="266">
        <v>3</v>
      </c>
      <c r="DP68" s="1">
        <v>4</v>
      </c>
      <c r="DQ68" s="29" t="s">
        <v>34</v>
      </c>
      <c r="DR68" s="29" t="s">
        <v>93</v>
      </c>
      <c r="DS68" s="29">
        <v>8</v>
      </c>
      <c r="DT68" s="29" t="s">
        <v>85</v>
      </c>
      <c r="DU68" s="29"/>
      <c r="DV68" s="36">
        <v>3</v>
      </c>
      <c r="DW68" s="29">
        <v>11</v>
      </c>
      <c r="DX68" s="1">
        <v>2</v>
      </c>
      <c r="DY68" s="263">
        <v>2</v>
      </c>
      <c r="DZ68" s="1">
        <v>4</v>
      </c>
      <c r="EA68" s="29" t="s">
        <v>34</v>
      </c>
      <c r="EB68" s="29" t="s">
        <v>93</v>
      </c>
      <c r="EC68" s="29">
        <v>7</v>
      </c>
      <c r="ED68" s="29" t="s">
        <v>85</v>
      </c>
      <c r="EE68" s="29"/>
      <c r="EF68" s="36">
        <v>3</v>
      </c>
      <c r="EG68" s="29">
        <v>8</v>
      </c>
      <c r="EH68" s="1">
        <v>2</v>
      </c>
      <c r="EI68" s="263">
        <v>2</v>
      </c>
      <c r="EJ68" s="1">
        <v>3</v>
      </c>
      <c r="EK68" s="29" t="s">
        <v>36</v>
      </c>
      <c r="EL68" s="29" t="s">
        <v>93</v>
      </c>
      <c r="EM68" s="29">
        <v>7</v>
      </c>
      <c r="EN68" s="29" t="s">
        <v>85</v>
      </c>
      <c r="EO68" s="29"/>
      <c r="EP68" s="36">
        <v>2</v>
      </c>
      <c r="EQ68" s="29">
        <v>9</v>
      </c>
      <c r="ER68" s="1">
        <v>1</v>
      </c>
      <c r="ES68" s="263">
        <v>2</v>
      </c>
      <c r="ET68" s="1">
        <v>6</v>
      </c>
      <c r="EU68" s="29" t="s">
        <v>34</v>
      </c>
      <c r="EV68" s="29" t="s">
        <v>93</v>
      </c>
      <c r="EW68" s="29">
        <v>4</v>
      </c>
      <c r="EX68" s="29" t="s">
        <v>85</v>
      </c>
      <c r="EY68" s="29"/>
      <c r="EZ68" s="36">
        <v>3</v>
      </c>
      <c r="FA68" s="29">
        <v>2</v>
      </c>
      <c r="FB68" s="1">
        <v>2</v>
      </c>
      <c r="FC68" s="263">
        <v>4</v>
      </c>
      <c r="FD68" s="1">
        <v>6</v>
      </c>
      <c r="FE68" s="29" t="s">
        <v>34</v>
      </c>
      <c r="FF68" s="29" t="s">
        <v>93</v>
      </c>
      <c r="FG68" s="29">
        <v>9</v>
      </c>
      <c r="FH68" s="29" t="s">
        <v>86</v>
      </c>
      <c r="FI68" s="29"/>
      <c r="FJ68" s="36">
        <v>3</v>
      </c>
      <c r="FK68" s="29">
        <v>2</v>
      </c>
      <c r="FL68" s="1">
        <v>2</v>
      </c>
      <c r="FM68" s="263">
        <v>4</v>
      </c>
      <c r="FN68" s="1">
        <v>4</v>
      </c>
      <c r="FO68" s="29" t="s">
        <v>34</v>
      </c>
      <c r="FP68" s="29" t="s">
        <v>93</v>
      </c>
      <c r="FQ68" s="29">
        <v>4</v>
      </c>
      <c r="FR68" s="29" t="s">
        <v>85</v>
      </c>
      <c r="FS68" s="29"/>
      <c r="FT68" s="36">
        <v>2</v>
      </c>
      <c r="FU68" s="29">
        <v>6</v>
      </c>
      <c r="FV68" s="1">
        <v>2</v>
      </c>
      <c r="FW68" s="263">
        <v>2</v>
      </c>
      <c r="FX68" s="1">
        <v>3</v>
      </c>
      <c r="FY68" s="1"/>
      <c r="FZ68" s="1"/>
      <c r="GA68" s="29">
        <v>8</v>
      </c>
      <c r="GB68" s="29" t="s">
        <v>85</v>
      </c>
      <c r="GC68" s="29"/>
      <c r="GD68" s="36">
        <v>1</v>
      </c>
      <c r="GE68" s="29">
        <v>6</v>
      </c>
      <c r="GF68" s="1">
        <v>2</v>
      </c>
      <c r="GG68" s="263">
        <v>1</v>
      </c>
      <c r="GH68" s="1">
        <v>5</v>
      </c>
      <c r="GI68" s="29" t="s">
        <v>34</v>
      </c>
      <c r="GJ68" s="29" t="s">
        <v>63</v>
      </c>
      <c r="GK68" s="29">
        <v>9</v>
      </c>
      <c r="GL68" s="29" t="s">
        <v>85</v>
      </c>
      <c r="GM68" s="29"/>
      <c r="GN68" s="36">
        <v>3</v>
      </c>
      <c r="GO68" s="29">
        <v>9</v>
      </c>
      <c r="GP68" s="1">
        <v>2</v>
      </c>
      <c r="GQ68" s="263">
        <v>3</v>
      </c>
    </row>
    <row r="69" spans="1:199" ht="19.5">
      <c r="A69" s="540">
        <v>44709</v>
      </c>
      <c r="B69" s="6" t="s">
        <v>599</v>
      </c>
      <c r="C69" s="74">
        <v>2</v>
      </c>
      <c r="D69" s="28">
        <v>0</v>
      </c>
      <c r="E69" s="206">
        <v>2</v>
      </c>
      <c r="F69" s="179">
        <v>79</v>
      </c>
      <c r="G69" s="180">
        <v>39</v>
      </c>
      <c r="H69" s="181">
        <v>40</v>
      </c>
      <c r="I69" s="518">
        <v>7</v>
      </c>
      <c r="J69" s="27">
        <v>1</v>
      </c>
      <c r="K69" s="27">
        <v>0</v>
      </c>
      <c r="L69" s="27">
        <v>0</v>
      </c>
      <c r="M69" s="27">
        <v>0</v>
      </c>
      <c r="N69" s="187">
        <v>1</v>
      </c>
      <c r="O69" s="27">
        <v>0</v>
      </c>
      <c r="P69" s="190">
        <v>1</v>
      </c>
      <c r="Q69" s="18">
        <v>1</v>
      </c>
      <c r="R69" s="54"/>
      <c r="S69" s="1">
        <v>4</v>
      </c>
      <c r="T69" s="29" t="s">
        <v>128</v>
      </c>
      <c r="U69" s="29" t="s">
        <v>93</v>
      </c>
      <c r="V69" s="29">
        <v>8</v>
      </c>
      <c r="W69" s="29" t="s">
        <v>85</v>
      </c>
      <c r="X69" s="29"/>
      <c r="Y69" s="36">
        <v>2</v>
      </c>
      <c r="Z69" s="29">
        <v>5</v>
      </c>
      <c r="AA69" s="1">
        <v>1</v>
      </c>
      <c r="AB69" s="275">
        <v>3</v>
      </c>
      <c r="AC69" s="146">
        <v>4</v>
      </c>
      <c r="AD69" s="29" t="s">
        <v>34</v>
      </c>
      <c r="AE69" s="29" t="s">
        <v>93</v>
      </c>
      <c r="AF69" s="29" t="s">
        <v>226</v>
      </c>
      <c r="AG69" s="30" t="s">
        <v>85</v>
      </c>
      <c r="AH69" s="29"/>
      <c r="AI69" s="36">
        <v>4</v>
      </c>
      <c r="AJ69" s="29">
        <v>13</v>
      </c>
      <c r="AK69" s="1">
        <v>2</v>
      </c>
      <c r="AL69" s="292">
        <v>2</v>
      </c>
      <c r="AM69" s="1">
        <v>4</v>
      </c>
      <c r="AN69" s="29" t="s">
        <v>128</v>
      </c>
      <c r="AO69" s="29" t="s">
        <v>63</v>
      </c>
      <c r="AP69" s="29" t="s">
        <v>226</v>
      </c>
      <c r="AQ69" s="30" t="s">
        <v>85</v>
      </c>
      <c r="AR69" s="29"/>
      <c r="AS69" s="36">
        <v>3</v>
      </c>
      <c r="AT69" s="29">
        <v>22</v>
      </c>
      <c r="AU69" s="1">
        <v>2</v>
      </c>
      <c r="AV69" s="275">
        <v>2</v>
      </c>
      <c r="AW69" s="1">
        <v>3</v>
      </c>
      <c r="AX69" s="1"/>
      <c r="AY69" s="8"/>
      <c r="AZ69" s="29" t="s">
        <v>29</v>
      </c>
      <c r="BA69" s="29" t="s">
        <v>85</v>
      </c>
      <c r="BB69" s="29"/>
      <c r="BC69" s="36">
        <v>3</v>
      </c>
      <c r="BD69" s="29">
        <v>20</v>
      </c>
      <c r="BE69" s="1">
        <v>2</v>
      </c>
      <c r="BF69" s="275">
        <v>1</v>
      </c>
      <c r="BG69" s="1">
        <v>4</v>
      </c>
      <c r="BH69" s="29" t="s">
        <v>34</v>
      </c>
      <c r="BI69" s="29" t="s">
        <v>92</v>
      </c>
      <c r="BJ69" s="29">
        <v>4</v>
      </c>
      <c r="BK69" s="29" t="s">
        <v>85</v>
      </c>
      <c r="BL69" s="29"/>
      <c r="BM69" s="36">
        <v>2</v>
      </c>
      <c r="BN69" s="29">
        <v>7</v>
      </c>
      <c r="BO69" s="1">
        <v>2</v>
      </c>
      <c r="BP69" s="275">
        <v>2</v>
      </c>
      <c r="BQ69" s="1">
        <v>9</v>
      </c>
      <c r="BR69" s="29" t="s">
        <v>36</v>
      </c>
      <c r="BS69" s="29" t="s">
        <v>103</v>
      </c>
      <c r="BT69" s="29">
        <v>0</v>
      </c>
      <c r="BU69" s="29" t="s">
        <v>85</v>
      </c>
      <c r="BV69" s="29"/>
      <c r="BW69" s="36">
        <v>2</v>
      </c>
      <c r="BX69" s="29">
        <v>16</v>
      </c>
      <c r="BY69" s="1">
        <v>2</v>
      </c>
      <c r="BZ69" s="275">
        <v>7</v>
      </c>
      <c r="CA69" s="1">
        <v>3</v>
      </c>
      <c r="CB69" s="1"/>
      <c r="CC69" s="1"/>
      <c r="CD69" s="29">
        <v>0</v>
      </c>
      <c r="CE69" s="29" t="s">
        <v>85</v>
      </c>
      <c r="CF69" s="29"/>
      <c r="CG69" s="36">
        <v>4</v>
      </c>
      <c r="CH69" s="29">
        <v>7</v>
      </c>
      <c r="CI69" s="1">
        <v>2</v>
      </c>
      <c r="CJ69" s="275">
        <v>1</v>
      </c>
      <c r="CK69" s="1">
        <v>5</v>
      </c>
      <c r="CL69" s="29" t="s">
        <v>34</v>
      </c>
      <c r="CM69" s="29" t="s">
        <v>63</v>
      </c>
      <c r="CN69" s="29">
        <v>0</v>
      </c>
      <c r="CO69" s="29" t="s">
        <v>85</v>
      </c>
      <c r="CP69" s="29"/>
      <c r="CQ69" s="36">
        <v>4</v>
      </c>
      <c r="CR69" s="29">
        <v>6</v>
      </c>
      <c r="CS69" s="1">
        <v>2</v>
      </c>
      <c r="CT69" s="275">
        <v>3</v>
      </c>
      <c r="CU69" s="1">
        <v>3</v>
      </c>
      <c r="CV69" s="29" t="s">
        <v>34</v>
      </c>
      <c r="CW69" s="29" t="s">
        <v>93</v>
      </c>
      <c r="CX69" s="29">
        <v>7</v>
      </c>
      <c r="CY69" s="29" t="s">
        <v>85</v>
      </c>
      <c r="CZ69" s="29"/>
      <c r="DA69" s="36">
        <v>3</v>
      </c>
      <c r="DB69" s="29">
        <v>4</v>
      </c>
      <c r="DC69" s="1">
        <v>1</v>
      </c>
      <c r="DD69" s="263">
        <v>2</v>
      </c>
      <c r="DE69" s="23" t="s">
        <v>424</v>
      </c>
      <c r="DF69" s="1">
        <v>4</v>
      </c>
      <c r="DG69" s="1"/>
      <c r="DH69" s="264"/>
      <c r="DI69" s="29" t="s">
        <v>271</v>
      </c>
      <c r="DJ69" s="29" t="s">
        <v>85</v>
      </c>
      <c r="DK69" s="29"/>
      <c r="DL69" s="36">
        <v>3</v>
      </c>
      <c r="DM69" s="29">
        <v>13</v>
      </c>
      <c r="DN69" s="1">
        <v>3</v>
      </c>
      <c r="DO69" s="266">
        <v>1</v>
      </c>
      <c r="DP69" s="1">
        <v>4</v>
      </c>
      <c r="DQ69" s="29" t="s">
        <v>34</v>
      </c>
      <c r="DR69" s="29" t="s">
        <v>93</v>
      </c>
      <c r="DS69" s="29">
        <v>9</v>
      </c>
      <c r="DT69" s="29" t="s">
        <v>85</v>
      </c>
      <c r="DU69" s="29"/>
      <c r="DV69" s="36">
        <v>2</v>
      </c>
      <c r="DW69" s="29">
        <v>7</v>
      </c>
      <c r="DX69" s="1">
        <v>2</v>
      </c>
      <c r="DY69" s="263">
        <v>2</v>
      </c>
      <c r="DZ69" s="1">
        <v>4</v>
      </c>
      <c r="EA69" s="29" t="s">
        <v>34</v>
      </c>
      <c r="EB69" s="29" t="s">
        <v>93</v>
      </c>
      <c r="EC69" s="29">
        <v>7</v>
      </c>
      <c r="ED69" s="29" t="s">
        <v>85</v>
      </c>
      <c r="EE69" s="29"/>
      <c r="EF69" s="36">
        <v>2</v>
      </c>
      <c r="EG69" s="29">
        <v>30</v>
      </c>
      <c r="EH69" s="1">
        <v>2</v>
      </c>
      <c r="EI69" s="263">
        <v>2</v>
      </c>
      <c r="EJ69" s="1">
        <v>4</v>
      </c>
      <c r="EK69" s="29" t="s">
        <v>36</v>
      </c>
      <c r="EL69" s="29" t="s">
        <v>93</v>
      </c>
      <c r="EM69" s="29">
        <v>9</v>
      </c>
      <c r="EN69" s="29" t="s">
        <v>85</v>
      </c>
      <c r="EO69" s="29"/>
      <c r="EP69" s="36">
        <v>3</v>
      </c>
      <c r="EQ69" s="29">
        <v>2</v>
      </c>
      <c r="ER69" s="1">
        <v>2</v>
      </c>
      <c r="ES69" s="263">
        <v>2</v>
      </c>
      <c r="ET69" s="1">
        <v>5</v>
      </c>
      <c r="EU69" s="29" t="s">
        <v>34</v>
      </c>
      <c r="EV69" s="29" t="s">
        <v>93</v>
      </c>
      <c r="EW69" s="29">
        <v>7</v>
      </c>
      <c r="EX69" s="29" t="s">
        <v>85</v>
      </c>
      <c r="EY69" s="29"/>
      <c r="EZ69" s="36">
        <v>1</v>
      </c>
      <c r="FA69" s="29">
        <v>1.5</v>
      </c>
      <c r="FB69" s="1">
        <v>2</v>
      </c>
      <c r="FC69" s="263">
        <v>3</v>
      </c>
      <c r="FD69" s="1">
        <v>5</v>
      </c>
      <c r="FE69" s="29" t="s">
        <v>34</v>
      </c>
      <c r="FF69" s="29" t="s">
        <v>93</v>
      </c>
      <c r="FG69" s="29">
        <v>9</v>
      </c>
      <c r="FH69" s="29" t="s">
        <v>85</v>
      </c>
      <c r="FI69" s="29"/>
      <c r="FJ69" s="36">
        <v>1</v>
      </c>
      <c r="FK69" s="29">
        <v>8</v>
      </c>
      <c r="FL69" s="1">
        <v>3</v>
      </c>
      <c r="FM69" s="263">
        <v>2</v>
      </c>
      <c r="FN69" s="1">
        <v>5</v>
      </c>
      <c r="FO69" s="29" t="s">
        <v>34</v>
      </c>
      <c r="FP69" s="29" t="s">
        <v>63</v>
      </c>
      <c r="FQ69" s="29" t="s">
        <v>226</v>
      </c>
      <c r="FR69" s="29" t="s">
        <v>85</v>
      </c>
      <c r="FS69" s="29"/>
      <c r="FT69" s="36">
        <v>3</v>
      </c>
      <c r="FU69" s="29">
        <v>13</v>
      </c>
      <c r="FV69" s="1">
        <v>3</v>
      </c>
      <c r="FW69" s="263">
        <v>2</v>
      </c>
      <c r="FX69" s="1">
        <v>3</v>
      </c>
      <c r="FY69" s="1"/>
      <c r="FZ69" s="1"/>
      <c r="GA69" s="29">
        <v>8</v>
      </c>
      <c r="GB69" s="29" t="s">
        <v>85</v>
      </c>
      <c r="GC69" s="29"/>
      <c r="GD69" s="36">
        <v>1</v>
      </c>
      <c r="GE69" s="29">
        <v>20</v>
      </c>
      <c r="GF69" s="1">
        <v>2</v>
      </c>
      <c r="GG69" s="263">
        <v>1</v>
      </c>
      <c r="GH69" s="1">
        <v>6</v>
      </c>
      <c r="GI69" s="29" t="s">
        <v>34</v>
      </c>
      <c r="GJ69" s="29" t="s">
        <v>63</v>
      </c>
      <c r="GK69" s="29">
        <v>6</v>
      </c>
      <c r="GL69" s="29" t="s">
        <v>95</v>
      </c>
      <c r="GM69" s="29"/>
      <c r="GN69" s="36">
        <v>3</v>
      </c>
      <c r="GO69" s="29">
        <v>5</v>
      </c>
      <c r="GP69" s="1">
        <v>2</v>
      </c>
      <c r="GQ69" s="263">
        <v>4</v>
      </c>
    </row>
    <row r="70" spans="1:199" ht="19.5">
      <c r="A70" s="540">
        <v>44702</v>
      </c>
      <c r="B70" s="5" t="s">
        <v>598</v>
      </c>
      <c r="C70" s="74">
        <v>2</v>
      </c>
      <c r="D70" s="28">
        <v>1</v>
      </c>
      <c r="E70" s="206">
        <v>3</v>
      </c>
      <c r="F70" s="179">
        <v>88</v>
      </c>
      <c r="G70" s="180">
        <v>40</v>
      </c>
      <c r="H70" s="181">
        <v>48</v>
      </c>
      <c r="I70" s="518">
        <v>5</v>
      </c>
      <c r="J70" s="27">
        <v>2</v>
      </c>
      <c r="K70" s="27">
        <v>0</v>
      </c>
      <c r="L70" s="27">
        <v>2</v>
      </c>
      <c r="M70" s="27">
        <v>0</v>
      </c>
      <c r="N70" s="187">
        <v>4</v>
      </c>
      <c r="O70" s="27">
        <v>2</v>
      </c>
      <c r="P70" s="190">
        <v>6</v>
      </c>
      <c r="Q70" s="18">
        <v>1</v>
      </c>
      <c r="R70" s="55"/>
      <c r="S70" s="1">
        <v>4</v>
      </c>
      <c r="T70" s="29" t="s">
        <v>128</v>
      </c>
      <c r="U70" s="29" t="s">
        <v>63</v>
      </c>
      <c r="V70" s="29">
        <v>0</v>
      </c>
      <c r="W70" s="30" t="s">
        <v>85</v>
      </c>
      <c r="X70" s="29"/>
      <c r="Y70" s="36">
        <v>1</v>
      </c>
      <c r="Z70" s="29">
        <v>2</v>
      </c>
      <c r="AA70" s="1">
        <v>1</v>
      </c>
      <c r="AB70" s="275">
        <v>3</v>
      </c>
      <c r="AC70" s="1">
        <v>4</v>
      </c>
      <c r="AD70" s="29" t="s">
        <v>34</v>
      </c>
      <c r="AE70" s="29" t="s">
        <v>63</v>
      </c>
      <c r="AF70" s="29">
        <v>0</v>
      </c>
      <c r="AG70" s="30" t="s">
        <v>85</v>
      </c>
      <c r="AH70" s="29"/>
      <c r="AI70" s="36">
        <v>3</v>
      </c>
      <c r="AJ70" s="29">
        <v>22</v>
      </c>
      <c r="AK70" s="1">
        <v>2</v>
      </c>
      <c r="AL70" s="292">
        <v>2</v>
      </c>
      <c r="AM70" s="1">
        <v>4</v>
      </c>
      <c r="AN70" s="29" t="s">
        <v>128</v>
      </c>
      <c r="AO70" s="29" t="s">
        <v>93</v>
      </c>
      <c r="AP70" s="29">
        <v>0</v>
      </c>
      <c r="AQ70" s="30" t="s">
        <v>85</v>
      </c>
      <c r="AR70" s="29"/>
      <c r="AS70" s="36">
        <v>1</v>
      </c>
      <c r="AT70" s="29">
        <v>8</v>
      </c>
      <c r="AU70" s="1">
        <v>2</v>
      </c>
      <c r="AV70" s="275">
        <v>2</v>
      </c>
      <c r="AW70" s="1">
        <v>4</v>
      </c>
      <c r="AX70" s="1"/>
      <c r="AY70" s="1"/>
      <c r="AZ70" s="29" t="s">
        <v>271</v>
      </c>
      <c r="BA70" s="29" t="s">
        <v>92</v>
      </c>
      <c r="BB70" s="29" t="s">
        <v>285</v>
      </c>
      <c r="BC70" s="36">
        <v>2</v>
      </c>
      <c r="BD70" s="29">
        <v>15</v>
      </c>
      <c r="BE70" s="1">
        <v>2</v>
      </c>
      <c r="BF70" s="275">
        <v>2</v>
      </c>
      <c r="BG70" s="1">
        <v>4</v>
      </c>
      <c r="BH70" s="29" t="s">
        <v>34</v>
      </c>
      <c r="BI70" s="29" t="s">
        <v>92</v>
      </c>
      <c r="BJ70" s="29">
        <v>0</v>
      </c>
      <c r="BK70" s="29" t="s">
        <v>85</v>
      </c>
      <c r="BL70" s="29"/>
      <c r="BM70" s="36">
        <v>2</v>
      </c>
      <c r="BN70" s="29">
        <v>16</v>
      </c>
      <c r="BO70" s="1">
        <v>2</v>
      </c>
      <c r="BP70" s="275">
        <v>2</v>
      </c>
      <c r="BQ70" s="1">
        <v>7</v>
      </c>
      <c r="BR70" s="29" t="s">
        <v>34</v>
      </c>
      <c r="BS70" s="29" t="s">
        <v>103</v>
      </c>
      <c r="BT70" s="29">
        <v>0</v>
      </c>
      <c r="BU70" s="29" t="s">
        <v>85</v>
      </c>
      <c r="BV70" s="29"/>
      <c r="BW70" s="36">
        <v>2</v>
      </c>
      <c r="BX70" s="29">
        <v>8</v>
      </c>
      <c r="BY70" s="1">
        <v>2</v>
      </c>
      <c r="BZ70" s="275">
        <v>5</v>
      </c>
      <c r="CA70" s="201">
        <v>3</v>
      </c>
      <c r="CB70" s="1"/>
      <c r="CC70" s="1"/>
      <c r="CD70" s="29">
        <v>0</v>
      </c>
      <c r="CE70" s="29" t="s">
        <v>85</v>
      </c>
      <c r="CF70" s="29"/>
      <c r="CG70" s="36">
        <v>1</v>
      </c>
      <c r="CH70" s="29">
        <v>5</v>
      </c>
      <c r="CI70" s="1">
        <v>2</v>
      </c>
      <c r="CJ70" s="275">
        <v>1</v>
      </c>
      <c r="CK70" s="1">
        <v>5</v>
      </c>
      <c r="CL70" s="29" t="s">
        <v>34</v>
      </c>
      <c r="CM70" s="29" t="s">
        <v>93</v>
      </c>
      <c r="CN70" s="29" t="s">
        <v>226</v>
      </c>
      <c r="CO70" s="29" t="s">
        <v>92</v>
      </c>
      <c r="CP70" s="29"/>
      <c r="CQ70" s="36">
        <v>3</v>
      </c>
      <c r="CR70" s="29">
        <v>3</v>
      </c>
      <c r="CS70" s="1">
        <v>1</v>
      </c>
      <c r="CT70" s="275">
        <v>4</v>
      </c>
      <c r="CU70" s="1">
        <v>5</v>
      </c>
      <c r="CV70" s="29" t="s">
        <v>34</v>
      </c>
      <c r="CW70" s="29" t="s">
        <v>94</v>
      </c>
      <c r="CX70" s="29">
        <v>8</v>
      </c>
      <c r="CY70" s="29" t="s">
        <v>85</v>
      </c>
      <c r="CZ70" s="29" t="s">
        <v>285</v>
      </c>
      <c r="DA70" s="36">
        <v>1</v>
      </c>
      <c r="DB70" s="29">
        <v>6</v>
      </c>
      <c r="DC70" s="1">
        <v>3</v>
      </c>
      <c r="DD70" s="263">
        <v>2</v>
      </c>
      <c r="DE70" s="23"/>
      <c r="DF70" s="1">
        <v>5</v>
      </c>
      <c r="DG70" s="1"/>
      <c r="DH70" s="264"/>
      <c r="DI70" s="29" t="s">
        <v>271</v>
      </c>
      <c r="DJ70" s="29" t="s">
        <v>91</v>
      </c>
      <c r="DK70" s="29"/>
      <c r="DL70" s="36">
        <v>2</v>
      </c>
      <c r="DM70" s="29">
        <v>16</v>
      </c>
      <c r="DN70" s="1">
        <v>3</v>
      </c>
      <c r="DO70" s="266">
        <v>2</v>
      </c>
      <c r="DP70" s="1">
        <v>5</v>
      </c>
      <c r="DQ70" s="29" t="s">
        <v>34</v>
      </c>
      <c r="DR70" s="29" t="s">
        <v>63</v>
      </c>
      <c r="DS70" s="29">
        <v>7</v>
      </c>
      <c r="DT70" s="29" t="s">
        <v>86</v>
      </c>
      <c r="DU70" s="29"/>
      <c r="DV70" s="36">
        <v>3</v>
      </c>
      <c r="DW70" s="29">
        <v>2</v>
      </c>
      <c r="DX70" s="1">
        <v>2</v>
      </c>
      <c r="DY70" s="263">
        <v>3</v>
      </c>
      <c r="DZ70" s="1">
        <v>5</v>
      </c>
      <c r="EA70" s="29" t="s">
        <v>34</v>
      </c>
      <c r="EB70" s="29" t="s">
        <v>63</v>
      </c>
      <c r="EC70" s="29">
        <v>8</v>
      </c>
      <c r="ED70" s="29" t="s">
        <v>85</v>
      </c>
      <c r="EE70" s="29" t="s">
        <v>236</v>
      </c>
      <c r="EF70" s="36">
        <v>3</v>
      </c>
      <c r="EG70" s="29">
        <v>3</v>
      </c>
      <c r="EH70" s="1">
        <v>1</v>
      </c>
      <c r="EI70" s="263">
        <v>4</v>
      </c>
      <c r="EJ70" s="1">
        <v>7</v>
      </c>
      <c r="EK70" s="29" t="s">
        <v>36</v>
      </c>
      <c r="EL70" s="29" t="s">
        <v>96</v>
      </c>
      <c r="EM70" s="29" t="s">
        <v>271</v>
      </c>
      <c r="EN70" s="29" t="s">
        <v>91</v>
      </c>
      <c r="EO70" s="29"/>
      <c r="EP70" s="36">
        <v>3</v>
      </c>
      <c r="EQ70" s="29">
        <v>13</v>
      </c>
      <c r="ER70" s="1">
        <v>2</v>
      </c>
      <c r="ES70" s="263">
        <v>5</v>
      </c>
      <c r="ET70" s="1">
        <v>6</v>
      </c>
      <c r="EU70" s="29" t="s">
        <v>34</v>
      </c>
      <c r="EV70" s="29" t="s">
        <v>93</v>
      </c>
      <c r="EW70" s="29">
        <v>8</v>
      </c>
      <c r="EX70" s="29" t="s">
        <v>85</v>
      </c>
      <c r="EY70" s="29"/>
      <c r="EZ70" s="36">
        <v>2</v>
      </c>
      <c r="FA70" s="29">
        <v>20</v>
      </c>
      <c r="FB70" s="1">
        <v>3</v>
      </c>
      <c r="FC70" s="263">
        <v>3</v>
      </c>
      <c r="FD70" s="1">
        <v>5</v>
      </c>
      <c r="FE70" s="29" t="s">
        <v>34</v>
      </c>
      <c r="FF70" s="29" t="s">
        <v>93</v>
      </c>
      <c r="FG70" s="29">
        <v>4</v>
      </c>
      <c r="FH70" s="29" t="s">
        <v>98</v>
      </c>
      <c r="FI70" s="29"/>
      <c r="FJ70" s="36">
        <v>1</v>
      </c>
      <c r="FK70" s="29">
        <v>0.4</v>
      </c>
      <c r="FL70" s="1">
        <v>1</v>
      </c>
      <c r="FM70" s="263">
        <v>4</v>
      </c>
      <c r="FN70" s="1">
        <v>5</v>
      </c>
      <c r="FO70" s="29" t="s">
        <v>34</v>
      </c>
      <c r="FP70" s="29" t="s">
        <v>93</v>
      </c>
      <c r="FQ70" s="29">
        <v>4</v>
      </c>
      <c r="FR70" s="29" t="s">
        <v>85</v>
      </c>
      <c r="FS70" s="29"/>
      <c r="FT70" s="36">
        <v>2</v>
      </c>
      <c r="FU70" s="29">
        <v>20</v>
      </c>
      <c r="FV70" s="1">
        <v>3</v>
      </c>
      <c r="FW70" s="263">
        <v>2</v>
      </c>
      <c r="FX70" s="1">
        <v>6</v>
      </c>
      <c r="FY70" s="1"/>
      <c r="FZ70" s="1"/>
      <c r="GA70" s="29">
        <v>7</v>
      </c>
      <c r="GB70" s="29" t="s">
        <v>96</v>
      </c>
      <c r="GC70" s="29"/>
      <c r="GD70" s="36">
        <v>2</v>
      </c>
      <c r="GE70" s="29">
        <v>3</v>
      </c>
      <c r="GF70" s="1">
        <v>2</v>
      </c>
      <c r="GG70" s="263">
        <v>4</v>
      </c>
      <c r="GH70" s="1">
        <v>4</v>
      </c>
      <c r="GI70" s="29" t="s">
        <v>34</v>
      </c>
      <c r="GJ70" s="29" t="s">
        <v>93</v>
      </c>
      <c r="GK70" s="29">
        <v>9</v>
      </c>
      <c r="GL70" s="29" t="s">
        <v>85</v>
      </c>
      <c r="GM70" s="29"/>
      <c r="GN70" s="36">
        <v>1</v>
      </c>
      <c r="GO70" s="29">
        <v>7</v>
      </c>
      <c r="GP70" s="1">
        <v>1</v>
      </c>
      <c r="GQ70" s="263">
        <v>3</v>
      </c>
    </row>
    <row r="71" spans="1:199" ht="19.5">
      <c r="A71" s="540">
        <v>44696</v>
      </c>
      <c r="B71" s="5" t="s">
        <v>597</v>
      </c>
      <c r="C71" s="74">
        <v>2</v>
      </c>
      <c r="D71" s="28">
        <v>1</v>
      </c>
      <c r="E71" s="206">
        <v>3</v>
      </c>
      <c r="F71" s="179">
        <v>88</v>
      </c>
      <c r="G71" s="180">
        <v>46</v>
      </c>
      <c r="H71" s="181">
        <v>42</v>
      </c>
      <c r="I71" s="518">
        <v>7</v>
      </c>
      <c r="J71" s="27">
        <v>2</v>
      </c>
      <c r="K71" s="27">
        <v>0</v>
      </c>
      <c r="L71" s="27">
        <v>0</v>
      </c>
      <c r="M71" s="27">
        <v>1</v>
      </c>
      <c r="N71" s="187">
        <v>3</v>
      </c>
      <c r="O71" s="27">
        <v>0</v>
      </c>
      <c r="P71" s="190">
        <v>3</v>
      </c>
      <c r="Q71" s="18">
        <v>0</v>
      </c>
      <c r="R71" s="55"/>
      <c r="S71" s="1">
        <v>5</v>
      </c>
      <c r="T71" s="30" t="s">
        <v>36</v>
      </c>
      <c r="U71" s="29" t="s">
        <v>93</v>
      </c>
      <c r="V71" s="82">
        <v>8</v>
      </c>
      <c r="W71" s="82" t="s">
        <v>85</v>
      </c>
      <c r="X71" s="29"/>
      <c r="Y71" s="36">
        <v>2</v>
      </c>
      <c r="Z71" s="29">
        <v>12</v>
      </c>
      <c r="AA71" s="1">
        <v>3</v>
      </c>
      <c r="AB71" s="275">
        <v>2</v>
      </c>
      <c r="AC71" s="1">
        <v>6</v>
      </c>
      <c r="AD71" s="30" t="s">
        <v>34</v>
      </c>
      <c r="AE71" s="29" t="s">
        <v>93</v>
      </c>
      <c r="AF71" s="29">
        <v>9</v>
      </c>
      <c r="AG71" s="30" t="s">
        <v>95</v>
      </c>
      <c r="AH71" s="29"/>
      <c r="AI71" s="36">
        <v>4</v>
      </c>
      <c r="AJ71" s="29">
        <v>2</v>
      </c>
      <c r="AK71" s="1">
        <v>2</v>
      </c>
      <c r="AL71" s="292">
        <v>4</v>
      </c>
      <c r="AM71" s="1">
        <v>8</v>
      </c>
      <c r="AN71" s="29" t="s">
        <v>36</v>
      </c>
      <c r="AO71" s="29" t="s">
        <v>103</v>
      </c>
      <c r="AP71" s="29">
        <v>4</v>
      </c>
      <c r="AQ71" s="30" t="s">
        <v>85</v>
      </c>
      <c r="AR71" s="29" t="s">
        <v>596</v>
      </c>
      <c r="AS71" s="36">
        <v>2</v>
      </c>
      <c r="AT71" s="29">
        <v>13</v>
      </c>
      <c r="AU71" s="1">
        <v>2</v>
      </c>
      <c r="AV71" s="275">
        <v>6</v>
      </c>
      <c r="AW71" s="1">
        <v>4</v>
      </c>
      <c r="AX71" s="1"/>
      <c r="AY71" s="1"/>
      <c r="AZ71" s="29">
        <v>6</v>
      </c>
      <c r="BA71" s="29" t="s">
        <v>95</v>
      </c>
      <c r="BB71" s="29"/>
      <c r="BC71" s="36">
        <v>2</v>
      </c>
      <c r="BD71" s="29">
        <v>7</v>
      </c>
      <c r="BE71" s="1">
        <v>2</v>
      </c>
      <c r="BF71" s="275">
        <v>2</v>
      </c>
      <c r="BG71" s="1">
        <v>4</v>
      </c>
      <c r="BH71" s="29" t="s">
        <v>34</v>
      </c>
      <c r="BI71" s="29" t="s">
        <v>86</v>
      </c>
      <c r="BJ71" s="29" t="s">
        <v>226</v>
      </c>
      <c r="BK71" s="29" t="s">
        <v>85</v>
      </c>
      <c r="BL71" s="29"/>
      <c r="BM71" s="36">
        <v>1</v>
      </c>
      <c r="BN71" s="29">
        <v>10</v>
      </c>
      <c r="BO71" s="1">
        <v>2</v>
      </c>
      <c r="BP71" s="275">
        <v>2</v>
      </c>
      <c r="BQ71" s="1">
        <v>5</v>
      </c>
      <c r="BR71" s="29" t="s">
        <v>34</v>
      </c>
      <c r="BS71" s="29" t="s">
        <v>93</v>
      </c>
      <c r="BT71" s="29" t="s">
        <v>226</v>
      </c>
      <c r="BU71" s="29" t="s">
        <v>85</v>
      </c>
      <c r="BV71" s="29"/>
      <c r="BW71" s="36">
        <v>1</v>
      </c>
      <c r="BX71" s="29">
        <v>2</v>
      </c>
      <c r="BY71" s="1">
        <v>2</v>
      </c>
      <c r="BZ71" s="275">
        <v>3</v>
      </c>
      <c r="CA71" s="1">
        <v>3</v>
      </c>
      <c r="CB71" s="1"/>
      <c r="CC71" s="1"/>
      <c r="CD71" s="29">
        <v>0</v>
      </c>
      <c r="CE71" s="29" t="s">
        <v>86</v>
      </c>
      <c r="CF71" s="29"/>
      <c r="CG71" s="36">
        <v>3</v>
      </c>
      <c r="CH71" s="29">
        <v>1.5</v>
      </c>
      <c r="CI71" s="1">
        <v>1</v>
      </c>
      <c r="CJ71" s="275">
        <v>2</v>
      </c>
      <c r="CK71" s="1">
        <v>5</v>
      </c>
      <c r="CL71" s="29" t="s">
        <v>34</v>
      </c>
      <c r="CM71" s="29" t="s">
        <v>94</v>
      </c>
      <c r="CN71" s="29">
        <v>0</v>
      </c>
      <c r="CO71" s="29" t="s">
        <v>85</v>
      </c>
      <c r="CP71" s="29"/>
      <c r="CQ71" s="36">
        <v>2</v>
      </c>
      <c r="CR71" s="29">
        <v>2</v>
      </c>
      <c r="CS71" s="1">
        <v>2</v>
      </c>
      <c r="CT71" s="275">
        <v>3</v>
      </c>
      <c r="CU71" s="1">
        <v>6</v>
      </c>
      <c r="CV71" s="81" t="s">
        <v>34</v>
      </c>
      <c r="CW71" s="81" t="s">
        <v>86</v>
      </c>
      <c r="CX71" s="29">
        <v>7</v>
      </c>
      <c r="CY71" s="29" t="s">
        <v>95</v>
      </c>
      <c r="CZ71" s="29" t="s">
        <v>502</v>
      </c>
      <c r="DA71" s="36">
        <v>3</v>
      </c>
      <c r="DB71" s="29">
        <v>4</v>
      </c>
      <c r="DC71" s="1">
        <v>2</v>
      </c>
      <c r="DD71" s="263">
        <v>4</v>
      </c>
      <c r="DE71" s="23" t="s">
        <v>424</v>
      </c>
      <c r="DF71" s="1">
        <v>4</v>
      </c>
      <c r="DG71" s="1"/>
      <c r="DH71" s="264"/>
      <c r="DI71" s="29" t="s">
        <v>271</v>
      </c>
      <c r="DJ71" s="29" t="s">
        <v>63</v>
      </c>
      <c r="DK71" s="29"/>
      <c r="DL71" s="36">
        <v>3</v>
      </c>
      <c r="DM71" s="29">
        <v>2</v>
      </c>
      <c r="DN71" s="1">
        <v>2</v>
      </c>
      <c r="DO71" s="266">
        <v>2</v>
      </c>
      <c r="DP71" s="1">
        <v>5</v>
      </c>
      <c r="DQ71" s="29" t="s">
        <v>34</v>
      </c>
      <c r="DR71" s="29" t="s">
        <v>63</v>
      </c>
      <c r="DS71" s="29">
        <v>7</v>
      </c>
      <c r="DT71" s="29" t="s">
        <v>95</v>
      </c>
      <c r="DU71" s="29"/>
      <c r="DV71" s="36">
        <v>2</v>
      </c>
      <c r="DW71" s="29">
        <v>6</v>
      </c>
      <c r="DX71" s="1">
        <v>2</v>
      </c>
      <c r="DY71" s="263">
        <v>3</v>
      </c>
      <c r="DZ71" s="1">
        <v>4</v>
      </c>
      <c r="EA71" s="29" t="s">
        <v>34</v>
      </c>
      <c r="EB71" s="29" t="s">
        <v>93</v>
      </c>
      <c r="EC71" s="29" t="s">
        <v>226</v>
      </c>
      <c r="ED71" s="29" t="s">
        <v>85</v>
      </c>
      <c r="EE71" s="29"/>
      <c r="EF71" s="36">
        <v>2</v>
      </c>
      <c r="EG71" s="29">
        <v>1.5</v>
      </c>
      <c r="EH71" s="1">
        <v>2</v>
      </c>
      <c r="EI71" s="263">
        <v>2</v>
      </c>
      <c r="EJ71" s="1">
        <v>5</v>
      </c>
      <c r="EK71" s="29" t="s">
        <v>36</v>
      </c>
      <c r="EL71" s="29" t="s">
        <v>93</v>
      </c>
      <c r="EM71" s="29">
        <v>8</v>
      </c>
      <c r="EN71" s="29" t="s">
        <v>121</v>
      </c>
      <c r="EO71" s="29"/>
      <c r="EP71" s="36">
        <v>2</v>
      </c>
      <c r="EQ71" s="29">
        <v>2</v>
      </c>
      <c r="ER71" s="1">
        <v>2</v>
      </c>
      <c r="ES71" s="263">
        <v>3</v>
      </c>
      <c r="ET71" s="1">
        <v>6</v>
      </c>
      <c r="EU71" s="29" t="s">
        <v>34</v>
      </c>
      <c r="EV71" s="29" t="s">
        <v>93</v>
      </c>
      <c r="EW71" s="29">
        <v>8</v>
      </c>
      <c r="EX71" s="29" t="s">
        <v>94</v>
      </c>
      <c r="EY71" s="29"/>
      <c r="EZ71" s="36">
        <v>2</v>
      </c>
      <c r="FA71" s="29">
        <v>10</v>
      </c>
      <c r="FB71" s="1">
        <v>2</v>
      </c>
      <c r="FC71" s="263">
        <v>4</v>
      </c>
      <c r="FD71" s="1">
        <v>5</v>
      </c>
      <c r="FE71" s="29" t="s">
        <v>34</v>
      </c>
      <c r="FF71" s="29" t="s">
        <v>93</v>
      </c>
      <c r="FG71" s="29">
        <v>7</v>
      </c>
      <c r="FH71" s="29" t="s">
        <v>85</v>
      </c>
      <c r="FI71" s="29"/>
      <c r="FJ71" s="36">
        <v>3</v>
      </c>
      <c r="FK71" s="29">
        <v>17</v>
      </c>
      <c r="FL71" s="1">
        <v>3</v>
      </c>
      <c r="FM71" s="263">
        <v>2</v>
      </c>
      <c r="FN71" s="1">
        <v>4</v>
      </c>
      <c r="FO71" s="29" t="s">
        <v>34</v>
      </c>
      <c r="FP71" s="29" t="s">
        <v>93</v>
      </c>
      <c r="FQ71" s="29">
        <v>4</v>
      </c>
      <c r="FR71" s="29" t="s">
        <v>92</v>
      </c>
      <c r="FS71" s="29"/>
      <c r="FT71" s="36">
        <v>1</v>
      </c>
      <c r="FU71" s="29">
        <v>4</v>
      </c>
      <c r="FV71" s="1">
        <v>2</v>
      </c>
      <c r="FW71" s="263">
        <v>2</v>
      </c>
      <c r="FX71" s="1">
        <v>3</v>
      </c>
      <c r="FY71" s="1"/>
      <c r="FZ71" s="1"/>
      <c r="GA71" s="29">
        <v>8</v>
      </c>
      <c r="GB71" s="29" t="s">
        <v>85</v>
      </c>
      <c r="GC71" s="29"/>
      <c r="GD71" s="36">
        <v>1</v>
      </c>
      <c r="GE71" s="29">
        <v>5</v>
      </c>
      <c r="GF71" s="1">
        <v>2</v>
      </c>
      <c r="GG71" s="263">
        <v>1</v>
      </c>
      <c r="GH71" s="1">
        <v>6</v>
      </c>
      <c r="GI71" s="29" t="s">
        <v>34</v>
      </c>
      <c r="GJ71" s="29" t="s">
        <v>93</v>
      </c>
      <c r="GK71" s="29">
        <v>7</v>
      </c>
      <c r="GL71" s="29" t="s">
        <v>95</v>
      </c>
      <c r="GM71" s="29"/>
      <c r="GN71" s="36">
        <v>3</v>
      </c>
      <c r="GO71" s="29">
        <v>5</v>
      </c>
      <c r="GP71" s="1">
        <v>2</v>
      </c>
      <c r="GQ71" s="263">
        <v>4</v>
      </c>
    </row>
    <row r="72" spans="1:199" ht="19.5">
      <c r="A72" s="540">
        <v>44680</v>
      </c>
      <c r="B72" s="306" t="s">
        <v>594</v>
      </c>
      <c r="C72" s="74">
        <v>0</v>
      </c>
      <c r="D72" s="28">
        <v>0</v>
      </c>
      <c r="E72" s="206">
        <v>0</v>
      </c>
      <c r="F72" s="179">
        <v>86</v>
      </c>
      <c r="G72" s="180">
        <v>43</v>
      </c>
      <c r="H72" s="181">
        <v>43</v>
      </c>
      <c r="I72" s="518">
        <v>6</v>
      </c>
      <c r="J72" s="27">
        <v>0</v>
      </c>
      <c r="K72" s="27">
        <v>0</v>
      </c>
      <c r="L72" s="27">
        <v>0</v>
      </c>
      <c r="M72" s="27">
        <v>2</v>
      </c>
      <c r="N72" s="187">
        <v>2</v>
      </c>
      <c r="O72" s="27">
        <v>2</v>
      </c>
      <c r="P72" s="190">
        <v>4</v>
      </c>
      <c r="Q72" s="18">
        <v>0</v>
      </c>
      <c r="R72" s="55"/>
      <c r="S72" s="1">
        <v>5</v>
      </c>
      <c r="T72" s="29" t="s">
        <v>128</v>
      </c>
      <c r="U72" s="29" t="s">
        <v>93</v>
      </c>
      <c r="V72" s="29">
        <v>8</v>
      </c>
      <c r="W72" s="29" t="s">
        <v>63</v>
      </c>
      <c r="X72" s="29"/>
      <c r="Y72" s="36">
        <v>3</v>
      </c>
      <c r="Z72" s="29">
        <v>3</v>
      </c>
      <c r="AA72" s="1">
        <v>2</v>
      </c>
      <c r="AB72" s="275">
        <v>3</v>
      </c>
      <c r="AC72" s="1">
        <v>5</v>
      </c>
      <c r="AD72" s="29" t="s">
        <v>34</v>
      </c>
      <c r="AE72" s="29" t="s">
        <v>93</v>
      </c>
      <c r="AF72" s="29">
        <v>0</v>
      </c>
      <c r="AG72" s="30" t="s">
        <v>85</v>
      </c>
      <c r="AH72" s="29"/>
      <c r="AI72" s="36">
        <v>3</v>
      </c>
      <c r="AJ72" s="29">
        <v>15</v>
      </c>
      <c r="AK72" s="1">
        <v>3</v>
      </c>
      <c r="AL72" s="292">
        <v>2</v>
      </c>
      <c r="AM72" s="1">
        <v>4</v>
      </c>
      <c r="AN72" s="29" t="s">
        <v>128</v>
      </c>
      <c r="AO72" s="29" t="s">
        <v>93</v>
      </c>
      <c r="AP72" s="29">
        <v>4</v>
      </c>
      <c r="AQ72" s="30" t="s">
        <v>85</v>
      </c>
      <c r="AR72" s="29"/>
      <c r="AS72" s="36">
        <v>1</v>
      </c>
      <c r="AT72" s="29">
        <v>13</v>
      </c>
      <c r="AU72" s="1">
        <v>2</v>
      </c>
      <c r="AV72" s="275">
        <v>2</v>
      </c>
      <c r="AW72" s="1">
        <v>4</v>
      </c>
      <c r="AX72" s="1"/>
      <c r="AY72" s="1"/>
      <c r="AZ72" s="29">
        <v>6</v>
      </c>
      <c r="BA72" s="29" t="s">
        <v>91</v>
      </c>
      <c r="BB72" s="29"/>
      <c r="BC72" s="36">
        <v>2</v>
      </c>
      <c r="BD72" s="29">
        <v>3</v>
      </c>
      <c r="BE72" s="1">
        <v>2</v>
      </c>
      <c r="BF72" s="275">
        <v>2</v>
      </c>
      <c r="BG72" s="1">
        <v>4</v>
      </c>
      <c r="BH72" s="29" t="s">
        <v>34</v>
      </c>
      <c r="BI72" s="29" t="s">
        <v>98</v>
      </c>
      <c r="BJ72" s="29">
        <v>7</v>
      </c>
      <c r="BK72" s="29" t="s">
        <v>85</v>
      </c>
      <c r="BL72" s="29"/>
      <c r="BM72" s="36">
        <v>1</v>
      </c>
      <c r="BN72" s="29">
        <v>10</v>
      </c>
      <c r="BO72" s="1">
        <v>2</v>
      </c>
      <c r="BP72" s="275">
        <v>2</v>
      </c>
      <c r="BQ72" s="1">
        <v>6</v>
      </c>
      <c r="BR72" s="29" t="s">
        <v>36</v>
      </c>
      <c r="BS72" s="29" t="s">
        <v>98</v>
      </c>
      <c r="BT72" s="29">
        <v>8</v>
      </c>
      <c r="BU72" s="29" t="s">
        <v>85</v>
      </c>
      <c r="BV72" s="29"/>
      <c r="BW72" s="36">
        <v>2</v>
      </c>
      <c r="BX72" s="29">
        <v>13</v>
      </c>
      <c r="BY72" s="1">
        <v>2</v>
      </c>
      <c r="BZ72" s="275">
        <v>4</v>
      </c>
      <c r="CA72" s="201">
        <v>3</v>
      </c>
      <c r="CB72" s="1"/>
      <c r="CC72" s="1"/>
      <c r="CD72" s="29">
        <v>4</v>
      </c>
      <c r="CE72" s="29" t="s">
        <v>85</v>
      </c>
      <c r="CF72" s="29"/>
      <c r="CG72" s="36">
        <v>1</v>
      </c>
      <c r="CH72" s="29">
        <v>6</v>
      </c>
      <c r="CI72" s="1">
        <v>2</v>
      </c>
      <c r="CJ72" s="275">
        <v>1</v>
      </c>
      <c r="CK72" s="1">
        <v>7</v>
      </c>
      <c r="CL72" s="29" t="s">
        <v>34</v>
      </c>
      <c r="CM72" s="29" t="s">
        <v>95</v>
      </c>
      <c r="CN72" s="29">
        <v>7</v>
      </c>
      <c r="CO72" s="29" t="s">
        <v>95</v>
      </c>
      <c r="CP72" s="82"/>
      <c r="CQ72" s="36">
        <v>3</v>
      </c>
      <c r="CR72" s="29">
        <v>2</v>
      </c>
      <c r="CS72" s="1">
        <v>2</v>
      </c>
      <c r="CT72" s="275">
        <v>5</v>
      </c>
      <c r="CU72" s="1">
        <v>5</v>
      </c>
      <c r="CV72" s="29" t="s">
        <v>34</v>
      </c>
      <c r="CW72" s="29" t="s">
        <v>95</v>
      </c>
      <c r="CX72" s="29">
        <v>7</v>
      </c>
      <c r="CY72" s="29" t="s">
        <v>95</v>
      </c>
      <c r="CZ72" s="29"/>
      <c r="DA72" s="36">
        <v>2</v>
      </c>
      <c r="DB72" s="29">
        <v>9</v>
      </c>
      <c r="DC72" s="1">
        <v>2</v>
      </c>
      <c r="DD72" s="263">
        <v>3</v>
      </c>
      <c r="DE72" s="23" t="s">
        <v>424</v>
      </c>
      <c r="DF72" s="1">
        <v>6</v>
      </c>
      <c r="DG72" s="1"/>
      <c r="DH72" s="264"/>
      <c r="DI72" s="29" t="s">
        <v>271</v>
      </c>
      <c r="DJ72" s="29" t="s">
        <v>98</v>
      </c>
      <c r="DK72" s="29" t="s">
        <v>285</v>
      </c>
      <c r="DL72" s="36">
        <v>3</v>
      </c>
      <c r="DM72" s="29">
        <v>10</v>
      </c>
      <c r="DN72" s="1">
        <v>2</v>
      </c>
      <c r="DO72" s="266">
        <v>4</v>
      </c>
      <c r="DP72" s="1">
        <v>5</v>
      </c>
      <c r="DQ72" s="29" t="s">
        <v>34</v>
      </c>
      <c r="DR72" s="29" t="s">
        <v>93</v>
      </c>
      <c r="DS72" s="29">
        <v>9</v>
      </c>
      <c r="DT72" s="29" t="s">
        <v>95</v>
      </c>
      <c r="DU72" s="29"/>
      <c r="DV72" s="36">
        <v>3</v>
      </c>
      <c r="DW72" s="29">
        <v>5</v>
      </c>
      <c r="DX72" s="1">
        <v>2</v>
      </c>
      <c r="DY72" s="263">
        <v>3</v>
      </c>
      <c r="DZ72" s="1">
        <v>4</v>
      </c>
      <c r="EA72" s="29" t="s">
        <v>34</v>
      </c>
      <c r="EB72" s="29" t="s">
        <v>93</v>
      </c>
      <c r="EC72" s="29" t="s">
        <v>226</v>
      </c>
      <c r="ED72" s="29" t="s">
        <v>85</v>
      </c>
      <c r="EE72" s="29"/>
      <c r="EF72" s="36">
        <v>1</v>
      </c>
      <c r="EG72" s="29">
        <v>3</v>
      </c>
      <c r="EH72" s="1">
        <v>2</v>
      </c>
      <c r="EI72" s="263">
        <v>2</v>
      </c>
      <c r="EJ72" s="1">
        <v>5</v>
      </c>
      <c r="EK72" s="29" t="s">
        <v>36</v>
      </c>
      <c r="EL72" s="29" t="s">
        <v>63</v>
      </c>
      <c r="EM72" s="29">
        <v>8</v>
      </c>
      <c r="EN72" s="29" t="s">
        <v>86</v>
      </c>
      <c r="EO72" s="29"/>
      <c r="EP72" s="36">
        <v>1</v>
      </c>
      <c r="EQ72" s="29">
        <v>2.5</v>
      </c>
      <c r="ER72" s="1">
        <v>2</v>
      </c>
      <c r="ES72" s="263">
        <v>3</v>
      </c>
      <c r="ET72" s="1">
        <v>5</v>
      </c>
      <c r="EU72" s="29" t="s">
        <v>34</v>
      </c>
      <c r="EV72" s="29" t="s">
        <v>93</v>
      </c>
      <c r="EW72" s="29">
        <v>8</v>
      </c>
      <c r="EX72" s="29" t="s">
        <v>92</v>
      </c>
      <c r="EY72" s="29"/>
      <c r="EZ72" s="36">
        <v>2</v>
      </c>
      <c r="FA72" s="29">
        <v>1.5</v>
      </c>
      <c r="FB72" s="1">
        <v>1</v>
      </c>
      <c r="FC72" s="263">
        <v>4</v>
      </c>
      <c r="FD72" s="201">
        <v>4</v>
      </c>
      <c r="FE72" s="29" t="s">
        <v>34</v>
      </c>
      <c r="FF72" s="29" t="s">
        <v>93</v>
      </c>
      <c r="FG72" s="29">
        <v>9</v>
      </c>
      <c r="FH72" s="29" t="s">
        <v>91</v>
      </c>
      <c r="FI72" s="29"/>
      <c r="FJ72" s="36">
        <v>1</v>
      </c>
      <c r="FK72" s="29">
        <v>1.5</v>
      </c>
      <c r="FL72" s="1">
        <v>1</v>
      </c>
      <c r="FM72" s="263">
        <v>3</v>
      </c>
      <c r="FN72" s="1">
        <v>5</v>
      </c>
      <c r="FO72" s="29" t="s">
        <v>34</v>
      </c>
      <c r="FP72" s="29" t="s">
        <v>93</v>
      </c>
      <c r="FQ72" s="29">
        <v>4</v>
      </c>
      <c r="FR72" s="29" t="s">
        <v>92</v>
      </c>
      <c r="FS72" s="29"/>
      <c r="FT72" s="36">
        <v>3</v>
      </c>
      <c r="FU72" s="29">
        <v>5</v>
      </c>
      <c r="FV72" s="1">
        <v>2</v>
      </c>
      <c r="FW72" s="263">
        <v>3</v>
      </c>
      <c r="FX72" s="1">
        <v>4</v>
      </c>
      <c r="FY72" s="1"/>
      <c r="FZ72" s="1"/>
      <c r="GA72" s="29">
        <v>8</v>
      </c>
      <c r="GB72" s="29" t="s">
        <v>85</v>
      </c>
      <c r="GC72" s="29"/>
      <c r="GD72" s="36">
        <v>2</v>
      </c>
      <c r="GE72" s="29">
        <v>12</v>
      </c>
      <c r="GF72" s="1">
        <v>3</v>
      </c>
      <c r="GG72" s="263">
        <v>1</v>
      </c>
      <c r="GH72" s="1">
        <v>5</v>
      </c>
      <c r="GI72" s="29" t="s">
        <v>34</v>
      </c>
      <c r="GJ72" s="29" t="s">
        <v>93</v>
      </c>
      <c r="GK72" s="29">
        <v>0</v>
      </c>
      <c r="GL72" s="29" t="s">
        <v>85</v>
      </c>
      <c r="GM72" s="29"/>
      <c r="GN72" s="36">
        <v>2</v>
      </c>
      <c r="GO72" s="29">
        <v>7</v>
      </c>
      <c r="GP72" s="1">
        <v>2</v>
      </c>
      <c r="GQ72" s="263">
        <v>3</v>
      </c>
    </row>
    <row r="73" spans="1:199" ht="19.5">
      <c r="A73" s="540">
        <v>44674</v>
      </c>
      <c r="B73" s="5" t="s">
        <v>593</v>
      </c>
      <c r="C73" s="74">
        <v>1</v>
      </c>
      <c r="D73" s="28">
        <v>0</v>
      </c>
      <c r="E73" s="206">
        <v>1</v>
      </c>
      <c r="F73" s="179">
        <v>89</v>
      </c>
      <c r="G73" s="180">
        <v>44</v>
      </c>
      <c r="H73" s="181">
        <v>45</v>
      </c>
      <c r="I73" s="518">
        <v>7</v>
      </c>
      <c r="J73" s="27">
        <v>0</v>
      </c>
      <c r="K73" s="27">
        <v>1</v>
      </c>
      <c r="L73" s="27">
        <v>1</v>
      </c>
      <c r="M73" s="27">
        <v>1</v>
      </c>
      <c r="N73" s="187">
        <v>3</v>
      </c>
      <c r="O73" s="27">
        <v>4</v>
      </c>
      <c r="P73" s="190">
        <v>7</v>
      </c>
      <c r="Q73" s="18">
        <v>1</v>
      </c>
      <c r="R73" s="55"/>
      <c r="S73" s="1">
        <v>5</v>
      </c>
      <c r="T73" s="29" t="s">
        <v>128</v>
      </c>
      <c r="U73" s="29" t="s">
        <v>93</v>
      </c>
      <c r="V73" s="29">
        <v>7</v>
      </c>
      <c r="W73" s="29" t="s">
        <v>86</v>
      </c>
      <c r="X73" s="29"/>
      <c r="Y73" s="36">
        <v>3</v>
      </c>
      <c r="Z73" s="29">
        <v>5</v>
      </c>
      <c r="AA73" s="1">
        <v>2</v>
      </c>
      <c r="AB73" s="275">
        <v>3</v>
      </c>
      <c r="AC73" s="1">
        <v>5</v>
      </c>
      <c r="AD73" s="29" t="s">
        <v>34</v>
      </c>
      <c r="AE73" s="29" t="s">
        <v>63</v>
      </c>
      <c r="AF73" s="29">
        <v>4</v>
      </c>
      <c r="AG73" s="29" t="s">
        <v>86</v>
      </c>
      <c r="AH73" s="29"/>
      <c r="AI73" s="36">
        <v>3</v>
      </c>
      <c r="AJ73" s="29">
        <v>1.5</v>
      </c>
      <c r="AK73" s="1">
        <v>2</v>
      </c>
      <c r="AL73" s="292">
        <v>3</v>
      </c>
      <c r="AM73" s="1">
        <v>5</v>
      </c>
      <c r="AN73" s="29" t="s">
        <v>128</v>
      </c>
      <c r="AO73" s="29" t="s">
        <v>63</v>
      </c>
      <c r="AP73" s="29">
        <v>0</v>
      </c>
      <c r="AQ73" s="29" t="s">
        <v>91</v>
      </c>
      <c r="AR73" s="29"/>
      <c r="AS73" s="36">
        <v>1</v>
      </c>
      <c r="AT73" s="29">
        <v>8</v>
      </c>
      <c r="AU73" s="1">
        <v>2</v>
      </c>
      <c r="AV73" s="275">
        <v>3</v>
      </c>
      <c r="AW73" s="1">
        <v>3</v>
      </c>
      <c r="AX73" s="1"/>
      <c r="AY73" s="1"/>
      <c r="AZ73" s="29">
        <v>5</v>
      </c>
      <c r="BA73" s="29" t="s">
        <v>85</v>
      </c>
      <c r="BB73" s="29"/>
      <c r="BC73" s="36">
        <v>2</v>
      </c>
      <c r="BD73" s="29">
        <v>24</v>
      </c>
      <c r="BE73" s="1">
        <v>2</v>
      </c>
      <c r="BF73" s="275">
        <v>1</v>
      </c>
      <c r="BG73" s="1">
        <v>7</v>
      </c>
      <c r="BH73" s="29" t="s">
        <v>34</v>
      </c>
      <c r="BI73" s="29" t="s">
        <v>86</v>
      </c>
      <c r="BJ73" s="29" t="s">
        <v>226</v>
      </c>
      <c r="BK73" s="29" t="s">
        <v>121</v>
      </c>
      <c r="BL73" s="29"/>
      <c r="BM73" s="36">
        <v>2</v>
      </c>
      <c r="BN73" s="29">
        <v>5</v>
      </c>
      <c r="BO73" s="1">
        <v>2</v>
      </c>
      <c r="BP73" s="275">
        <v>5</v>
      </c>
      <c r="BQ73" s="1">
        <v>6</v>
      </c>
      <c r="BR73" s="29" t="s">
        <v>34</v>
      </c>
      <c r="BS73" s="29" t="s">
        <v>63</v>
      </c>
      <c r="BT73" s="29">
        <v>8</v>
      </c>
      <c r="BU73" s="29" t="s">
        <v>86</v>
      </c>
      <c r="BV73" s="29"/>
      <c r="BW73" s="36">
        <v>4</v>
      </c>
      <c r="BX73" s="29">
        <v>5</v>
      </c>
      <c r="BY73" s="1">
        <v>2</v>
      </c>
      <c r="BZ73" s="275">
        <v>4</v>
      </c>
      <c r="CA73" s="1">
        <v>4</v>
      </c>
      <c r="CB73" s="1"/>
      <c r="CC73" s="1"/>
      <c r="CD73" s="29">
        <v>0</v>
      </c>
      <c r="CE73" s="29" t="s">
        <v>85</v>
      </c>
      <c r="CF73" s="29"/>
      <c r="CG73" s="36">
        <v>3</v>
      </c>
      <c r="CH73" s="29">
        <v>10</v>
      </c>
      <c r="CI73" s="1">
        <v>3</v>
      </c>
      <c r="CJ73" s="275">
        <v>1</v>
      </c>
      <c r="CK73" s="201">
        <v>5</v>
      </c>
      <c r="CL73" s="29" t="s">
        <v>34</v>
      </c>
      <c r="CM73" s="29" t="s">
        <v>63</v>
      </c>
      <c r="CN73" s="29" t="s">
        <v>226</v>
      </c>
      <c r="CO73" s="29" t="s">
        <v>85</v>
      </c>
      <c r="CP73" s="29"/>
      <c r="CQ73" s="36">
        <v>3</v>
      </c>
      <c r="CR73" s="29">
        <v>12</v>
      </c>
      <c r="CS73" s="1">
        <v>2</v>
      </c>
      <c r="CT73" s="275">
        <v>3</v>
      </c>
      <c r="CU73" s="1">
        <v>4</v>
      </c>
      <c r="CV73" s="29" t="s">
        <v>34</v>
      </c>
      <c r="CW73" s="29" t="s">
        <v>93</v>
      </c>
      <c r="CX73" s="29">
        <v>9</v>
      </c>
      <c r="CY73" s="29" t="s">
        <v>85</v>
      </c>
      <c r="CZ73" s="29"/>
      <c r="DA73" s="36">
        <v>1</v>
      </c>
      <c r="DB73" s="29">
        <v>6</v>
      </c>
      <c r="DC73" s="1">
        <v>2</v>
      </c>
      <c r="DD73" s="263">
        <v>2</v>
      </c>
      <c r="DE73" s="23" t="s">
        <v>424</v>
      </c>
      <c r="DF73" s="1">
        <v>3</v>
      </c>
      <c r="DG73" s="1"/>
      <c r="DH73" s="264"/>
      <c r="DI73" s="29" t="s">
        <v>271</v>
      </c>
      <c r="DJ73" s="29" t="s">
        <v>85</v>
      </c>
      <c r="DK73" s="29"/>
      <c r="DL73" s="36">
        <v>1</v>
      </c>
      <c r="DM73" s="29">
        <v>5</v>
      </c>
      <c r="DN73" s="1">
        <v>2</v>
      </c>
      <c r="DO73" s="266">
        <v>1</v>
      </c>
      <c r="DP73" s="201">
        <v>5</v>
      </c>
      <c r="DQ73" s="29" t="s">
        <v>34</v>
      </c>
      <c r="DR73" s="29" t="s">
        <v>93</v>
      </c>
      <c r="DS73" s="29" t="s">
        <v>226</v>
      </c>
      <c r="DT73" s="29" t="s">
        <v>85</v>
      </c>
      <c r="DU73" s="29"/>
      <c r="DV73" s="36">
        <v>1</v>
      </c>
      <c r="DW73" s="29">
        <v>13</v>
      </c>
      <c r="DX73" s="1">
        <v>3</v>
      </c>
      <c r="DY73" s="263">
        <v>2</v>
      </c>
      <c r="DZ73" s="1">
        <v>4</v>
      </c>
      <c r="EA73" s="29" t="s">
        <v>34</v>
      </c>
      <c r="EB73" s="29" t="s">
        <v>93</v>
      </c>
      <c r="EC73" s="29">
        <v>0</v>
      </c>
      <c r="ED73" s="29" t="s">
        <v>85</v>
      </c>
      <c r="EE73" s="29"/>
      <c r="EF73" s="36">
        <v>1</v>
      </c>
      <c r="EG73" s="29">
        <v>5</v>
      </c>
      <c r="EH73" s="1">
        <v>2</v>
      </c>
      <c r="EI73" s="263">
        <v>2</v>
      </c>
      <c r="EJ73" s="1">
        <v>9</v>
      </c>
      <c r="EK73" s="29" t="s">
        <v>36</v>
      </c>
      <c r="EL73" s="29" t="s">
        <v>63</v>
      </c>
      <c r="EM73" s="29">
        <v>6</v>
      </c>
      <c r="EN73" s="29" t="s">
        <v>96</v>
      </c>
      <c r="EO73" s="29" t="s">
        <v>592</v>
      </c>
      <c r="EP73" s="36">
        <v>2</v>
      </c>
      <c r="EQ73" s="29">
        <v>9</v>
      </c>
      <c r="ER73" s="1">
        <v>2</v>
      </c>
      <c r="ES73" s="263">
        <v>7</v>
      </c>
      <c r="ET73" s="1">
        <v>6</v>
      </c>
      <c r="EU73" s="29" t="s">
        <v>34</v>
      </c>
      <c r="EV73" s="29" t="s">
        <v>63</v>
      </c>
      <c r="EW73" s="29">
        <v>7</v>
      </c>
      <c r="EX73" s="29" t="s">
        <v>85</v>
      </c>
      <c r="EY73" s="29"/>
      <c r="EZ73" s="36">
        <v>1</v>
      </c>
      <c r="FA73" s="29">
        <v>9</v>
      </c>
      <c r="FB73" s="1">
        <v>2</v>
      </c>
      <c r="FC73" s="263">
        <v>4</v>
      </c>
      <c r="FD73" s="1">
        <v>6</v>
      </c>
      <c r="FE73" s="29" t="s">
        <v>34</v>
      </c>
      <c r="FF73" s="29" t="s">
        <v>86</v>
      </c>
      <c r="FG73" s="29">
        <v>60</v>
      </c>
      <c r="FH73" s="29" t="s">
        <v>91</v>
      </c>
      <c r="FI73" s="29" t="s">
        <v>285</v>
      </c>
      <c r="FJ73" s="36">
        <v>2</v>
      </c>
      <c r="FK73" s="29">
        <v>4</v>
      </c>
      <c r="FL73" s="1">
        <v>2</v>
      </c>
      <c r="FM73" s="263">
        <v>4</v>
      </c>
      <c r="FN73" s="1">
        <v>3</v>
      </c>
      <c r="FO73" s="29" t="s">
        <v>34</v>
      </c>
      <c r="FP73" s="29" t="s">
        <v>96</v>
      </c>
      <c r="FQ73" s="29">
        <v>4</v>
      </c>
      <c r="FR73" s="29" t="s">
        <v>85</v>
      </c>
      <c r="FS73" s="29"/>
      <c r="FT73" s="36">
        <v>2</v>
      </c>
      <c r="FU73" s="29">
        <v>7</v>
      </c>
      <c r="FV73" s="1">
        <v>1</v>
      </c>
      <c r="FW73" s="263">
        <v>2</v>
      </c>
      <c r="FX73" s="1">
        <v>3</v>
      </c>
      <c r="FY73" s="1"/>
      <c r="FZ73" s="1"/>
      <c r="GA73" s="29">
        <v>7</v>
      </c>
      <c r="GB73" s="29" t="s">
        <v>85</v>
      </c>
      <c r="GC73" s="29"/>
      <c r="GD73" s="36">
        <v>3</v>
      </c>
      <c r="GE73" s="29">
        <v>10</v>
      </c>
      <c r="GF73" s="1">
        <v>2</v>
      </c>
      <c r="GG73" s="263">
        <v>1</v>
      </c>
      <c r="GH73" s="1">
        <v>6</v>
      </c>
      <c r="GI73" s="29" t="s">
        <v>34</v>
      </c>
      <c r="GJ73" s="29" t="s">
        <v>93</v>
      </c>
      <c r="GK73" s="29">
        <v>0</v>
      </c>
      <c r="GL73" s="29" t="s">
        <v>98</v>
      </c>
      <c r="GM73" s="29" t="s">
        <v>285</v>
      </c>
      <c r="GN73" s="36">
        <v>3</v>
      </c>
      <c r="GO73" s="29">
        <v>8</v>
      </c>
      <c r="GP73" s="1">
        <v>2</v>
      </c>
      <c r="GQ73" s="263">
        <v>4</v>
      </c>
    </row>
    <row r="74" spans="1:199" ht="19.5">
      <c r="A74" s="540">
        <v>44654</v>
      </c>
      <c r="B74" s="5" t="s">
        <v>591</v>
      </c>
      <c r="C74" s="74">
        <v>1</v>
      </c>
      <c r="D74" s="28">
        <v>0</v>
      </c>
      <c r="E74" s="206">
        <v>1</v>
      </c>
      <c r="F74" s="179">
        <v>84</v>
      </c>
      <c r="G74" s="180">
        <v>38</v>
      </c>
      <c r="H74" s="181">
        <v>46</v>
      </c>
      <c r="I74" s="518">
        <v>2</v>
      </c>
      <c r="J74" s="27">
        <v>1</v>
      </c>
      <c r="K74" s="27">
        <v>0</v>
      </c>
      <c r="L74" s="27">
        <v>1</v>
      </c>
      <c r="M74" s="27">
        <v>1</v>
      </c>
      <c r="N74" s="187">
        <v>3</v>
      </c>
      <c r="O74" s="27">
        <v>0</v>
      </c>
      <c r="P74" s="190">
        <v>3</v>
      </c>
      <c r="Q74" s="18">
        <v>1</v>
      </c>
      <c r="R74" s="55"/>
      <c r="S74" s="1">
        <v>3</v>
      </c>
      <c r="T74" s="30" t="s">
        <v>128</v>
      </c>
      <c r="U74" s="31" t="s">
        <v>93</v>
      </c>
      <c r="V74" s="81">
        <v>9</v>
      </c>
      <c r="W74" s="81" t="s">
        <v>85</v>
      </c>
      <c r="X74" s="29"/>
      <c r="Y74" s="36">
        <v>1</v>
      </c>
      <c r="Z74" s="29">
        <v>1</v>
      </c>
      <c r="AA74" s="1">
        <v>1</v>
      </c>
      <c r="AB74" s="275">
        <v>2</v>
      </c>
      <c r="AC74" s="1">
        <v>4</v>
      </c>
      <c r="AD74" s="30" t="s">
        <v>34</v>
      </c>
      <c r="AE74" s="31" t="s">
        <v>93</v>
      </c>
      <c r="AF74" s="16" t="s">
        <v>226</v>
      </c>
      <c r="AG74" s="16" t="s">
        <v>121</v>
      </c>
      <c r="AH74" s="16"/>
      <c r="AI74" s="36">
        <v>4</v>
      </c>
      <c r="AJ74" s="29">
        <v>1</v>
      </c>
      <c r="AK74" s="1">
        <v>1</v>
      </c>
      <c r="AL74" s="292">
        <v>3</v>
      </c>
      <c r="AM74" s="1">
        <v>4</v>
      </c>
      <c r="AN74" s="29" t="s">
        <v>128</v>
      </c>
      <c r="AO74" s="29" t="s">
        <v>93</v>
      </c>
      <c r="AP74" s="29">
        <v>0</v>
      </c>
      <c r="AQ74" s="29" t="s">
        <v>85</v>
      </c>
      <c r="AR74" s="29"/>
      <c r="AS74" s="36">
        <v>2</v>
      </c>
      <c r="AT74" s="29">
        <v>4</v>
      </c>
      <c r="AU74" s="1">
        <v>2</v>
      </c>
      <c r="AV74" s="275">
        <v>2</v>
      </c>
      <c r="AW74" s="1">
        <v>4</v>
      </c>
      <c r="AX74" s="1"/>
      <c r="AY74" s="1"/>
      <c r="AZ74" s="29">
        <v>6</v>
      </c>
      <c r="BA74" s="29" t="s">
        <v>95</v>
      </c>
      <c r="BB74" s="29"/>
      <c r="BC74" s="36">
        <v>2</v>
      </c>
      <c r="BD74" s="29">
        <v>1</v>
      </c>
      <c r="BE74" s="1">
        <v>1</v>
      </c>
      <c r="BF74" s="275">
        <v>3</v>
      </c>
      <c r="BG74" s="1">
        <v>4</v>
      </c>
      <c r="BH74" s="29" t="s">
        <v>34</v>
      </c>
      <c r="BI74" s="31" t="s">
        <v>92</v>
      </c>
      <c r="BJ74" s="29">
        <v>4</v>
      </c>
      <c r="BK74" s="29" t="s">
        <v>85</v>
      </c>
      <c r="BL74" s="29"/>
      <c r="BM74" s="36">
        <v>1</v>
      </c>
      <c r="BN74" s="29">
        <v>5</v>
      </c>
      <c r="BO74" s="1">
        <v>2</v>
      </c>
      <c r="BP74" s="275">
        <v>2</v>
      </c>
      <c r="BQ74" s="1">
        <v>6</v>
      </c>
      <c r="BR74" s="29" t="s">
        <v>34</v>
      </c>
      <c r="BS74" s="29" t="s">
        <v>63</v>
      </c>
      <c r="BT74" s="29" t="s">
        <v>271</v>
      </c>
      <c r="BU74" s="29" t="s">
        <v>95</v>
      </c>
      <c r="BV74" s="29" t="s">
        <v>285</v>
      </c>
      <c r="BW74" s="36">
        <v>2</v>
      </c>
      <c r="BX74" s="29">
        <v>1</v>
      </c>
      <c r="BY74" s="1">
        <v>1</v>
      </c>
      <c r="BZ74" s="275">
        <v>5</v>
      </c>
      <c r="CA74" s="1">
        <v>3</v>
      </c>
      <c r="CB74" s="1"/>
      <c r="CC74" s="1"/>
      <c r="CD74" s="29">
        <v>4</v>
      </c>
      <c r="CE74" s="29" t="s">
        <v>85</v>
      </c>
      <c r="CF74" s="29"/>
      <c r="CG74" s="36">
        <v>1</v>
      </c>
      <c r="CH74" s="29">
        <v>6</v>
      </c>
      <c r="CI74" s="1">
        <v>2</v>
      </c>
      <c r="CJ74" s="275">
        <v>1</v>
      </c>
      <c r="CK74" s="1">
        <v>5</v>
      </c>
      <c r="CL74" s="29" t="s">
        <v>34</v>
      </c>
      <c r="CM74" s="29" t="s">
        <v>93</v>
      </c>
      <c r="CN74" s="29">
        <v>4</v>
      </c>
      <c r="CO74" s="29" t="s">
        <v>85</v>
      </c>
      <c r="CP74" s="29"/>
      <c r="CQ74" s="36">
        <v>2</v>
      </c>
      <c r="CR74" s="29">
        <v>9</v>
      </c>
      <c r="CS74" s="1">
        <v>2</v>
      </c>
      <c r="CT74" s="275">
        <v>3</v>
      </c>
      <c r="CU74" s="1">
        <v>5</v>
      </c>
      <c r="CV74" s="29" t="s">
        <v>34</v>
      </c>
      <c r="CW74" s="29" t="s">
        <v>98</v>
      </c>
      <c r="CX74" s="29">
        <v>8</v>
      </c>
      <c r="CY74" s="29" t="s">
        <v>95</v>
      </c>
      <c r="CZ74" s="29"/>
      <c r="DA74" s="36">
        <v>1</v>
      </c>
      <c r="DB74" s="29">
        <v>6</v>
      </c>
      <c r="DC74" s="1">
        <v>2</v>
      </c>
      <c r="DD74" s="263">
        <v>3</v>
      </c>
      <c r="DE74" s="23" t="s">
        <v>424</v>
      </c>
      <c r="DF74" s="1">
        <v>4</v>
      </c>
      <c r="DG74" s="1"/>
      <c r="DH74" s="264"/>
      <c r="DI74" s="29">
        <v>5</v>
      </c>
      <c r="DJ74" s="29" t="s">
        <v>85</v>
      </c>
      <c r="DK74" s="29"/>
      <c r="DL74" s="36">
        <v>2</v>
      </c>
      <c r="DM74" s="29">
        <v>9</v>
      </c>
      <c r="DN74" s="1">
        <v>3</v>
      </c>
      <c r="DO74" s="266">
        <v>1</v>
      </c>
      <c r="DP74" s="1">
        <v>6</v>
      </c>
      <c r="DQ74" s="29" t="s">
        <v>34</v>
      </c>
      <c r="DR74" s="29" t="s">
        <v>63</v>
      </c>
      <c r="DS74" s="29">
        <v>7</v>
      </c>
      <c r="DT74" s="29" t="s">
        <v>95</v>
      </c>
      <c r="DU74" s="29"/>
      <c r="DV74" s="36">
        <v>2</v>
      </c>
      <c r="DW74" s="29">
        <v>3</v>
      </c>
      <c r="DX74" s="1">
        <v>3</v>
      </c>
      <c r="DY74" s="263">
        <v>3</v>
      </c>
      <c r="DZ74" s="1">
        <v>5</v>
      </c>
      <c r="EA74" s="29" t="s">
        <v>34</v>
      </c>
      <c r="EB74" s="29" t="s">
        <v>93</v>
      </c>
      <c r="EC74" s="29">
        <v>6</v>
      </c>
      <c r="ED74" s="29" t="s">
        <v>121</v>
      </c>
      <c r="EE74" s="29" t="s">
        <v>449</v>
      </c>
      <c r="EF74" s="36">
        <v>1</v>
      </c>
      <c r="EG74" s="29">
        <v>5</v>
      </c>
      <c r="EH74" s="1">
        <v>1</v>
      </c>
      <c r="EI74" s="263">
        <v>4</v>
      </c>
      <c r="EJ74" s="1">
        <v>6</v>
      </c>
      <c r="EK74" s="29" t="s">
        <v>36</v>
      </c>
      <c r="EL74" s="29" t="s">
        <v>63</v>
      </c>
      <c r="EM74" s="29">
        <v>7</v>
      </c>
      <c r="EN74" s="29" t="s">
        <v>95</v>
      </c>
      <c r="EO74" s="29"/>
      <c r="EP74" s="36">
        <v>3</v>
      </c>
      <c r="EQ74" s="29">
        <v>8</v>
      </c>
      <c r="ER74" s="1">
        <v>2</v>
      </c>
      <c r="ES74" s="263">
        <v>4</v>
      </c>
      <c r="ET74" s="1">
        <v>6</v>
      </c>
      <c r="EU74" s="29" t="s">
        <v>34</v>
      </c>
      <c r="EV74" s="29" t="s">
        <v>63</v>
      </c>
      <c r="EW74" s="29">
        <v>8</v>
      </c>
      <c r="EX74" s="29" t="s">
        <v>121</v>
      </c>
      <c r="EY74" s="29"/>
      <c r="EZ74" s="36">
        <v>2</v>
      </c>
      <c r="FA74" s="29">
        <v>5</v>
      </c>
      <c r="FB74" s="1">
        <v>2</v>
      </c>
      <c r="FC74" s="263">
        <v>4</v>
      </c>
      <c r="FD74" s="1">
        <v>4</v>
      </c>
      <c r="FE74" s="29" t="s">
        <v>34</v>
      </c>
      <c r="FF74" s="29" t="s">
        <v>86</v>
      </c>
      <c r="FG74" s="29">
        <v>9</v>
      </c>
      <c r="FH74" s="29" t="s">
        <v>85</v>
      </c>
      <c r="FI74" s="29"/>
      <c r="FJ74" s="36">
        <v>2</v>
      </c>
      <c r="FK74" s="29">
        <v>7</v>
      </c>
      <c r="FL74" s="1">
        <v>2</v>
      </c>
      <c r="FM74" s="263">
        <v>2</v>
      </c>
      <c r="FN74" s="1">
        <v>7</v>
      </c>
      <c r="FO74" s="29" t="s">
        <v>34</v>
      </c>
      <c r="FP74" s="29" t="s">
        <v>96</v>
      </c>
      <c r="FQ74" s="29">
        <v>4</v>
      </c>
      <c r="FR74" s="29" t="s">
        <v>92</v>
      </c>
      <c r="FS74" s="29"/>
      <c r="FT74" s="36">
        <v>1</v>
      </c>
      <c r="FU74" s="29">
        <v>1</v>
      </c>
      <c r="FV74" s="1">
        <v>1</v>
      </c>
      <c r="FW74" s="263">
        <v>6</v>
      </c>
      <c r="FX74" s="1">
        <v>3</v>
      </c>
      <c r="FY74" s="1"/>
      <c r="FZ74" s="1"/>
      <c r="GA74" s="29">
        <v>8</v>
      </c>
      <c r="GB74" s="29" t="s">
        <v>85</v>
      </c>
      <c r="GC74" s="29"/>
      <c r="GD74" s="36">
        <v>1</v>
      </c>
      <c r="GE74" s="29">
        <v>10</v>
      </c>
      <c r="GF74" s="1">
        <v>2</v>
      </c>
      <c r="GG74" s="263">
        <v>1</v>
      </c>
      <c r="GH74" s="1">
        <v>5</v>
      </c>
      <c r="GI74" s="29" t="s">
        <v>34</v>
      </c>
      <c r="GJ74" s="29" t="s">
        <v>93</v>
      </c>
      <c r="GK74" s="29">
        <v>0</v>
      </c>
      <c r="GL74" s="29" t="s">
        <v>85</v>
      </c>
      <c r="GM74" s="29"/>
      <c r="GN74" s="36">
        <v>1</v>
      </c>
      <c r="GO74" s="29">
        <v>9</v>
      </c>
      <c r="GP74" s="1">
        <v>2</v>
      </c>
      <c r="GQ74" s="263">
        <v>3</v>
      </c>
    </row>
    <row r="75" spans="1:199" ht="19.5">
      <c r="A75" s="540">
        <v>44625</v>
      </c>
      <c r="B75" s="5" t="s">
        <v>595</v>
      </c>
      <c r="C75" s="74">
        <v>2</v>
      </c>
      <c r="D75" s="28">
        <v>1</v>
      </c>
      <c r="E75" s="206">
        <v>3</v>
      </c>
      <c r="F75" s="179">
        <v>92</v>
      </c>
      <c r="G75" s="180">
        <v>50</v>
      </c>
      <c r="H75" s="181">
        <v>42</v>
      </c>
      <c r="I75" s="518">
        <v>8</v>
      </c>
      <c r="J75" s="27">
        <v>1</v>
      </c>
      <c r="K75" s="27">
        <v>0</v>
      </c>
      <c r="L75" s="27">
        <v>5</v>
      </c>
      <c r="M75" s="27">
        <v>1</v>
      </c>
      <c r="N75" s="187">
        <v>7</v>
      </c>
      <c r="O75" s="27">
        <v>1</v>
      </c>
      <c r="P75" s="190">
        <v>8</v>
      </c>
      <c r="Q75" s="18">
        <v>0</v>
      </c>
      <c r="R75" s="55"/>
      <c r="S75" s="1">
        <v>7</v>
      </c>
      <c r="T75" s="29" t="s">
        <v>128</v>
      </c>
      <c r="U75" s="29" t="s">
        <v>91</v>
      </c>
      <c r="V75" s="29" t="s">
        <v>271</v>
      </c>
      <c r="W75" s="29" t="s">
        <v>63</v>
      </c>
      <c r="X75" s="29" t="s">
        <v>465</v>
      </c>
      <c r="Y75" s="36">
        <v>3</v>
      </c>
      <c r="Z75" s="29">
        <v>5</v>
      </c>
      <c r="AA75" s="1">
        <v>2</v>
      </c>
      <c r="AB75" s="275">
        <v>5</v>
      </c>
      <c r="AC75" s="1">
        <v>6</v>
      </c>
      <c r="AD75" s="81" t="s">
        <v>34</v>
      </c>
      <c r="AE75" s="81" t="s">
        <v>93</v>
      </c>
      <c r="AF75" s="29">
        <v>9</v>
      </c>
      <c r="AG75" s="29" t="s">
        <v>85</v>
      </c>
      <c r="AH75" s="29"/>
      <c r="AI75" s="36">
        <v>3</v>
      </c>
      <c r="AJ75" s="29">
        <v>17</v>
      </c>
      <c r="AK75" s="1">
        <v>4</v>
      </c>
      <c r="AL75" s="292">
        <v>2</v>
      </c>
      <c r="AM75" s="1">
        <v>5</v>
      </c>
      <c r="AN75" s="29" t="s">
        <v>128</v>
      </c>
      <c r="AO75" s="29" t="s">
        <v>93</v>
      </c>
      <c r="AP75" s="82">
        <v>9</v>
      </c>
      <c r="AQ75" s="82" t="s">
        <v>95</v>
      </c>
      <c r="AR75" s="29"/>
      <c r="AS75" s="36">
        <v>2</v>
      </c>
      <c r="AT75" s="29">
        <v>13</v>
      </c>
      <c r="AU75" s="1">
        <v>2</v>
      </c>
      <c r="AV75" s="275">
        <v>3</v>
      </c>
      <c r="AW75" s="1">
        <v>4</v>
      </c>
      <c r="AX75" s="1"/>
      <c r="AY75" s="1"/>
      <c r="AZ75" s="29" t="s">
        <v>271</v>
      </c>
      <c r="BA75" s="29" t="s">
        <v>85</v>
      </c>
      <c r="BB75" s="29"/>
      <c r="BC75" s="36">
        <v>2</v>
      </c>
      <c r="BD75" s="29">
        <v>30</v>
      </c>
      <c r="BE75" s="1">
        <v>3</v>
      </c>
      <c r="BF75" s="275">
        <v>1</v>
      </c>
      <c r="BG75" s="1">
        <v>6</v>
      </c>
      <c r="BH75" s="29" t="s">
        <v>34</v>
      </c>
      <c r="BI75" s="29" t="s">
        <v>93</v>
      </c>
      <c r="BJ75" s="29">
        <v>0</v>
      </c>
      <c r="BK75" s="29" t="s">
        <v>91</v>
      </c>
      <c r="BL75" s="29"/>
      <c r="BM75" s="36">
        <v>4</v>
      </c>
      <c r="BN75" s="29">
        <v>5</v>
      </c>
      <c r="BO75" s="1">
        <v>3</v>
      </c>
      <c r="BP75" s="275">
        <v>3</v>
      </c>
      <c r="BQ75" s="1">
        <v>7</v>
      </c>
      <c r="BR75" s="29" t="s">
        <v>36</v>
      </c>
      <c r="BS75" s="29" t="s">
        <v>93</v>
      </c>
      <c r="BT75" s="29">
        <v>7</v>
      </c>
      <c r="BU75" s="29" t="s">
        <v>95</v>
      </c>
      <c r="BV75" s="29" t="s">
        <v>285</v>
      </c>
      <c r="BW75" s="36">
        <v>3</v>
      </c>
      <c r="BX75" s="29">
        <v>3</v>
      </c>
      <c r="BY75" s="1">
        <v>2</v>
      </c>
      <c r="BZ75" s="275">
        <v>5</v>
      </c>
      <c r="CA75" s="1">
        <v>3</v>
      </c>
      <c r="CB75" s="1"/>
      <c r="CC75" s="1"/>
      <c r="CD75" s="29">
        <v>4</v>
      </c>
      <c r="CE75" s="29" t="s">
        <v>85</v>
      </c>
      <c r="CF75" s="29"/>
      <c r="CG75" s="36">
        <v>2</v>
      </c>
      <c r="CH75" s="29">
        <v>3</v>
      </c>
      <c r="CI75" s="1">
        <v>2</v>
      </c>
      <c r="CJ75" s="275">
        <v>1</v>
      </c>
      <c r="CK75" s="1">
        <v>7</v>
      </c>
      <c r="CL75" s="29" t="s">
        <v>34</v>
      </c>
      <c r="CM75" s="29" t="s">
        <v>63</v>
      </c>
      <c r="CN75" s="29" t="s">
        <v>36</v>
      </c>
      <c r="CO75" s="29" t="s">
        <v>85</v>
      </c>
      <c r="CP75" s="29"/>
      <c r="CQ75" s="36">
        <v>1</v>
      </c>
      <c r="CR75" s="29">
        <v>1</v>
      </c>
      <c r="CS75" s="1">
        <v>1</v>
      </c>
      <c r="CT75" s="275">
        <v>6</v>
      </c>
      <c r="CU75" s="1">
        <v>5</v>
      </c>
      <c r="CV75" s="29" t="s">
        <v>34</v>
      </c>
      <c r="CW75" s="29" t="s">
        <v>93</v>
      </c>
      <c r="CX75" s="29">
        <v>7</v>
      </c>
      <c r="CY75" s="29" t="s">
        <v>63</v>
      </c>
      <c r="CZ75" s="29"/>
      <c r="DA75" s="36">
        <v>2</v>
      </c>
      <c r="DB75" s="29">
        <v>2</v>
      </c>
      <c r="DC75" s="1">
        <v>2</v>
      </c>
      <c r="DD75" s="263">
        <v>3</v>
      </c>
      <c r="DE75" s="23" t="s">
        <v>424</v>
      </c>
      <c r="DF75" s="1">
        <v>3</v>
      </c>
      <c r="DG75" s="1"/>
      <c r="DH75" s="264"/>
      <c r="DI75" s="29">
        <v>5</v>
      </c>
      <c r="DJ75" s="29" t="s">
        <v>85</v>
      </c>
      <c r="DK75" s="29"/>
      <c r="DL75" s="36">
        <v>3</v>
      </c>
      <c r="DM75" s="29">
        <v>9</v>
      </c>
      <c r="DN75" s="1">
        <v>2</v>
      </c>
      <c r="DO75" s="266">
        <v>1</v>
      </c>
      <c r="DP75" s="1">
        <v>4</v>
      </c>
      <c r="DQ75" s="29" t="s">
        <v>34</v>
      </c>
      <c r="DR75" s="29" t="s">
        <v>93</v>
      </c>
      <c r="DS75" s="29" t="s">
        <v>226</v>
      </c>
      <c r="DT75" s="29" t="s">
        <v>94</v>
      </c>
      <c r="DU75" s="29"/>
      <c r="DV75" s="36">
        <v>3</v>
      </c>
      <c r="DW75" s="29">
        <v>1</v>
      </c>
      <c r="DX75" s="1">
        <v>1</v>
      </c>
      <c r="DY75" s="263">
        <v>3</v>
      </c>
      <c r="DZ75" s="1">
        <v>6</v>
      </c>
      <c r="EA75" s="29" t="s">
        <v>34</v>
      </c>
      <c r="EB75" s="29" t="s">
        <v>93</v>
      </c>
      <c r="EC75" s="29">
        <v>6</v>
      </c>
      <c r="ED75" s="29" t="s">
        <v>91</v>
      </c>
      <c r="EE75" s="29" t="s">
        <v>449</v>
      </c>
      <c r="EF75" s="36">
        <v>3</v>
      </c>
      <c r="EG75" s="29">
        <v>5</v>
      </c>
      <c r="EH75" s="1">
        <v>2</v>
      </c>
      <c r="EI75" s="263">
        <v>4</v>
      </c>
      <c r="EJ75" s="1">
        <v>5</v>
      </c>
      <c r="EK75" s="29" t="s">
        <v>36</v>
      </c>
      <c r="EL75" s="29" t="s">
        <v>63</v>
      </c>
      <c r="EM75" s="29">
        <v>6</v>
      </c>
      <c r="EN75" s="29" t="s">
        <v>85</v>
      </c>
      <c r="EO75" s="29"/>
      <c r="EP75" s="36">
        <v>3</v>
      </c>
      <c r="EQ75" s="29">
        <v>17</v>
      </c>
      <c r="ER75" s="1">
        <v>3</v>
      </c>
      <c r="ES75" s="263">
        <v>2</v>
      </c>
      <c r="ET75" s="1">
        <v>5</v>
      </c>
      <c r="EU75" s="29" t="s">
        <v>34</v>
      </c>
      <c r="EV75" s="29" t="s">
        <v>92</v>
      </c>
      <c r="EW75" s="29">
        <v>7</v>
      </c>
      <c r="EX75" s="29" t="s">
        <v>91</v>
      </c>
      <c r="EY75" s="29"/>
      <c r="EZ75" s="36">
        <v>1</v>
      </c>
      <c r="FA75" s="29">
        <v>3</v>
      </c>
      <c r="FB75" s="1">
        <v>1</v>
      </c>
      <c r="FC75" s="263">
        <v>4</v>
      </c>
      <c r="FD75" s="1">
        <v>4</v>
      </c>
      <c r="FE75" s="29" t="s">
        <v>34</v>
      </c>
      <c r="FF75" s="29" t="s">
        <v>93</v>
      </c>
      <c r="FG75" s="29">
        <v>9</v>
      </c>
      <c r="FH75" s="29" t="s">
        <v>85</v>
      </c>
      <c r="FI75" s="29"/>
      <c r="FJ75" s="36">
        <v>2</v>
      </c>
      <c r="FK75" s="29">
        <v>3</v>
      </c>
      <c r="FL75" s="1">
        <v>2</v>
      </c>
      <c r="FM75" s="263">
        <v>2</v>
      </c>
      <c r="FN75" s="1">
        <v>5</v>
      </c>
      <c r="FO75" s="29" t="s">
        <v>34</v>
      </c>
      <c r="FP75" s="29" t="s">
        <v>93</v>
      </c>
      <c r="FQ75" s="29">
        <v>4</v>
      </c>
      <c r="FR75" s="29" t="s">
        <v>92</v>
      </c>
      <c r="FS75" s="29"/>
      <c r="FT75" s="36">
        <v>3</v>
      </c>
      <c r="FU75" s="29">
        <v>4</v>
      </c>
      <c r="FV75" s="1">
        <v>2</v>
      </c>
      <c r="FW75" s="263">
        <v>3</v>
      </c>
      <c r="FX75" s="1">
        <v>5</v>
      </c>
      <c r="FY75" s="1"/>
      <c r="FZ75" s="1"/>
      <c r="GA75" s="29">
        <v>7</v>
      </c>
      <c r="GB75" s="29" t="s">
        <v>95</v>
      </c>
      <c r="GC75" s="29"/>
      <c r="GD75" s="36">
        <v>3</v>
      </c>
      <c r="GE75" s="29">
        <v>5</v>
      </c>
      <c r="GF75" s="1">
        <v>2</v>
      </c>
      <c r="GG75" s="263">
        <v>3</v>
      </c>
      <c r="GH75" s="1">
        <v>5</v>
      </c>
      <c r="GI75" s="29" t="s">
        <v>34</v>
      </c>
      <c r="GJ75" s="29" t="s">
        <v>93</v>
      </c>
      <c r="GK75" s="29" t="s">
        <v>128</v>
      </c>
      <c r="GL75" s="29" t="s">
        <v>85</v>
      </c>
      <c r="GM75" s="29"/>
      <c r="GN75" s="36">
        <v>3</v>
      </c>
      <c r="GO75" s="29">
        <v>17</v>
      </c>
      <c r="GP75" s="1">
        <v>2</v>
      </c>
      <c r="GQ75" s="263">
        <v>3</v>
      </c>
    </row>
    <row r="76" spans="1:199" ht="19.5">
      <c r="A76" s="540">
        <v>44618</v>
      </c>
      <c r="B76" s="5" t="s">
        <v>587</v>
      </c>
      <c r="C76" s="74">
        <v>1</v>
      </c>
      <c r="D76" s="28">
        <v>0</v>
      </c>
      <c r="E76" s="206">
        <v>1</v>
      </c>
      <c r="F76" s="179">
        <v>85</v>
      </c>
      <c r="G76" s="180">
        <v>41</v>
      </c>
      <c r="H76" s="181">
        <v>44</v>
      </c>
      <c r="I76" s="518">
        <v>4</v>
      </c>
      <c r="J76" s="27">
        <v>1</v>
      </c>
      <c r="K76" s="27">
        <v>0</v>
      </c>
      <c r="L76" s="27">
        <v>4</v>
      </c>
      <c r="M76" s="27">
        <v>0</v>
      </c>
      <c r="N76" s="187">
        <v>5</v>
      </c>
      <c r="O76" s="27">
        <v>0</v>
      </c>
      <c r="P76" s="190">
        <v>5</v>
      </c>
      <c r="Q76" s="18">
        <v>2</v>
      </c>
      <c r="R76" s="55"/>
      <c r="S76" s="1">
        <v>4</v>
      </c>
      <c r="T76" s="29" t="s">
        <v>128</v>
      </c>
      <c r="U76" s="29" t="s">
        <v>93</v>
      </c>
      <c r="V76" s="29">
        <v>8</v>
      </c>
      <c r="W76" s="29" t="s">
        <v>85</v>
      </c>
      <c r="X76" s="29"/>
      <c r="Y76" s="36">
        <v>1</v>
      </c>
      <c r="Z76" s="29">
        <v>5</v>
      </c>
      <c r="AA76" s="1">
        <v>2</v>
      </c>
      <c r="AB76" s="275">
        <v>2</v>
      </c>
      <c r="AC76" s="1">
        <v>3</v>
      </c>
      <c r="AD76" s="29" t="s">
        <v>34</v>
      </c>
      <c r="AE76" s="29" t="s">
        <v>93</v>
      </c>
      <c r="AF76" s="29" t="s">
        <v>226</v>
      </c>
      <c r="AG76" s="29" t="s">
        <v>85</v>
      </c>
      <c r="AH76" s="29"/>
      <c r="AI76" s="36">
        <v>4</v>
      </c>
      <c r="AJ76" s="29">
        <v>1</v>
      </c>
      <c r="AK76" s="1">
        <v>1</v>
      </c>
      <c r="AL76" s="292">
        <v>2</v>
      </c>
      <c r="AM76" s="1">
        <v>6</v>
      </c>
      <c r="AN76" s="29" t="s">
        <v>128</v>
      </c>
      <c r="AO76" s="29" t="s">
        <v>93</v>
      </c>
      <c r="AP76" s="29">
        <v>0</v>
      </c>
      <c r="AQ76" s="29" t="s">
        <v>91</v>
      </c>
      <c r="AR76" s="29"/>
      <c r="AS76" s="36">
        <v>1</v>
      </c>
      <c r="AT76" s="29">
        <v>15</v>
      </c>
      <c r="AU76" s="1">
        <v>3</v>
      </c>
      <c r="AV76" s="275">
        <v>3</v>
      </c>
      <c r="AW76" s="1">
        <v>5</v>
      </c>
      <c r="AX76" s="1"/>
      <c r="AY76" s="1"/>
      <c r="AZ76" s="29" t="s">
        <v>271</v>
      </c>
      <c r="BA76" s="29" t="s">
        <v>95</v>
      </c>
      <c r="BB76" s="29"/>
      <c r="BC76" s="36">
        <v>2</v>
      </c>
      <c r="BD76" s="29">
        <v>4</v>
      </c>
      <c r="BE76" s="1">
        <v>2</v>
      </c>
      <c r="BF76" s="275">
        <v>3</v>
      </c>
      <c r="BG76" s="1">
        <v>6</v>
      </c>
      <c r="BH76" s="29" t="s">
        <v>34</v>
      </c>
      <c r="BI76" s="29" t="s">
        <v>93</v>
      </c>
      <c r="BJ76" s="29">
        <v>0</v>
      </c>
      <c r="BK76" s="29" t="s">
        <v>95</v>
      </c>
      <c r="BL76" s="29" t="s">
        <v>588</v>
      </c>
      <c r="BM76" s="36">
        <v>2</v>
      </c>
      <c r="BN76" s="29">
        <v>7</v>
      </c>
      <c r="BO76" s="1">
        <v>2</v>
      </c>
      <c r="BP76" s="275">
        <v>4</v>
      </c>
      <c r="BQ76" s="1">
        <v>5</v>
      </c>
      <c r="BR76" s="29" t="s">
        <v>36</v>
      </c>
      <c r="BS76" s="29" t="s">
        <v>93</v>
      </c>
      <c r="BT76" s="29">
        <v>9</v>
      </c>
      <c r="BU76" s="29" t="s">
        <v>98</v>
      </c>
      <c r="BV76" s="29"/>
      <c r="BW76" s="36">
        <v>1</v>
      </c>
      <c r="BX76" s="29">
        <v>1</v>
      </c>
      <c r="BY76" s="1">
        <v>1</v>
      </c>
      <c r="BZ76" s="275">
        <v>4</v>
      </c>
      <c r="CA76" s="1">
        <v>4</v>
      </c>
      <c r="CB76" s="1"/>
      <c r="CC76" s="1"/>
      <c r="CD76" s="29">
        <v>9</v>
      </c>
      <c r="CE76" s="29" t="s">
        <v>85</v>
      </c>
      <c r="CF76" s="29"/>
      <c r="CG76" s="36">
        <v>5</v>
      </c>
      <c r="CH76" s="29">
        <v>7</v>
      </c>
      <c r="CI76" s="1">
        <v>3</v>
      </c>
      <c r="CJ76" s="275">
        <v>1</v>
      </c>
      <c r="CK76" s="1">
        <v>4</v>
      </c>
      <c r="CL76" s="29" t="s">
        <v>34</v>
      </c>
      <c r="CM76" s="29" t="s">
        <v>93</v>
      </c>
      <c r="CN76" s="29" t="s">
        <v>36</v>
      </c>
      <c r="CO76" s="29" t="s">
        <v>85</v>
      </c>
      <c r="CP76" s="29"/>
      <c r="CQ76" s="36">
        <v>2</v>
      </c>
      <c r="CR76" s="29">
        <v>15</v>
      </c>
      <c r="CS76" s="1">
        <v>2</v>
      </c>
      <c r="CT76" s="275">
        <v>2</v>
      </c>
      <c r="CU76" s="1">
        <v>4</v>
      </c>
      <c r="CV76" s="29" t="s">
        <v>34</v>
      </c>
      <c r="CW76" s="29" t="s">
        <v>93</v>
      </c>
      <c r="CX76" s="29">
        <v>8</v>
      </c>
      <c r="CY76" s="29" t="s">
        <v>63</v>
      </c>
      <c r="CZ76" s="29"/>
      <c r="DA76" s="36">
        <v>1</v>
      </c>
      <c r="DB76" s="29">
        <v>7</v>
      </c>
      <c r="DC76" s="1">
        <v>1</v>
      </c>
      <c r="DD76" s="263">
        <v>3</v>
      </c>
      <c r="DE76" s="23"/>
      <c r="DF76" s="1">
        <v>4</v>
      </c>
      <c r="DG76" s="1"/>
      <c r="DH76" s="264"/>
      <c r="DI76" s="29" t="s">
        <v>271</v>
      </c>
      <c r="DJ76" s="29" t="s">
        <v>92</v>
      </c>
      <c r="DK76" s="29" t="s">
        <v>285</v>
      </c>
      <c r="DL76" s="36">
        <v>2</v>
      </c>
      <c r="DM76" s="29">
        <v>6</v>
      </c>
      <c r="DN76" s="1">
        <v>2</v>
      </c>
      <c r="DO76" s="266">
        <v>2</v>
      </c>
      <c r="DP76" s="1">
        <v>5</v>
      </c>
      <c r="DQ76" s="29" t="s">
        <v>34</v>
      </c>
      <c r="DR76" s="29" t="s">
        <v>93</v>
      </c>
      <c r="DS76" s="29">
        <v>8</v>
      </c>
      <c r="DT76" s="29" t="s">
        <v>92</v>
      </c>
      <c r="DU76" s="29"/>
      <c r="DV76" s="36">
        <v>2</v>
      </c>
      <c r="DW76" s="29">
        <v>3</v>
      </c>
      <c r="DX76" s="1">
        <v>2</v>
      </c>
      <c r="DY76" s="263">
        <v>3</v>
      </c>
      <c r="DZ76" s="1">
        <v>4</v>
      </c>
      <c r="EA76" s="29" t="s">
        <v>34</v>
      </c>
      <c r="EB76" s="29" t="s">
        <v>92</v>
      </c>
      <c r="EC76" s="29">
        <v>7</v>
      </c>
      <c r="ED76" s="29" t="s">
        <v>121</v>
      </c>
      <c r="EE76" s="29"/>
      <c r="EF76" s="36">
        <v>2</v>
      </c>
      <c r="EG76" s="29">
        <v>3</v>
      </c>
      <c r="EH76" s="1">
        <v>2</v>
      </c>
      <c r="EI76" s="263">
        <v>2</v>
      </c>
      <c r="EJ76" s="1">
        <v>5</v>
      </c>
      <c r="EK76" s="29" t="s">
        <v>36</v>
      </c>
      <c r="EL76" s="29" t="s">
        <v>93</v>
      </c>
      <c r="EM76" s="29">
        <v>6</v>
      </c>
      <c r="EN76" s="29" t="s">
        <v>92</v>
      </c>
      <c r="EO76" s="29"/>
      <c r="EP76" s="36">
        <v>2</v>
      </c>
      <c r="EQ76" s="29">
        <v>2</v>
      </c>
      <c r="ER76" s="1">
        <v>2</v>
      </c>
      <c r="ES76" s="263">
        <v>3</v>
      </c>
      <c r="ET76" s="1">
        <v>8</v>
      </c>
      <c r="EU76" s="29" t="s">
        <v>34</v>
      </c>
      <c r="EV76" s="29" t="s">
        <v>96</v>
      </c>
      <c r="EW76" s="29" t="s">
        <v>271</v>
      </c>
      <c r="EX76" s="29" t="s">
        <v>92</v>
      </c>
      <c r="EY76" s="29"/>
      <c r="EZ76" s="36">
        <v>2</v>
      </c>
      <c r="FA76" s="29">
        <v>4</v>
      </c>
      <c r="FB76" s="1">
        <v>2</v>
      </c>
      <c r="FC76" s="263">
        <v>6</v>
      </c>
      <c r="FD76" s="1">
        <v>4</v>
      </c>
      <c r="FE76" s="29" t="s">
        <v>34</v>
      </c>
      <c r="FF76" s="29" t="s">
        <v>93</v>
      </c>
      <c r="FG76" s="29">
        <v>0</v>
      </c>
      <c r="FH76" s="29" t="s">
        <v>94</v>
      </c>
      <c r="FI76" s="29"/>
      <c r="FJ76" s="36">
        <v>2</v>
      </c>
      <c r="FK76" s="29">
        <v>2</v>
      </c>
      <c r="FL76" s="1">
        <v>1</v>
      </c>
      <c r="FM76" s="263">
        <v>3</v>
      </c>
      <c r="FN76" s="1">
        <v>4</v>
      </c>
      <c r="FO76" s="29" t="s">
        <v>34</v>
      </c>
      <c r="FP76" s="29" t="s">
        <v>93</v>
      </c>
      <c r="FQ76" s="29">
        <v>4</v>
      </c>
      <c r="FR76" s="29" t="s">
        <v>85</v>
      </c>
      <c r="FS76" s="29"/>
      <c r="FT76" s="36">
        <v>2</v>
      </c>
      <c r="FU76" s="29">
        <v>8</v>
      </c>
      <c r="FV76" s="1">
        <v>2</v>
      </c>
      <c r="FW76" s="263">
        <v>2</v>
      </c>
      <c r="FX76" s="1">
        <v>3</v>
      </c>
      <c r="FY76" s="1"/>
      <c r="FZ76" s="1"/>
      <c r="GA76" s="29">
        <v>8</v>
      </c>
      <c r="GB76" s="29" t="s">
        <v>85</v>
      </c>
      <c r="GC76" s="29"/>
      <c r="GD76" s="36">
        <v>1</v>
      </c>
      <c r="GE76" s="29">
        <v>6</v>
      </c>
      <c r="GF76" s="1">
        <v>2</v>
      </c>
      <c r="GG76" s="263">
        <v>1</v>
      </c>
      <c r="GH76" s="1">
        <v>7</v>
      </c>
      <c r="GI76" s="29" t="s">
        <v>34</v>
      </c>
      <c r="GJ76" s="29" t="s">
        <v>93</v>
      </c>
      <c r="GK76" s="29">
        <v>7</v>
      </c>
      <c r="GL76" s="29" t="s">
        <v>63</v>
      </c>
      <c r="GM76" s="29"/>
      <c r="GN76" s="36">
        <v>2</v>
      </c>
      <c r="GO76" s="29">
        <v>7</v>
      </c>
      <c r="GP76" s="1">
        <v>2</v>
      </c>
      <c r="GQ76" s="263">
        <v>5</v>
      </c>
    </row>
    <row r="77" spans="1:199" ht="19.5">
      <c r="A77" s="540">
        <v>44564</v>
      </c>
      <c r="B77" s="5" t="s">
        <v>586</v>
      </c>
      <c r="C77" s="74">
        <v>3</v>
      </c>
      <c r="D77" s="28">
        <v>2</v>
      </c>
      <c r="E77" s="206">
        <v>5</v>
      </c>
      <c r="F77" s="179">
        <v>99</v>
      </c>
      <c r="G77" s="180">
        <v>49</v>
      </c>
      <c r="H77" s="181">
        <v>50</v>
      </c>
      <c r="I77" s="518">
        <v>6</v>
      </c>
      <c r="J77" s="27">
        <v>4</v>
      </c>
      <c r="K77" s="27">
        <v>0</v>
      </c>
      <c r="L77" s="27">
        <v>4</v>
      </c>
      <c r="M77" s="27">
        <v>0</v>
      </c>
      <c r="N77" s="187">
        <v>8</v>
      </c>
      <c r="O77" s="27">
        <v>1</v>
      </c>
      <c r="P77" s="190">
        <v>9</v>
      </c>
      <c r="Q77" s="18">
        <v>0</v>
      </c>
      <c r="R77" s="55"/>
      <c r="S77" s="1">
        <v>7</v>
      </c>
      <c r="T77" s="30" t="s">
        <v>128</v>
      </c>
      <c r="U77" s="29" t="s">
        <v>96</v>
      </c>
      <c r="V77" s="82">
        <v>0</v>
      </c>
      <c r="W77" s="82" t="s">
        <v>91</v>
      </c>
      <c r="X77" s="29"/>
      <c r="Y77" s="36">
        <v>3</v>
      </c>
      <c r="Z77" s="29">
        <v>20</v>
      </c>
      <c r="AA77" s="1">
        <v>2</v>
      </c>
      <c r="AB77" s="275">
        <v>5</v>
      </c>
      <c r="AC77" s="1">
        <v>4</v>
      </c>
      <c r="AD77" s="92" t="s">
        <v>34</v>
      </c>
      <c r="AE77" s="81" t="s">
        <v>93</v>
      </c>
      <c r="AF77" s="29">
        <v>8</v>
      </c>
      <c r="AG77" s="29" t="s">
        <v>85</v>
      </c>
      <c r="AH77" s="29">
        <v>115</v>
      </c>
      <c r="AI77" s="36">
        <v>4</v>
      </c>
      <c r="AJ77" s="29">
        <v>5</v>
      </c>
      <c r="AK77" s="1">
        <v>2</v>
      </c>
      <c r="AL77" s="292">
        <v>2</v>
      </c>
      <c r="AM77" s="1">
        <v>4</v>
      </c>
      <c r="AN77" s="81" t="s">
        <v>128</v>
      </c>
      <c r="AO77" s="81" t="s">
        <v>86</v>
      </c>
      <c r="AP77" s="29">
        <v>8</v>
      </c>
      <c r="AQ77" s="29" t="s">
        <v>85</v>
      </c>
      <c r="AR77" s="29">
        <v>115</v>
      </c>
      <c r="AS77" s="36">
        <v>3</v>
      </c>
      <c r="AT77" s="29">
        <v>4</v>
      </c>
      <c r="AU77" s="1">
        <v>2</v>
      </c>
      <c r="AV77" s="275">
        <v>2</v>
      </c>
      <c r="AW77" s="1">
        <v>5</v>
      </c>
      <c r="AX77" s="1"/>
      <c r="AY77" s="1"/>
      <c r="AZ77" s="29" t="s">
        <v>271</v>
      </c>
      <c r="BA77" s="29" t="s">
        <v>98</v>
      </c>
      <c r="BB77" s="29" t="s">
        <v>583</v>
      </c>
      <c r="BC77" s="36">
        <v>2</v>
      </c>
      <c r="BD77" s="29">
        <v>2</v>
      </c>
      <c r="BE77" s="1">
        <v>2</v>
      </c>
      <c r="BF77" s="275">
        <v>3</v>
      </c>
      <c r="BG77" s="1">
        <v>6</v>
      </c>
      <c r="BH77" s="29" t="s">
        <v>34</v>
      </c>
      <c r="BI77" s="29" t="s">
        <v>86</v>
      </c>
      <c r="BJ77" s="29">
        <v>0</v>
      </c>
      <c r="BK77" s="29" t="s">
        <v>91</v>
      </c>
      <c r="BL77" s="29"/>
      <c r="BM77" s="36">
        <v>1</v>
      </c>
      <c r="BN77" s="29">
        <v>4</v>
      </c>
      <c r="BO77" s="1">
        <v>2</v>
      </c>
      <c r="BP77" s="275">
        <v>4</v>
      </c>
      <c r="BQ77" s="1">
        <v>5</v>
      </c>
      <c r="BR77" s="29" t="s">
        <v>36</v>
      </c>
      <c r="BS77" s="29" t="s">
        <v>93</v>
      </c>
      <c r="BT77" s="29">
        <v>4</v>
      </c>
      <c r="BU77" s="29" t="s">
        <v>85</v>
      </c>
      <c r="BV77" s="29"/>
      <c r="BW77" s="36">
        <v>2</v>
      </c>
      <c r="BX77" s="29">
        <v>12</v>
      </c>
      <c r="BY77" s="1">
        <v>2</v>
      </c>
      <c r="BZ77" s="275">
        <v>3</v>
      </c>
      <c r="CA77" s="1">
        <v>6</v>
      </c>
      <c r="CB77" s="1"/>
      <c r="CC77" s="1"/>
      <c r="CD77" s="29">
        <v>4</v>
      </c>
      <c r="CE77" s="29" t="s">
        <v>91</v>
      </c>
      <c r="CF77" s="29" t="s">
        <v>584</v>
      </c>
      <c r="CG77" s="36">
        <v>2</v>
      </c>
      <c r="CH77" s="29">
        <v>2</v>
      </c>
      <c r="CI77" s="1">
        <v>2</v>
      </c>
      <c r="CJ77" s="275">
        <v>4</v>
      </c>
      <c r="CK77" s="1">
        <v>7</v>
      </c>
      <c r="CL77" s="29" t="s">
        <v>34</v>
      </c>
      <c r="CM77" s="29" t="s">
        <v>93</v>
      </c>
      <c r="CN77" s="29">
        <v>8</v>
      </c>
      <c r="CO77" s="29" t="s">
        <v>91</v>
      </c>
      <c r="CP77" s="29">
        <v>110</v>
      </c>
      <c r="CQ77" s="36">
        <v>1</v>
      </c>
      <c r="CR77" s="29">
        <v>10</v>
      </c>
      <c r="CS77" s="1">
        <v>3</v>
      </c>
      <c r="CT77" s="275">
        <v>4</v>
      </c>
      <c r="CU77" s="1">
        <v>5</v>
      </c>
      <c r="CV77" s="29" t="s">
        <v>34</v>
      </c>
      <c r="CW77" s="29" t="s">
        <v>95</v>
      </c>
      <c r="CX77" s="29" t="s">
        <v>271</v>
      </c>
      <c r="CY77" s="29" t="s">
        <v>95</v>
      </c>
      <c r="CZ77" s="29"/>
      <c r="DA77" s="36">
        <v>2</v>
      </c>
      <c r="DB77" s="29">
        <v>3</v>
      </c>
      <c r="DC77" s="1">
        <v>1</v>
      </c>
      <c r="DD77" s="263">
        <v>4</v>
      </c>
      <c r="DE77" s="23" t="s">
        <v>424</v>
      </c>
      <c r="DF77" s="1">
        <v>4</v>
      </c>
      <c r="DG77" s="1"/>
      <c r="DH77" s="264"/>
      <c r="DI77" s="29" t="s">
        <v>271</v>
      </c>
      <c r="DJ77" s="29" t="s">
        <v>95</v>
      </c>
      <c r="DK77" s="29">
        <v>161</v>
      </c>
      <c r="DL77" s="36">
        <v>3</v>
      </c>
      <c r="DM77" s="29">
        <v>6</v>
      </c>
      <c r="DN77" s="1">
        <v>2</v>
      </c>
      <c r="DO77" s="266">
        <v>2</v>
      </c>
      <c r="DP77" s="1">
        <v>5</v>
      </c>
      <c r="DQ77" s="29" t="s">
        <v>34</v>
      </c>
      <c r="DR77" s="29" t="s">
        <v>93</v>
      </c>
      <c r="DS77" s="29">
        <v>9</v>
      </c>
      <c r="DT77" s="29" t="s">
        <v>91</v>
      </c>
      <c r="DU77" s="29">
        <v>110</v>
      </c>
      <c r="DV77" s="36">
        <v>1</v>
      </c>
      <c r="DW77" s="29">
        <v>2</v>
      </c>
      <c r="DX77" s="1">
        <v>2</v>
      </c>
      <c r="DY77" s="263">
        <v>3</v>
      </c>
      <c r="DZ77" s="1">
        <v>5</v>
      </c>
      <c r="EA77" s="29" t="s">
        <v>34</v>
      </c>
      <c r="EB77" s="29" t="s">
        <v>92</v>
      </c>
      <c r="EC77" s="29">
        <v>9</v>
      </c>
      <c r="ED77" s="29" t="s">
        <v>91</v>
      </c>
      <c r="EE77" s="29">
        <v>80</v>
      </c>
      <c r="EF77" s="36">
        <v>1</v>
      </c>
      <c r="EG77" s="29">
        <v>5</v>
      </c>
      <c r="EH77" s="1">
        <v>2</v>
      </c>
      <c r="EI77" s="263">
        <v>3</v>
      </c>
      <c r="EJ77" s="201">
        <v>4</v>
      </c>
      <c r="EK77" s="29" t="s">
        <v>36</v>
      </c>
      <c r="EL77" s="29" t="s">
        <v>93</v>
      </c>
      <c r="EM77" s="29">
        <v>7</v>
      </c>
      <c r="EN77" s="29" t="s">
        <v>86</v>
      </c>
      <c r="EO77" s="29">
        <v>130</v>
      </c>
      <c r="EP77" s="36">
        <v>3</v>
      </c>
      <c r="EQ77" s="29">
        <v>1</v>
      </c>
      <c r="ER77" s="1">
        <v>1</v>
      </c>
      <c r="ES77" s="263">
        <v>3</v>
      </c>
      <c r="ET77" s="1">
        <v>8</v>
      </c>
      <c r="EU77" s="29" t="s">
        <v>34</v>
      </c>
      <c r="EV77" s="29" t="s">
        <v>103</v>
      </c>
      <c r="EW77" s="29" t="s">
        <v>271</v>
      </c>
      <c r="EX77" s="29" t="s">
        <v>92</v>
      </c>
      <c r="EY77" s="29"/>
      <c r="EZ77" s="36">
        <v>2</v>
      </c>
      <c r="FA77" s="29">
        <v>8</v>
      </c>
      <c r="FB77" s="1">
        <v>2</v>
      </c>
      <c r="FC77" s="263">
        <v>6</v>
      </c>
      <c r="FD77" s="1">
        <v>5</v>
      </c>
      <c r="FE77" s="29" t="s">
        <v>34</v>
      </c>
      <c r="FF77" s="29" t="s">
        <v>93</v>
      </c>
      <c r="FG77" s="29">
        <v>7</v>
      </c>
      <c r="FH77" s="29" t="s">
        <v>86</v>
      </c>
      <c r="FI77" s="29">
        <v>130</v>
      </c>
      <c r="FJ77" s="36">
        <v>2</v>
      </c>
      <c r="FK77" s="29">
        <v>3</v>
      </c>
      <c r="FL77" s="1">
        <v>2</v>
      </c>
      <c r="FM77" s="263">
        <v>3</v>
      </c>
      <c r="FN77" s="1">
        <v>7</v>
      </c>
      <c r="FO77" s="29" t="s">
        <v>34</v>
      </c>
      <c r="FP77" s="29" t="s">
        <v>103</v>
      </c>
      <c r="FQ77" s="29">
        <v>4</v>
      </c>
      <c r="FR77" s="29" t="s">
        <v>94</v>
      </c>
      <c r="FS77" s="29">
        <v>90</v>
      </c>
      <c r="FT77" s="36">
        <v>2</v>
      </c>
      <c r="FU77" s="29">
        <v>10</v>
      </c>
      <c r="FV77" s="1">
        <v>2</v>
      </c>
      <c r="FW77" s="263">
        <v>5</v>
      </c>
      <c r="FX77" s="1">
        <v>3</v>
      </c>
      <c r="FY77" s="1"/>
      <c r="FZ77" s="1"/>
      <c r="GA77" s="29">
        <v>8</v>
      </c>
      <c r="GB77" s="29" t="s">
        <v>85</v>
      </c>
      <c r="GC77" s="29">
        <v>150</v>
      </c>
      <c r="GD77" s="36">
        <v>1</v>
      </c>
      <c r="GE77" s="29">
        <v>10</v>
      </c>
      <c r="GF77" s="1">
        <v>2</v>
      </c>
      <c r="GG77" s="263">
        <v>1</v>
      </c>
      <c r="GH77" s="1">
        <v>9</v>
      </c>
      <c r="GI77" s="29" t="s">
        <v>34</v>
      </c>
      <c r="GJ77" s="29" t="s">
        <v>103</v>
      </c>
      <c r="GK77" s="29">
        <v>9</v>
      </c>
      <c r="GL77" s="29" t="s">
        <v>85</v>
      </c>
      <c r="GM77" s="29">
        <v>110</v>
      </c>
      <c r="GN77" s="36">
        <v>2</v>
      </c>
      <c r="GO77" s="29">
        <v>20</v>
      </c>
      <c r="GP77" s="1">
        <v>3</v>
      </c>
      <c r="GQ77" s="263">
        <v>6</v>
      </c>
    </row>
    <row r="78" spans="1:199" ht="19.5">
      <c r="A78" s="540">
        <v>44561</v>
      </c>
      <c r="B78" s="6" t="s">
        <v>582</v>
      </c>
      <c r="C78" s="74">
        <v>3</v>
      </c>
      <c r="D78" s="28">
        <v>0</v>
      </c>
      <c r="E78" s="206">
        <v>3</v>
      </c>
      <c r="F78" s="179">
        <v>91</v>
      </c>
      <c r="G78" s="180">
        <v>42</v>
      </c>
      <c r="H78" s="181">
        <v>49</v>
      </c>
      <c r="I78" s="518">
        <v>8</v>
      </c>
      <c r="J78" s="27">
        <v>1</v>
      </c>
      <c r="K78" s="27">
        <v>1</v>
      </c>
      <c r="L78" s="27">
        <v>1</v>
      </c>
      <c r="M78" s="27">
        <v>1</v>
      </c>
      <c r="N78" s="187">
        <v>4</v>
      </c>
      <c r="O78" s="27">
        <v>2</v>
      </c>
      <c r="P78" s="190">
        <v>6</v>
      </c>
      <c r="Q78" s="18">
        <v>0</v>
      </c>
      <c r="R78" s="55"/>
      <c r="S78" s="1">
        <v>4</v>
      </c>
      <c r="T78" s="29" t="s">
        <v>128</v>
      </c>
      <c r="U78" s="29" t="s">
        <v>93</v>
      </c>
      <c r="V78" s="29">
        <v>9</v>
      </c>
      <c r="W78" s="29" t="s">
        <v>91</v>
      </c>
      <c r="X78" s="29">
        <v>105</v>
      </c>
      <c r="Y78" s="36">
        <v>1</v>
      </c>
      <c r="Z78" s="29">
        <v>2</v>
      </c>
      <c r="AA78" s="1">
        <v>1</v>
      </c>
      <c r="AB78" s="275">
        <v>3</v>
      </c>
      <c r="AC78" s="1">
        <v>5</v>
      </c>
      <c r="AD78" s="29" t="s">
        <v>34</v>
      </c>
      <c r="AE78" s="29" t="s">
        <v>63</v>
      </c>
      <c r="AF78" s="29">
        <v>4</v>
      </c>
      <c r="AG78" s="29" t="s">
        <v>91</v>
      </c>
      <c r="AH78" s="29">
        <v>60</v>
      </c>
      <c r="AI78" s="36">
        <v>2</v>
      </c>
      <c r="AJ78" s="29">
        <v>2</v>
      </c>
      <c r="AK78" s="1">
        <v>2</v>
      </c>
      <c r="AL78" s="292">
        <v>3</v>
      </c>
      <c r="AM78" s="1">
        <v>4</v>
      </c>
      <c r="AN78" s="29" t="s">
        <v>128</v>
      </c>
      <c r="AO78" s="29" t="s">
        <v>86</v>
      </c>
      <c r="AP78" s="29">
        <v>9</v>
      </c>
      <c r="AQ78" s="29" t="s">
        <v>121</v>
      </c>
      <c r="AR78" s="29">
        <v>110</v>
      </c>
      <c r="AS78" s="36">
        <v>3</v>
      </c>
      <c r="AT78" s="29">
        <v>2</v>
      </c>
      <c r="AU78" s="1">
        <v>1</v>
      </c>
      <c r="AV78" s="275">
        <v>3</v>
      </c>
      <c r="AW78" s="1">
        <v>3</v>
      </c>
      <c r="AX78" s="1"/>
      <c r="AY78" s="8"/>
      <c r="AZ78" s="29" t="s">
        <v>271</v>
      </c>
      <c r="BA78" s="29" t="s">
        <v>121</v>
      </c>
      <c r="BB78" s="29">
        <v>170</v>
      </c>
      <c r="BC78" s="36">
        <v>3</v>
      </c>
      <c r="BD78" s="29">
        <v>5</v>
      </c>
      <c r="BE78" s="1">
        <v>1</v>
      </c>
      <c r="BF78" s="275">
        <v>2</v>
      </c>
      <c r="BG78" s="1">
        <v>7</v>
      </c>
      <c r="BH78" s="29" t="s">
        <v>34</v>
      </c>
      <c r="BI78" s="29" t="s">
        <v>103</v>
      </c>
      <c r="BJ78" s="29">
        <v>0</v>
      </c>
      <c r="BK78" s="29" t="s">
        <v>92</v>
      </c>
      <c r="BL78" s="29" t="s">
        <v>580</v>
      </c>
      <c r="BM78" s="36">
        <v>4</v>
      </c>
      <c r="BN78" s="29">
        <v>1.5</v>
      </c>
      <c r="BO78" s="1">
        <v>2</v>
      </c>
      <c r="BP78" s="275">
        <v>5</v>
      </c>
      <c r="BQ78" s="1">
        <v>5</v>
      </c>
      <c r="BR78" s="29" t="s">
        <v>34</v>
      </c>
      <c r="BS78" s="29" t="s">
        <v>94</v>
      </c>
      <c r="BT78" s="29" t="s">
        <v>36</v>
      </c>
      <c r="BU78" s="29" t="s">
        <v>98</v>
      </c>
      <c r="BV78" s="29">
        <v>90</v>
      </c>
      <c r="BW78" s="36">
        <v>1</v>
      </c>
      <c r="BX78" s="29">
        <v>2</v>
      </c>
      <c r="BY78" s="1">
        <v>2</v>
      </c>
      <c r="BZ78" s="275">
        <v>3</v>
      </c>
      <c r="CA78" s="1">
        <v>4</v>
      </c>
      <c r="CB78" s="1"/>
      <c r="CC78" s="1"/>
      <c r="CD78" s="29">
        <v>0</v>
      </c>
      <c r="CE78" s="29" t="s">
        <v>85</v>
      </c>
      <c r="CF78" s="29">
        <v>110</v>
      </c>
      <c r="CG78" s="36">
        <v>5</v>
      </c>
      <c r="CH78" s="29">
        <v>14</v>
      </c>
      <c r="CI78" s="1">
        <v>3</v>
      </c>
      <c r="CJ78" s="275">
        <v>1</v>
      </c>
      <c r="CK78" s="1">
        <v>6</v>
      </c>
      <c r="CL78" s="81" t="s">
        <v>34</v>
      </c>
      <c r="CM78" s="81" t="s">
        <v>93</v>
      </c>
      <c r="CN78" s="29">
        <v>6</v>
      </c>
      <c r="CO78" s="29" t="s">
        <v>91</v>
      </c>
      <c r="CP78" s="29" t="s">
        <v>285</v>
      </c>
      <c r="CQ78" s="36">
        <v>2</v>
      </c>
      <c r="CR78" s="29">
        <v>5</v>
      </c>
      <c r="CS78" s="1">
        <v>2</v>
      </c>
      <c r="CT78" s="275">
        <v>4</v>
      </c>
      <c r="CU78" s="1">
        <v>4</v>
      </c>
      <c r="CV78" s="29" t="s">
        <v>34</v>
      </c>
      <c r="CW78" s="29" t="s">
        <v>93</v>
      </c>
      <c r="CX78" s="29" t="s">
        <v>226</v>
      </c>
      <c r="CY78" s="29" t="s">
        <v>85</v>
      </c>
      <c r="CZ78" s="29">
        <v>105</v>
      </c>
      <c r="DA78" s="36">
        <v>2</v>
      </c>
      <c r="DB78" s="29">
        <v>5</v>
      </c>
      <c r="DC78" s="1">
        <v>2</v>
      </c>
      <c r="DD78" s="263">
        <v>2</v>
      </c>
      <c r="DE78" s="23" t="s">
        <v>424</v>
      </c>
      <c r="DF78" s="1">
        <v>5</v>
      </c>
      <c r="DG78" s="1"/>
      <c r="DH78" s="264"/>
      <c r="DI78" s="29" t="s">
        <v>271</v>
      </c>
      <c r="DJ78" s="29" t="s">
        <v>121</v>
      </c>
      <c r="DK78" s="29">
        <v>161</v>
      </c>
      <c r="DL78" s="36">
        <v>4</v>
      </c>
      <c r="DM78" s="29">
        <v>14</v>
      </c>
      <c r="DN78" s="1">
        <v>3</v>
      </c>
      <c r="DO78" s="266">
        <v>2</v>
      </c>
      <c r="DP78" s="1">
        <v>5</v>
      </c>
      <c r="DQ78" s="29" t="s">
        <v>34</v>
      </c>
      <c r="DR78" s="29" t="s">
        <v>93</v>
      </c>
      <c r="DS78" s="29">
        <v>4</v>
      </c>
      <c r="DT78" s="29" t="s">
        <v>98</v>
      </c>
      <c r="DU78" s="29">
        <v>74</v>
      </c>
      <c r="DV78" s="36">
        <v>1</v>
      </c>
      <c r="DW78" s="29">
        <v>4</v>
      </c>
      <c r="DX78" s="1">
        <v>2</v>
      </c>
      <c r="DY78" s="263">
        <v>3</v>
      </c>
      <c r="DZ78" s="1">
        <v>5</v>
      </c>
      <c r="EA78" s="29" t="s">
        <v>34</v>
      </c>
      <c r="EB78" s="29" t="s">
        <v>93</v>
      </c>
      <c r="EC78" s="29">
        <v>9</v>
      </c>
      <c r="ED78" s="29" t="s">
        <v>63</v>
      </c>
      <c r="EE78" s="29">
        <v>130</v>
      </c>
      <c r="EF78" s="36">
        <v>3</v>
      </c>
      <c r="EG78" s="29">
        <v>6</v>
      </c>
      <c r="EH78" s="1">
        <v>3</v>
      </c>
      <c r="EI78" s="263">
        <v>2</v>
      </c>
      <c r="EJ78" s="1">
        <v>5</v>
      </c>
      <c r="EK78" s="29" t="s">
        <v>36</v>
      </c>
      <c r="EL78" s="29" t="s">
        <v>93</v>
      </c>
      <c r="EM78" s="29">
        <v>9</v>
      </c>
      <c r="EN78" s="29" t="s">
        <v>63</v>
      </c>
      <c r="EO78" s="29">
        <v>110</v>
      </c>
      <c r="EP78" s="36">
        <v>1</v>
      </c>
      <c r="EQ78" s="29">
        <v>1.5</v>
      </c>
      <c r="ER78" s="1">
        <v>2</v>
      </c>
      <c r="ES78" s="263">
        <v>3</v>
      </c>
      <c r="ET78" s="1">
        <v>9</v>
      </c>
      <c r="EU78" s="29" t="s">
        <v>34</v>
      </c>
      <c r="EV78" s="29" t="s">
        <v>93</v>
      </c>
      <c r="EW78" s="29">
        <v>7</v>
      </c>
      <c r="EX78" s="29" t="s">
        <v>85</v>
      </c>
      <c r="EY78" s="29" t="s">
        <v>581</v>
      </c>
      <c r="EZ78" s="36">
        <v>1</v>
      </c>
      <c r="FA78" s="29">
        <v>20</v>
      </c>
      <c r="FB78" s="1">
        <v>2</v>
      </c>
      <c r="FC78" s="263">
        <v>7</v>
      </c>
      <c r="FD78" s="1">
        <v>6</v>
      </c>
      <c r="FE78" s="29" t="s">
        <v>34</v>
      </c>
      <c r="FF78" s="29" t="s">
        <v>93</v>
      </c>
      <c r="FG78" s="29">
        <v>7</v>
      </c>
      <c r="FH78" s="29" t="s">
        <v>95</v>
      </c>
      <c r="FI78" s="29" t="s">
        <v>247</v>
      </c>
      <c r="FJ78" s="36">
        <v>5</v>
      </c>
      <c r="FK78" s="29">
        <v>6</v>
      </c>
      <c r="FL78" s="1">
        <v>2</v>
      </c>
      <c r="FM78" s="263">
        <v>4</v>
      </c>
      <c r="FN78" s="1">
        <v>5</v>
      </c>
      <c r="FO78" s="29" t="s">
        <v>34</v>
      </c>
      <c r="FP78" s="29" t="s">
        <v>93</v>
      </c>
      <c r="FQ78" s="29">
        <v>0</v>
      </c>
      <c r="FR78" s="29" t="s">
        <v>85</v>
      </c>
      <c r="FS78" s="29">
        <v>90</v>
      </c>
      <c r="FT78" s="36">
        <v>1</v>
      </c>
      <c r="FU78" s="29">
        <v>15</v>
      </c>
      <c r="FV78" s="1">
        <v>3</v>
      </c>
      <c r="FW78" s="263">
        <v>2</v>
      </c>
      <c r="FX78" s="1">
        <v>4</v>
      </c>
      <c r="FY78" s="1"/>
      <c r="FZ78" s="1"/>
      <c r="GA78" s="29">
        <v>8</v>
      </c>
      <c r="GB78" s="29" t="s">
        <v>85</v>
      </c>
      <c r="GC78" s="29">
        <v>150</v>
      </c>
      <c r="GD78" s="36">
        <v>1</v>
      </c>
      <c r="GE78" s="29">
        <v>14</v>
      </c>
      <c r="GF78" s="1">
        <v>3</v>
      </c>
      <c r="GG78" s="263">
        <v>1</v>
      </c>
      <c r="GH78" s="1">
        <v>5</v>
      </c>
      <c r="GI78" s="29" t="s">
        <v>34</v>
      </c>
      <c r="GJ78" s="29" t="s">
        <v>121</v>
      </c>
      <c r="GK78" s="16">
        <v>4</v>
      </c>
      <c r="GL78" s="29" t="s">
        <v>85</v>
      </c>
      <c r="GM78" s="29" t="s">
        <v>579</v>
      </c>
      <c r="GN78" s="36">
        <v>1</v>
      </c>
      <c r="GO78" s="29">
        <v>4</v>
      </c>
      <c r="GP78" s="1">
        <v>2</v>
      </c>
      <c r="GQ78" s="263">
        <v>3</v>
      </c>
    </row>
    <row r="79" spans="1:199" ht="19.5">
      <c r="A79" s="540">
        <v>44542</v>
      </c>
      <c r="B79" s="5" t="s">
        <v>577</v>
      </c>
      <c r="C79" s="74">
        <v>0</v>
      </c>
      <c r="D79" s="28">
        <v>1</v>
      </c>
      <c r="E79" s="206">
        <v>1</v>
      </c>
      <c r="F79" s="179">
        <v>84</v>
      </c>
      <c r="G79" s="180">
        <v>41</v>
      </c>
      <c r="H79" s="181">
        <v>43</v>
      </c>
      <c r="I79" s="518">
        <v>3</v>
      </c>
      <c r="J79" s="27">
        <v>0</v>
      </c>
      <c r="K79" s="27">
        <v>0</v>
      </c>
      <c r="L79" s="27">
        <v>2</v>
      </c>
      <c r="M79" s="27">
        <v>1</v>
      </c>
      <c r="N79" s="187">
        <v>3</v>
      </c>
      <c r="O79" s="27">
        <v>2</v>
      </c>
      <c r="P79" s="190">
        <v>5</v>
      </c>
      <c r="Q79" s="18">
        <v>1</v>
      </c>
      <c r="R79" s="55"/>
      <c r="S79" s="1">
        <v>6</v>
      </c>
      <c r="T79" s="29" t="s">
        <v>128</v>
      </c>
      <c r="U79" s="29" t="s">
        <v>91</v>
      </c>
      <c r="V79" s="82">
        <v>0</v>
      </c>
      <c r="W79" s="82" t="s">
        <v>85</v>
      </c>
      <c r="X79" s="29">
        <v>96</v>
      </c>
      <c r="Y79" s="36">
        <v>3</v>
      </c>
      <c r="Z79" s="29">
        <v>16</v>
      </c>
      <c r="AA79" s="1">
        <v>3</v>
      </c>
      <c r="AB79" s="275">
        <v>3</v>
      </c>
      <c r="AC79" s="1">
        <v>4</v>
      </c>
      <c r="AD79" s="29" t="s">
        <v>34</v>
      </c>
      <c r="AE79" s="29" t="s">
        <v>86</v>
      </c>
      <c r="AF79" s="29">
        <v>4</v>
      </c>
      <c r="AG79" s="29" t="s">
        <v>98</v>
      </c>
      <c r="AH79" s="29">
        <v>78</v>
      </c>
      <c r="AI79" s="36">
        <v>1</v>
      </c>
      <c r="AJ79" s="29">
        <v>1</v>
      </c>
      <c r="AK79" s="1">
        <v>1</v>
      </c>
      <c r="AL79" s="292">
        <v>3</v>
      </c>
      <c r="AM79" s="1">
        <v>5</v>
      </c>
      <c r="AN79" s="29" t="s">
        <v>128</v>
      </c>
      <c r="AO79" s="29" t="s">
        <v>86</v>
      </c>
      <c r="AP79" s="29">
        <v>9</v>
      </c>
      <c r="AQ79" s="29" t="s">
        <v>85</v>
      </c>
      <c r="AR79" s="29">
        <v>115</v>
      </c>
      <c r="AS79" s="36">
        <v>3</v>
      </c>
      <c r="AT79" s="29">
        <v>17</v>
      </c>
      <c r="AU79" s="1">
        <v>3</v>
      </c>
      <c r="AV79" s="275">
        <v>2</v>
      </c>
      <c r="AW79" s="1">
        <v>4</v>
      </c>
      <c r="AX79" s="1"/>
      <c r="AY79" s="1"/>
      <c r="AZ79" s="29" t="s">
        <v>271</v>
      </c>
      <c r="BA79" s="29" t="s">
        <v>85</v>
      </c>
      <c r="BB79" s="29">
        <v>170</v>
      </c>
      <c r="BC79" s="36">
        <v>2</v>
      </c>
      <c r="BD79" s="29">
        <v>3</v>
      </c>
      <c r="BE79" s="1">
        <v>2</v>
      </c>
      <c r="BF79" s="275">
        <v>2</v>
      </c>
      <c r="BG79" s="1">
        <v>5</v>
      </c>
      <c r="BH79" s="29" t="s">
        <v>34</v>
      </c>
      <c r="BI79" s="29" t="s">
        <v>92</v>
      </c>
      <c r="BJ79" s="29">
        <v>5</v>
      </c>
      <c r="BK79" s="29" t="s">
        <v>91</v>
      </c>
      <c r="BL79" s="29" t="s">
        <v>575</v>
      </c>
      <c r="BM79" s="36">
        <v>1</v>
      </c>
      <c r="BN79" s="29">
        <v>16</v>
      </c>
      <c r="BO79" s="1">
        <v>2</v>
      </c>
      <c r="BP79" s="275">
        <v>3</v>
      </c>
      <c r="BQ79" s="1">
        <v>5</v>
      </c>
      <c r="BR79" s="29" t="s">
        <v>36</v>
      </c>
      <c r="BS79" s="29" t="s">
        <v>93</v>
      </c>
      <c r="BT79" s="29">
        <v>0</v>
      </c>
      <c r="BU79" s="29" t="s">
        <v>98</v>
      </c>
      <c r="BV79" s="29">
        <v>90</v>
      </c>
      <c r="BW79" s="36">
        <v>2</v>
      </c>
      <c r="BX79" s="29">
        <v>2</v>
      </c>
      <c r="BY79" s="1">
        <v>1</v>
      </c>
      <c r="BZ79" s="275">
        <v>4</v>
      </c>
      <c r="CA79" s="1">
        <v>3</v>
      </c>
      <c r="CB79" s="1"/>
      <c r="CC79" s="1"/>
      <c r="CD79" s="29" t="s">
        <v>226</v>
      </c>
      <c r="CE79" s="29" t="s">
        <v>86</v>
      </c>
      <c r="CF79" s="29">
        <v>110</v>
      </c>
      <c r="CG79" s="36">
        <v>5</v>
      </c>
      <c r="CH79" s="29">
        <v>1</v>
      </c>
      <c r="CI79" s="1">
        <v>1</v>
      </c>
      <c r="CJ79" s="275">
        <v>2</v>
      </c>
      <c r="CK79" s="1">
        <v>5</v>
      </c>
      <c r="CL79" s="29" t="s">
        <v>34</v>
      </c>
      <c r="CM79" s="29" t="s">
        <v>93</v>
      </c>
      <c r="CN79" s="29">
        <v>4</v>
      </c>
      <c r="CO79" s="29" t="s">
        <v>85</v>
      </c>
      <c r="CP79" s="29">
        <v>37</v>
      </c>
      <c r="CQ79" s="36">
        <v>1</v>
      </c>
      <c r="CR79" s="29">
        <v>6</v>
      </c>
      <c r="CS79" s="1">
        <v>2</v>
      </c>
      <c r="CT79" s="275">
        <v>3</v>
      </c>
      <c r="CU79" s="1">
        <v>4</v>
      </c>
      <c r="CV79" s="29" t="s">
        <v>34</v>
      </c>
      <c r="CW79" s="29" t="s">
        <v>93</v>
      </c>
      <c r="CX79" s="29" t="s">
        <v>226</v>
      </c>
      <c r="CY79" s="29" t="s">
        <v>85</v>
      </c>
      <c r="CZ79" s="29">
        <v>105</v>
      </c>
      <c r="DA79" s="36">
        <v>1</v>
      </c>
      <c r="DB79" s="29">
        <v>2</v>
      </c>
      <c r="DC79" s="1">
        <v>2</v>
      </c>
      <c r="DD79" s="263">
        <v>2</v>
      </c>
      <c r="DE79" s="23"/>
      <c r="DF79" s="1">
        <v>3</v>
      </c>
      <c r="DG79" s="1"/>
      <c r="DH79" s="264"/>
      <c r="DI79" s="29" t="s">
        <v>271</v>
      </c>
      <c r="DJ79" s="29" t="s">
        <v>85</v>
      </c>
      <c r="DK79" s="29">
        <v>171</v>
      </c>
      <c r="DL79" s="36">
        <v>3</v>
      </c>
      <c r="DM79" s="29">
        <v>7</v>
      </c>
      <c r="DN79" s="1">
        <v>2</v>
      </c>
      <c r="DO79" s="266">
        <v>1</v>
      </c>
      <c r="DP79" s="1">
        <v>3</v>
      </c>
      <c r="DQ79" s="29" t="s">
        <v>34</v>
      </c>
      <c r="DR79" s="29" t="s">
        <v>93</v>
      </c>
      <c r="DS79" s="29">
        <v>0</v>
      </c>
      <c r="DT79" s="29" t="s">
        <v>85</v>
      </c>
      <c r="DU79" s="29">
        <v>90</v>
      </c>
      <c r="DV79" s="36">
        <v>2</v>
      </c>
      <c r="DW79" s="29">
        <v>2</v>
      </c>
      <c r="DX79" s="1">
        <v>1</v>
      </c>
      <c r="DY79" s="263">
        <v>2</v>
      </c>
      <c r="DZ79" s="1">
        <v>7</v>
      </c>
      <c r="EA79" s="29" t="s">
        <v>34</v>
      </c>
      <c r="EB79" s="29" t="s">
        <v>63</v>
      </c>
      <c r="EC79" s="29">
        <v>7</v>
      </c>
      <c r="ED79" s="29" t="s">
        <v>63</v>
      </c>
      <c r="EE79" s="29" t="s">
        <v>578</v>
      </c>
      <c r="EF79" s="36">
        <v>3</v>
      </c>
      <c r="EG79" s="29">
        <v>2</v>
      </c>
      <c r="EH79" s="1">
        <v>2</v>
      </c>
      <c r="EI79" s="263">
        <v>5</v>
      </c>
      <c r="EJ79" s="1">
        <v>4</v>
      </c>
      <c r="EK79" s="29" t="s">
        <v>36</v>
      </c>
      <c r="EL79" s="29" t="s">
        <v>63</v>
      </c>
      <c r="EM79" s="29">
        <v>9</v>
      </c>
      <c r="EN79" s="29" t="s">
        <v>86</v>
      </c>
      <c r="EO79" s="29">
        <v>106</v>
      </c>
      <c r="EP79" s="36">
        <v>1</v>
      </c>
      <c r="EQ79" s="29">
        <v>2</v>
      </c>
      <c r="ER79" s="1">
        <v>1</v>
      </c>
      <c r="ES79" s="263">
        <v>3</v>
      </c>
      <c r="ET79" s="1">
        <v>8</v>
      </c>
      <c r="EU79" s="29" t="s">
        <v>34</v>
      </c>
      <c r="EV79" s="29" t="s">
        <v>63</v>
      </c>
      <c r="EW79" s="29">
        <v>8</v>
      </c>
      <c r="EX79" s="29" t="s">
        <v>98</v>
      </c>
      <c r="EY79" s="29">
        <v>135</v>
      </c>
      <c r="EZ79" s="36">
        <v>3</v>
      </c>
      <c r="FA79" s="29">
        <v>6</v>
      </c>
      <c r="FB79" s="1">
        <v>3</v>
      </c>
      <c r="FC79" s="263">
        <v>5</v>
      </c>
      <c r="FD79" s="1">
        <v>5</v>
      </c>
      <c r="FE79" s="29" t="s">
        <v>34</v>
      </c>
      <c r="FF79" s="29" t="s">
        <v>93</v>
      </c>
      <c r="FG79" s="29">
        <v>0</v>
      </c>
      <c r="FH79" s="29" t="s">
        <v>94</v>
      </c>
      <c r="FI79" s="29">
        <v>90</v>
      </c>
      <c r="FJ79" s="36">
        <v>1</v>
      </c>
      <c r="FK79" s="29">
        <v>3</v>
      </c>
      <c r="FL79" s="1">
        <v>1</v>
      </c>
      <c r="FM79" s="263">
        <v>4</v>
      </c>
      <c r="FN79" s="1">
        <v>4</v>
      </c>
      <c r="FO79" s="29" t="s">
        <v>34</v>
      </c>
      <c r="FP79" s="29" t="s">
        <v>93</v>
      </c>
      <c r="FQ79" s="29">
        <v>0</v>
      </c>
      <c r="FR79" s="29" t="s">
        <v>85</v>
      </c>
      <c r="FS79" s="29">
        <v>90</v>
      </c>
      <c r="FT79" s="36">
        <v>2</v>
      </c>
      <c r="FU79" s="29">
        <v>5</v>
      </c>
      <c r="FV79" s="1">
        <v>2</v>
      </c>
      <c r="FW79" s="263">
        <v>2</v>
      </c>
      <c r="FX79" s="1">
        <v>3</v>
      </c>
      <c r="FY79" s="1"/>
      <c r="FZ79" s="1"/>
      <c r="GA79" s="29">
        <v>7</v>
      </c>
      <c r="GB79" s="29" t="s">
        <v>85</v>
      </c>
      <c r="GC79" s="29">
        <v>150</v>
      </c>
      <c r="GD79" s="36">
        <v>1</v>
      </c>
      <c r="GE79" s="29">
        <v>7</v>
      </c>
      <c r="GF79" s="1">
        <v>2</v>
      </c>
      <c r="GG79" s="263">
        <v>1</v>
      </c>
      <c r="GH79" s="1">
        <v>6</v>
      </c>
      <c r="GI79" s="29" t="s">
        <v>34</v>
      </c>
      <c r="GJ79" s="29" t="s">
        <v>94</v>
      </c>
      <c r="GK79" s="29">
        <v>4</v>
      </c>
      <c r="GL79" s="29" t="s">
        <v>85</v>
      </c>
      <c r="GM79" s="29" t="s">
        <v>576</v>
      </c>
      <c r="GN79" s="36">
        <v>2</v>
      </c>
      <c r="GO79" s="29">
        <v>3</v>
      </c>
      <c r="GP79" s="1">
        <v>2</v>
      </c>
      <c r="GQ79" s="263">
        <v>4</v>
      </c>
    </row>
    <row r="80" spans="1:199" ht="19.5">
      <c r="A80" s="540">
        <v>44528</v>
      </c>
      <c r="B80" s="5" t="s">
        <v>571</v>
      </c>
      <c r="C80" s="74">
        <v>1</v>
      </c>
      <c r="D80" s="28">
        <v>0</v>
      </c>
      <c r="E80" s="206">
        <v>1</v>
      </c>
      <c r="F80" s="179">
        <v>79</v>
      </c>
      <c r="G80" s="180">
        <v>42</v>
      </c>
      <c r="H80" s="181">
        <v>37</v>
      </c>
      <c r="I80" s="518">
        <v>3</v>
      </c>
      <c r="J80" s="27">
        <v>0</v>
      </c>
      <c r="K80" s="27">
        <v>0</v>
      </c>
      <c r="L80" s="27">
        <v>2</v>
      </c>
      <c r="M80" s="27">
        <v>1</v>
      </c>
      <c r="N80" s="187">
        <v>3</v>
      </c>
      <c r="O80" s="27">
        <v>0</v>
      </c>
      <c r="P80" s="190">
        <v>3</v>
      </c>
      <c r="Q80" s="18">
        <v>1</v>
      </c>
      <c r="R80" s="55"/>
      <c r="S80" s="1">
        <v>6</v>
      </c>
      <c r="T80" s="30" t="s">
        <v>36</v>
      </c>
      <c r="U80" s="29" t="s">
        <v>95</v>
      </c>
      <c r="V80" s="82">
        <v>0</v>
      </c>
      <c r="W80" s="82" t="s">
        <v>91</v>
      </c>
      <c r="X80" s="29">
        <v>94</v>
      </c>
      <c r="Y80" s="36">
        <v>2</v>
      </c>
      <c r="Z80" s="29">
        <v>7</v>
      </c>
      <c r="AA80" s="1">
        <v>2</v>
      </c>
      <c r="AB80" s="275">
        <v>4</v>
      </c>
      <c r="AC80" s="1">
        <v>6</v>
      </c>
      <c r="AD80" s="30" t="s">
        <v>34</v>
      </c>
      <c r="AE80" s="29" t="s">
        <v>94</v>
      </c>
      <c r="AF80" s="29" t="s">
        <v>226</v>
      </c>
      <c r="AG80" s="29" t="s">
        <v>96</v>
      </c>
      <c r="AH80" s="29">
        <v>94</v>
      </c>
      <c r="AI80" s="36">
        <v>4</v>
      </c>
      <c r="AJ80" s="29">
        <v>10</v>
      </c>
      <c r="AK80" s="1">
        <v>2</v>
      </c>
      <c r="AL80" s="292">
        <v>4</v>
      </c>
      <c r="AM80" s="1">
        <v>4</v>
      </c>
      <c r="AN80" s="29" t="s">
        <v>128</v>
      </c>
      <c r="AO80" s="29" t="s">
        <v>95</v>
      </c>
      <c r="AP80" s="29">
        <v>4</v>
      </c>
      <c r="AQ80" s="29" t="s">
        <v>85</v>
      </c>
      <c r="AR80" s="29">
        <v>100</v>
      </c>
      <c r="AS80" s="36">
        <v>3</v>
      </c>
      <c r="AT80" s="29">
        <v>18</v>
      </c>
      <c r="AU80" s="1">
        <v>2</v>
      </c>
      <c r="AV80" s="275">
        <v>2</v>
      </c>
      <c r="AW80" s="1">
        <v>3</v>
      </c>
      <c r="AX80" s="1"/>
      <c r="AY80" s="1"/>
      <c r="AZ80" s="29" t="s">
        <v>271</v>
      </c>
      <c r="BA80" s="29" t="s">
        <v>85</v>
      </c>
      <c r="BB80" s="29">
        <v>160</v>
      </c>
      <c r="BC80" s="36">
        <v>2</v>
      </c>
      <c r="BD80" s="29">
        <v>11</v>
      </c>
      <c r="BE80" s="1">
        <v>2</v>
      </c>
      <c r="BF80" s="275">
        <v>1</v>
      </c>
      <c r="BG80" s="1">
        <v>4</v>
      </c>
      <c r="BH80" s="29" t="s">
        <v>34</v>
      </c>
      <c r="BI80" s="29" t="s">
        <v>92</v>
      </c>
      <c r="BJ80" s="29">
        <v>4</v>
      </c>
      <c r="BK80" s="29" t="s">
        <v>85</v>
      </c>
      <c r="BL80" s="29">
        <v>60</v>
      </c>
      <c r="BM80" s="36">
        <v>1</v>
      </c>
      <c r="BN80" s="29">
        <v>6</v>
      </c>
      <c r="BO80" s="1">
        <v>2</v>
      </c>
      <c r="BP80" s="275">
        <v>2</v>
      </c>
      <c r="BQ80" s="1">
        <v>5</v>
      </c>
      <c r="BR80" s="29" t="s">
        <v>36</v>
      </c>
      <c r="BS80" s="29" t="s">
        <v>93</v>
      </c>
      <c r="BT80" s="29">
        <v>0</v>
      </c>
      <c r="BU80" s="29" t="s">
        <v>85</v>
      </c>
      <c r="BV80" s="29">
        <v>90</v>
      </c>
      <c r="BW80" s="36">
        <v>2</v>
      </c>
      <c r="BX80" s="29">
        <v>6</v>
      </c>
      <c r="BY80" s="1">
        <v>2</v>
      </c>
      <c r="BZ80" s="275">
        <v>3</v>
      </c>
      <c r="CA80" s="1">
        <v>3</v>
      </c>
      <c r="CB80" s="1"/>
      <c r="CC80" s="1"/>
      <c r="CD80" s="29">
        <v>0</v>
      </c>
      <c r="CE80" s="29" t="s">
        <v>85</v>
      </c>
      <c r="CF80" s="29">
        <v>90</v>
      </c>
      <c r="CG80" s="36">
        <v>4</v>
      </c>
      <c r="CH80" s="29">
        <v>5</v>
      </c>
      <c r="CI80" s="1">
        <v>2</v>
      </c>
      <c r="CJ80" s="275">
        <v>1</v>
      </c>
      <c r="CK80" s="1">
        <v>7</v>
      </c>
      <c r="CL80" s="29" t="s">
        <v>34</v>
      </c>
      <c r="CM80" s="29" t="s">
        <v>93</v>
      </c>
      <c r="CN80" s="29">
        <v>4</v>
      </c>
      <c r="CO80" s="29" t="s">
        <v>85</v>
      </c>
      <c r="CP80" s="29">
        <v>40</v>
      </c>
      <c r="CQ80" s="36">
        <v>2</v>
      </c>
      <c r="CR80" s="29">
        <v>10</v>
      </c>
      <c r="CS80" s="1">
        <v>3</v>
      </c>
      <c r="CT80" s="275">
        <v>4</v>
      </c>
      <c r="CU80" s="1">
        <v>4</v>
      </c>
      <c r="CV80" s="29" t="s">
        <v>34</v>
      </c>
      <c r="CW80" s="29" t="s">
        <v>63</v>
      </c>
      <c r="CX80" s="29">
        <v>7</v>
      </c>
      <c r="CY80" s="29" t="s">
        <v>63</v>
      </c>
      <c r="CZ80" s="29" t="s">
        <v>573</v>
      </c>
      <c r="DA80" s="36">
        <v>2</v>
      </c>
      <c r="DB80" s="29">
        <v>0.5</v>
      </c>
      <c r="DC80" s="1">
        <v>1</v>
      </c>
      <c r="DD80" s="263">
        <v>3</v>
      </c>
      <c r="DE80" s="23"/>
      <c r="DF80" s="1">
        <v>3</v>
      </c>
      <c r="DG80" s="1"/>
      <c r="DH80" s="264"/>
      <c r="DI80" s="29" t="s">
        <v>271</v>
      </c>
      <c r="DJ80" s="29" t="s">
        <v>85</v>
      </c>
      <c r="DK80" s="29">
        <v>172</v>
      </c>
      <c r="DL80" s="36">
        <v>3</v>
      </c>
      <c r="DM80" s="29">
        <v>15</v>
      </c>
      <c r="DN80" s="1">
        <v>2</v>
      </c>
      <c r="DO80" s="266">
        <v>1</v>
      </c>
      <c r="DP80" s="1">
        <v>4</v>
      </c>
      <c r="DQ80" s="29" t="s">
        <v>34</v>
      </c>
      <c r="DR80" s="29" t="s">
        <v>93</v>
      </c>
      <c r="DS80" s="29">
        <v>8</v>
      </c>
      <c r="DT80" s="29" t="s">
        <v>85</v>
      </c>
      <c r="DU80" s="29">
        <v>132</v>
      </c>
      <c r="DV80" s="36">
        <v>3</v>
      </c>
      <c r="DW80" s="29">
        <v>5</v>
      </c>
      <c r="DX80" s="1">
        <v>2</v>
      </c>
      <c r="DY80" s="263">
        <v>2</v>
      </c>
      <c r="DZ80" s="1">
        <v>4</v>
      </c>
      <c r="EA80" s="29" t="s">
        <v>34</v>
      </c>
      <c r="EB80" s="29" t="s">
        <v>93</v>
      </c>
      <c r="EC80" s="29">
        <v>6</v>
      </c>
      <c r="ED80" s="29" t="s">
        <v>85</v>
      </c>
      <c r="EE80" s="29">
        <v>152</v>
      </c>
      <c r="EF80" s="36">
        <v>1</v>
      </c>
      <c r="EG80" s="29">
        <v>24</v>
      </c>
      <c r="EH80" s="1">
        <v>2</v>
      </c>
      <c r="EI80" s="263">
        <v>2</v>
      </c>
      <c r="EJ80" s="146">
        <v>4</v>
      </c>
      <c r="EK80" s="29" t="s">
        <v>36</v>
      </c>
      <c r="EL80" s="29" t="s">
        <v>93</v>
      </c>
      <c r="EM80" s="29">
        <v>8</v>
      </c>
      <c r="EN80" s="29" t="s">
        <v>85</v>
      </c>
      <c r="EO80" s="29">
        <v>132</v>
      </c>
      <c r="EP80" s="36">
        <v>1</v>
      </c>
      <c r="EQ80" s="29">
        <v>2</v>
      </c>
      <c r="ER80" s="1">
        <v>1</v>
      </c>
      <c r="ES80" s="263">
        <v>3</v>
      </c>
      <c r="ET80" s="1">
        <v>6</v>
      </c>
      <c r="EU80" s="29" t="s">
        <v>34</v>
      </c>
      <c r="EV80" s="29" t="s">
        <v>63</v>
      </c>
      <c r="EW80" s="29">
        <v>6</v>
      </c>
      <c r="EX80" s="29" t="s">
        <v>98</v>
      </c>
      <c r="EY80" s="29" t="s">
        <v>574</v>
      </c>
      <c r="EZ80" s="36">
        <v>2</v>
      </c>
      <c r="FA80" s="29">
        <v>14</v>
      </c>
      <c r="FB80" s="1">
        <v>2</v>
      </c>
      <c r="FC80" s="263">
        <v>4</v>
      </c>
      <c r="FD80" s="1">
        <v>4</v>
      </c>
      <c r="FE80" s="29" t="s">
        <v>34</v>
      </c>
      <c r="FF80" s="29" t="s">
        <v>86</v>
      </c>
      <c r="FG80" s="29" t="s">
        <v>271</v>
      </c>
      <c r="FH80" s="29" t="s">
        <v>86</v>
      </c>
      <c r="FI80" s="29">
        <v>175</v>
      </c>
      <c r="FJ80" s="36">
        <v>3</v>
      </c>
      <c r="FK80" s="29">
        <v>4</v>
      </c>
      <c r="FL80" s="1">
        <v>1</v>
      </c>
      <c r="FM80" s="263">
        <v>3</v>
      </c>
      <c r="FN80" s="1">
        <v>4</v>
      </c>
      <c r="FO80" s="29" t="s">
        <v>34</v>
      </c>
      <c r="FP80" s="29" t="s">
        <v>93</v>
      </c>
      <c r="FQ80" s="29">
        <v>0</v>
      </c>
      <c r="FR80" s="29" t="s">
        <v>85</v>
      </c>
      <c r="FS80" s="29">
        <v>70</v>
      </c>
      <c r="FT80" s="36">
        <v>2</v>
      </c>
      <c r="FU80" s="29">
        <v>9</v>
      </c>
      <c r="FV80" s="1">
        <v>2</v>
      </c>
      <c r="FW80" s="263">
        <v>2</v>
      </c>
      <c r="FX80" s="1">
        <v>4</v>
      </c>
      <c r="FY80" s="1"/>
      <c r="FZ80" s="1"/>
      <c r="GA80" s="29">
        <v>7</v>
      </c>
      <c r="GB80" s="29" t="s">
        <v>94</v>
      </c>
      <c r="GC80" s="29">
        <v>143</v>
      </c>
      <c r="GD80" s="36">
        <v>1</v>
      </c>
      <c r="GE80" s="29">
        <v>3</v>
      </c>
      <c r="GF80" s="1">
        <v>2</v>
      </c>
      <c r="GG80" s="263">
        <v>2</v>
      </c>
      <c r="GH80" s="1">
        <v>4</v>
      </c>
      <c r="GI80" s="29" t="s">
        <v>34</v>
      </c>
      <c r="GJ80" s="29" t="s">
        <v>93</v>
      </c>
      <c r="GK80" s="29">
        <v>9</v>
      </c>
      <c r="GL80" s="29" t="s">
        <v>85</v>
      </c>
      <c r="GM80" s="29">
        <v>105</v>
      </c>
      <c r="GN80" s="36">
        <v>2</v>
      </c>
      <c r="GO80" s="29">
        <v>0.5</v>
      </c>
      <c r="GP80" s="1">
        <v>1</v>
      </c>
      <c r="GQ80" s="263">
        <v>3</v>
      </c>
    </row>
    <row r="81" spans="1:199" ht="19.5">
      <c r="A81" s="540">
        <v>44520</v>
      </c>
      <c r="B81" s="6" t="s">
        <v>572</v>
      </c>
      <c r="C81" s="74">
        <v>2</v>
      </c>
      <c r="D81" s="28">
        <v>1</v>
      </c>
      <c r="E81" s="206">
        <v>3</v>
      </c>
      <c r="F81" s="179">
        <v>86</v>
      </c>
      <c r="G81" s="180">
        <v>42</v>
      </c>
      <c r="H81" s="181">
        <v>44</v>
      </c>
      <c r="I81" s="518">
        <v>4</v>
      </c>
      <c r="J81" s="27">
        <v>2</v>
      </c>
      <c r="K81" s="27">
        <v>0</v>
      </c>
      <c r="L81" s="27">
        <v>1</v>
      </c>
      <c r="M81" s="27">
        <v>0</v>
      </c>
      <c r="N81" s="187">
        <v>3</v>
      </c>
      <c r="O81" s="27">
        <v>1</v>
      </c>
      <c r="P81" s="190">
        <v>4</v>
      </c>
      <c r="Q81" s="18">
        <v>2</v>
      </c>
      <c r="R81" s="55"/>
      <c r="S81" s="1">
        <v>6</v>
      </c>
      <c r="T81" s="29" t="s">
        <v>36</v>
      </c>
      <c r="U81" s="29" t="s">
        <v>96</v>
      </c>
      <c r="V81" s="29">
        <v>7</v>
      </c>
      <c r="W81" s="29" t="s">
        <v>85</v>
      </c>
      <c r="X81" s="29"/>
      <c r="Y81" s="36">
        <v>3</v>
      </c>
      <c r="Z81" s="29">
        <v>13</v>
      </c>
      <c r="AA81" s="1">
        <v>2</v>
      </c>
      <c r="AB81" s="275">
        <v>4</v>
      </c>
      <c r="AC81" s="1">
        <v>5</v>
      </c>
      <c r="AD81" s="29" t="s">
        <v>34</v>
      </c>
      <c r="AE81" s="29" t="s">
        <v>91</v>
      </c>
      <c r="AF81" s="29">
        <v>0</v>
      </c>
      <c r="AG81" s="29" t="s">
        <v>98</v>
      </c>
      <c r="AH81" s="29"/>
      <c r="AI81" s="36">
        <v>4</v>
      </c>
      <c r="AJ81" s="29">
        <v>1</v>
      </c>
      <c r="AK81" s="1">
        <v>1</v>
      </c>
      <c r="AL81" s="292">
        <v>4</v>
      </c>
      <c r="AM81" s="1">
        <v>6</v>
      </c>
      <c r="AN81" s="29" t="s">
        <v>128</v>
      </c>
      <c r="AO81" s="29" t="s">
        <v>93</v>
      </c>
      <c r="AP81" s="29">
        <v>0</v>
      </c>
      <c r="AQ81" s="29" t="s">
        <v>94</v>
      </c>
      <c r="AR81" s="29"/>
      <c r="AS81" s="36">
        <v>1</v>
      </c>
      <c r="AT81" s="82">
        <v>7</v>
      </c>
      <c r="AU81" s="107">
        <v>3</v>
      </c>
      <c r="AV81" s="275">
        <v>3</v>
      </c>
      <c r="AW81" s="1">
        <v>4</v>
      </c>
      <c r="AX81" s="1"/>
      <c r="AY81" s="8"/>
      <c r="AZ81" s="29" t="s">
        <v>271</v>
      </c>
      <c r="BA81" s="29" t="s">
        <v>85</v>
      </c>
      <c r="BB81" s="29"/>
      <c r="BC81" s="36">
        <v>1</v>
      </c>
      <c r="BD81" s="29">
        <v>12</v>
      </c>
      <c r="BE81" s="1">
        <v>3</v>
      </c>
      <c r="BF81" s="275">
        <v>1</v>
      </c>
      <c r="BG81" s="1">
        <v>4</v>
      </c>
      <c r="BH81" s="29" t="s">
        <v>34</v>
      </c>
      <c r="BI81" s="29" t="s">
        <v>92</v>
      </c>
      <c r="BJ81" s="29">
        <v>4</v>
      </c>
      <c r="BK81" s="29" t="s">
        <v>85</v>
      </c>
      <c r="BL81" s="29"/>
      <c r="BM81" s="36">
        <v>4</v>
      </c>
      <c r="BN81" s="29">
        <v>17</v>
      </c>
      <c r="BO81" s="1">
        <v>2</v>
      </c>
      <c r="BP81" s="275">
        <v>2</v>
      </c>
      <c r="BQ81" s="1">
        <v>5</v>
      </c>
      <c r="BR81" s="29" t="s">
        <v>317</v>
      </c>
      <c r="BS81" s="29" t="s">
        <v>93</v>
      </c>
      <c r="BT81" s="29">
        <v>0</v>
      </c>
      <c r="BU81" s="29" t="s">
        <v>92</v>
      </c>
      <c r="BV81" s="29"/>
      <c r="BW81" s="36">
        <v>3</v>
      </c>
      <c r="BX81" s="29">
        <v>2</v>
      </c>
      <c r="BY81" s="1">
        <v>1</v>
      </c>
      <c r="BZ81" s="275">
        <v>4</v>
      </c>
      <c r="CA81" s="1">
        <v>3</v>
      </c>
      <c r="CB81" s="1"/>
      <c r="CC81" s="1"/>
      <c r="CD81" s="134">
        <v>4</v>
      </c>
      <c r="CE81" s="134" t="s">
        <v>85</v>
      </c>
      <c r="CF81" s="29"/>
      <c r="CG81" s="36">
        <v>1</v>
      </c>
      <c r="CH81" s="29">
        <v>7</v>
      </c>
      <c r="CI81" s="1">
        <v>2</v>
      </c>
      <c r="CJ81" s="275">
        <v>1</v>
      </c>
      <c r="CK81" s="1">
        <v>4</v>
      </c>
      <c r="CL81" s="81" t="s">
        <v>34</v>
      </c>
      <c r="CM81" s="81" t="s">
        <v>93</v>
      </c>
      <c r="CN81" s="29">
        <v>0</v>
      </c>
      <c r="CO81" s="29" t="s">
        <v>85</v>
      </c>
      <c r="CP81" s="29"/>
      <c r="CQ81" s="36">
        <v>2</v>
      </c>
      <c r="CR81" s="29">
        <v>2</v>
      </c>
      <c r="CS81" s="1">
        <v>1</v>
      </c>
      <c r="CT81" s="275">
        <v>3</v>
      </c>
      <c r="CU81" s="1">
        <v>5</v>
      </c>
      <c r="CV81" s="29" t="s">
        <v>34</v>
      </c>
      <c r="CW81" s="29" t="s">
        <v>86</v>
      </c>
      <c r="CX81" s="29">
        <v>6</v>
      </c>
      <c r="CY81" s="29" t="s">
        <v>98</v>
      </c>
      <c r="CZ81" s="29" t="s">
        <v>570</v>
      </c>
      <c r="DA81" s="36">
        <v>1</v>
      </c>
      <c r="DB81" s="29">
        <v>2</v>
      </c>
      <c r="DC81" s="1">
        <v>1</v>
      </c>
      <c r="DD81" s="263">
        <v>4</v>
      </c>
      <c r="DE81" s="23" t="s">
        <v>424</v>
      </c>
      <c r="DF81" s="1">
        <v>4</v>
      </c>
      <c r="DG81" s="1"/>
      <c r="DH81" s="264"/>
      <c r="DI81" s="29">
        <v>6</v>
      </c>
      <c r="DJ81" s="29" t="s">
        <v>85</v>
      </c>
      <c r="DK81" s="29"/>
      <c r="DL81" s="36">
        <v>3</v>
      </c>
      <c r="DM81" s="29">
        <v>28</v>
      </c>
      <c r="DN81" s="1">
        <v>3</v>
      </c>
      <c r="DO81" s="266">
        <v>1</v>
      </c>
      <c r="DP81" s="1">
        <v>5</v>
      </c>
      <c r="DQ81" s="29" t="s">
        <v>34</v>
      </c>
      <c r="DR81" s="29" t="s">
        <v>93</v>
      </c>
      <c r="DS81" s="29">
        <v>4</v>
      </c>
      <c r="DT81" s="29" t="s">
        <v>85</v>
      </c>
      <c r="DU81" s="29"/>
      <c r="DV81" s="36">
        <v>1</v>
      </c>
      <c r="DW81" s="29">
        <v>16</v>
      </c>
      <c r="DX81" s="1">
        <v>3</v>
      </c>
      <c r="DY81" s="263">
        <v>2</v>
      </c>
      <c r="DZ81" s="1">
        <v>5</v>
      </c>
      <c r="EA81" s="29" t="s">
        <v>34</v>
      </c>
      <c r="EB81" s="29" t="s">
        <v>91</v>
      </c>
      <c r="EC81" s="29">
        <v>7</v>
      </c>
      <c r="ED81" s="29" t="s">
        <v>91</v>
      </c>
      <c r="EE81" s="29"/>
      <c r="EF81" s="36">
        <v>3</v>
      </c>
      <c r="EG81" s="29">
        <v>0.5</v>
      </c>
      <c r="EH81" s="1">
        <v>1</v>
      </c>
      <c r="EI81" s="263">
        <v>4</v>
      </c>
      <c r="EJ81" s="1">
        <v>5</v>
      </c>
      <c r="EK81" s="29" t="s">
        <v>36</v>
      </c>
      <c r="EL81" s="29" t="s">
        <v>93</v>
      </c>
      <c r="EM81" s="29">
        <v>9</v>
      </c>
      <c r="EN81" s="29" t="s">
        <v>85</v>
      </c>
      <c r="EO81" s="29"/>
      <c r="EP81" s="36">
        <v>1</v>
      </c>
      <c r="EQ81" s="29">
        <v>18</v>
      </c>
      <c r="ER81" s="1">
        <v>3</v>
      </c>
      <c r="ES81" s="263">
        <v>2</v>
      </c>
      <c r="ET81" s="1">
        <v>9</v>
      </c>
      <c r="EU81" s="29" t="s">
        <v>34</v>
      </c>
      <c r="EV81" s="29" t="s">
        <v>96</v>
      </c>
      <c r="EW81" s="29" t="s">
        <v>271</v>
      </c>
      <c r="EX81" s="29" t="s">
        <v>98</v>
      </c>
      <c r="EY81" s="29"/>
      <c r="EZ81" s="36">
        <v>3</v>
      </c>
      <c r="FA81" s="29">
        <v>1</v>
      </c>
      <c r="FB81" s="1">
        <v>1</v>
      </c>
      <c r="FC81" s="263">
        <v>8</v>
      </c>
      <c r="FD81" s="1">
        <v>4</v>
      </c>
      <c r="FE81" s="29" t="s">
        <v>34</v>
      </c>
      <c r="FF81" s="29" t="s">
        <v>86</v>
      </c>
      <c r="FG81" s="29" t="s">
        <v>226</v>
      </c>
      <c r="FH81" s="29" t="s">
        <v>85</v>
      </c>
      <c r="FI81" s="29"/>
      <c r="FJ81" s="36">
        <v>2</v>
      </c>
      <c r="FK81" s="29">
        <v>4</v>
      </c>
      <c r="FL81" s="1">
        <v>2</v>
      </c>
      <c r="FM81" s="263">
        <v>2</v>
      </c>
      <c r="FN81" s="1">
        <v>3</v>
      </c>
      <c r="FO81" s="29" t="s">
        <v>34</v>
      </c>
      <c r="FP81" s="29" t="s">
        <v>93</v>
      </c>
      <c r="FQ81" s="29">
        <v>0</v>
      </c>
      <c r="FR81" s="29" t="s">
        <v>85</v>
      </c>
      <c r="FS81" s="29"/>
      <c r="FT81" s="36">
        <v>2</v>
      </c>
      <c r="FU81" s="29">
        <v>2</v>
      </c>
      <c r="FV81" s="1">
        <v>1</v>
      </c>
      <c r="FW81" s="263">
        <v>2</v>
      </c>
      <c r="FX81" s="1">
        <v>4</v>
      </c>
      <c r="FY81" s="1"/>
      <c r="FZ81" s="1"/>
      <c r="GA81" s="29">
        <v>8</v>
      </c>
      <c r="GB81" s="29" t="s">
        <v>94</v>
      </c>
      <c r="GC81" s="29"/>
      <c r="GD81" s="36">
        <v>3</v>
      </c>
      <c r="GE81" s="29">
        <v>5</v>
      </c>
      <c r="GF81" s="1">
        <v>2</v>
      </c>
      <c r="GG81" s="263">
        <v>2</v>
      </c>
      <c r="GH81" s="1">
        <v>5</v>
      </c>
      <c r="GI81" s="29" t="s">
        <v>34</v>
      </c>
      <c r="GJ81" s="29" t="s">
        <v>63</v>
      </c>
      <c r="GK81" s="29">
        <v>8</v>
      </c>
      <c r="GL81" s="29" t="s">
        <v>85</v>
      </c>
      <c r="GM81" s="29">
        <v>113</v>
      </c>
      <c r="GN81" s="36">
        <v>2</v>
      </c>
      <c r="GO81" s="29">
        <v>7</v>
      </c>
      <c r="GP81" s="1">
        <v>2</v>
      </c>
      <c r="GQ81" s="263">
        <v>3</v>
      </c>
    </row>
    <row r="82" spans="1:199" ht="19.5">
      <c r="A82" s="540">
        <v>44459</v>
      </c>
      <c r="B82" s="5" t="s">
        <v>564</v>
      </c>
      <c r="C82" s="74">
        <v>1</v>
      </c>
      <c r="D82" s="28">
        <v>0</v>
      </c>
      <c r="E82" s="206">
        <v>1</v>
      </c>
      <c r="F82" s="179">
        <v>82</v>
      </c>
      <c r="G82" s="180">
        <v>40</v>
      </c>
      <c r="H82" s="181">
        <v>42</v>
      </c>
      <c r="I82" s="518">
        <v>7</v>
      </c>
      <c r="J82" s="27">
        <v>1</v>
      </c>
      <c r="K82" s="27">
        <v>0</v>
      </c>
      <c r="L82" s="27">
        <v>0</v>
      </c>
      <c r="M82" s="27">
        <v>2</v>
      </c>
      <c r="N82" s="187">
        <v>3</v>
      </c>
      <c r="O82" s="27">
        <v>1</v>
      </c>
      <c r="P82" s="190">
        <v>4</v>
      </c>
      <c r="Q82" s="18">
        <v>1</v>
      </c>
      <c r="R82" s="55"/>
      <c r="S82" s="1">
        <v>7</v>
      </c>
      <c r="T82" s="29" t="s">
        <v>36</v>
      </c>
      <c r="U82" s="29" t="s">
        <v>96</v>
      </c>
      <c r="V82" s="29">
        <v>9</v>
      </c>
      <c r="W82" s="29" t="s">
        <v>91</v>
      </c>
      <c r="X82" s="29" t="s">
        <v>551</v>
      </c>
      <c r="Y82" s="36">
        <v>1</v>
      </c>
      <c r="Z82" s="29">
        <v>6</v>
      </c>
      <c r="AA82" s="1">
        <v>2</v>
      </c>
      <c r="AB82" s="275">
        <v>5</v>
      </c>
      <c r="AC82" s="1">
        <v>4</v>
      </c>
      <c r="AD82" s="29" t="s">
        <v>34</v>
      </c>
      <c r="AE82" s="29" t="s">
        <v>93</v>
      </c>
      <c r="AF82" s="29" t="s">
        <v>226</v>
      </c>
      <c r="AG82" s="29" t="s">
        <v>85</v>
      </c>
      <c r="AH82" s="29" t="s">
        <v>552</v>
      </c>
      <c r="AI82" s="36">
        <v>3</v>
      </c>
      <c r="AJ82" s="29">
        <v>3</v>
      </c>
      <c r="AK82" s="1">
        <v>2</v>
      </c>
      <c r="AL82" s="292">
        <v>2</v>
      </c>
      <c r="AM82" s="1">
        <v>4</v>
      </c>
      <c r="AN82" s="29" t="s">
        <v>36</v>
      </c>
      <c r="AO82" s="29" t="s">
        <v>93</v>
      </c>
      <c r="AP82" s="29" t="s">
        <v>226</v>
      </c>
      <c r="AQ82" s="29" t="s">
        <v>85</v>
      </c>
      <c r="AR82" s="29" t="s">
        <v>553</v>
      </c>
      <c r="AS82" s="36">
        <v>2</v>
      </c>
      <c r="AT82" s="29">
        <v>3</v>
      </c>
      <c r="AU82" s="1">
        <v>2</v>
      </c>
      <c r="AV82" s="275">
        <v>2</v>
      </c>
      <c r="AW82" s="1">
        <v>3</v>
      </c>
      <c r="AX82" s="1"/>
      <c r="AY82" s="1"/>
      <c r="AZ82" s="29">
        <v>6</v>
      </c>
      <c r="BA82" s="29" t="s">
        <v>85</v>
      </c>
      <c r="BB82" s="29" t="s">
        <v>554</v>
      </c>
      <c r="BC82" s="36">
        <v>3</v>
      </c>
      <c r="BD82" s="29">
        <v>14</v>
      </c>
      <c r="BE82" s="1">
        <v>2</v>
      </c>
      <c r="BF82" s="275">
        <v>1</v>
      </c>
      <c r="BG82" s="1">
        <v>4</v>
      </c>
      <c r="BH82" s="29" t="s">
        <v>34</v>
      </c>
      <c r="BI82" s="29" t="s">
        <v>92</v>
      </c>
      <c r="BJ82" s="29">
        <v>4</v>
      </c>
      <c r="BK82" s="29" t="s">
        <v>85</v>
      </c>
      <c r="BL82" s="29" t="s">
        <v>555</v>
      </c>
      <c r="BM82" s="36">
        <v>2</v>
      </c>
      <c r="BN82" s="29">
        <v>3</v>
      </c>
      <c r="BO82" s="1">
        <v>2</v>
      </c>
      <c r="BP82" s="275">
        <v>2</v>
      </c>
      <c r="BQ82" s="201">
        <v>6</v>
      </c>
      <c r="BR82" s="29" t="s">
        <v>317</v>
      </c>
      <c r="BS82" s="29" t="s">
        <v>93</v>
      </c>
      <c r="BT82" s="29">
        <v>9</v>
      </c>
      <c r="BU82" s="29" t="s">
        <v>85</v>
      </c>
      <c r="BV82" s="29" t="s">
        <v>556</v>
      </c>
      <c r="BW82" s="36">
        <v>1</v>
      </c>
      <c r="BX82" s="29">
        <v>9</v>
      </c>
      <c r="BY82" s="1">
        <v>3</v>
      </c>
      <c r="BZ82" s="275">
        <v>3</v>
      </c>
      <c r="CA82" s="1">
        <v>3</v>
      </c>
      <c r="CB82" s="1"/>
      <c r="CC82" s="1"/>
      <c r="CD82" s="29">
        <v>4</v>
      </c>
      <c r="CE82" s="29" t="s">
        <v>85</v>
      </c>
      <c r="CF82" s="29"/>
      <c r="CG82" s="36">
        <v>1</v>
      </c>
      <c r="CH82" s="29">
        <v>5</v>
      </c>
      <c r="CI82" s="1">
        <v>2</v>
      </c>
      <c r="CJ82" s="275">
        <v>1</v>
      </c>
      <c r="CK82" s="1">
        <v>5</v>
      </c>
      <c r="CL82" s="82" t="s">
        <v>34</v>
      </c>
      <c r="CM82" s="82" t="s">
        <v>93</v>
      </c>
      <c r="CN82" s="29">
        <v>0</v>
      </c>
      <c r="CO82" s="29" t="s">
        <v>85</v>
      </c>
      <c r="CP82" s="29">
        <v>50</v>
      </c>
      <c r="CQ82" s="36">
        <v>1</v>
      </c>
      <c r="CR82" s="29">
        <v>8</v>
      </c>
      <c r="CS82" s="1">
        <v>2</v>
      </c>
      <c r="CT82" s="275">
        <v>3</v>
      </c>
      <c r="CU82" s="1">
        <v>4</v>
      </c>
      <c r="CV82" s="29" t="s">
        <v>34</v>
      </c>
      <c r="CW82" s="29" t="s">
        <v>93</v>
      </c>
      <c r="CX82" s="29">
        <v>9</v>
      </c>
      <c r="CY82" s="29" t="s">
        <v>85</v>
      </c>
      <c r="CZ82" s="29" t="s">
        <v>557</v>
      </c>
      <c r="DA82" s="36">
        <v>3</v>
      </c>
      <c r="DB82" s="29">
        <v>16</v>
      </c>
      <c r="DC82" s="1">
        <v>2</v>
      </c>
      <c r="DD82" s="263">
        <v>2</v>
      </c>
      <c r="DE82" s="23"/>
      <c r="DF82" s="1">
        <v>5</v>
      </c>
      <c r="DG82" s="1"/>
      <c r="DH82" s="264"/>
      <c r="DI82" s="29">
        <v>6</v>
      </c>
      <c r="DJ82" s="29" t="s">
        <v>121</v>
      </c>
      <c r="DK82" s="29" t="s">
        <v>566</v>
      </c>
      <c r="DL82" s="36">
        <v>4</v>
      </c>
      <c r="DM82" s="29">
        <v>1.5</v>
      </c>
      <c r="DN82" s="1">
        <v>2</v>
      </c>
      <c r="DO82" s="266">
        <v>3</v>
      </c>
      <c r="DP82" s="1">
        <v>5</v>
      </c>
      <c r="DQ82" s="29" t="s">
        <v>34</v>
      </c>
      <c r="DR82" s="29" t="s">
        <v>93</v>
      </c>
      <c r="DS82" s="29">
        <v>9</v>
      </c>
      <c r="DT82" s="29" t="s">
        <v>85</v>
      </c>
      <c r="DU82" s="29" t="s">
        <v>558</v>
      </c>
      <c r="DV82" s="36">
        <v>3</v>
      </c>
      <c r="DW82" s="29">
        <v>22</v>
      </c>
      <c r="DX82" s="1">
        <v>3</v>
      </c>
      <c r="DY82" s="263">
        <v>2</v>
      </c>
      <c r="DZ82" s="1">
        <v>5</v>
      </c>
      <c r="EA82" s="29" t="s">
        <v>34</v>
      </c>
      <c r="EB82" s="29" t="s">
        <v>93</v>
      </c>
      <c r="EC82" s="29">
        <v>9</v>
      </c>
      <c r="ED82" s="29" t="s">
        <v>85</v>
      </c>
      <c r="EE82" s="29" t="s">
        <v>559</v>
      </c>
      <c r="EF82" s="36">
        <v>1</v>
      </c>
      <c r="EG82" s="29">
        <v>14</v>
      </c>
      <c r="EH82" s="1">
        <v>3</v>
      </c>
      <c r="EI82" s="263">
        <v>2</v>
      </c>
      <c r="EJ82" s="1">
        <v>6</v>
      </c>
      <c r="EK82" s="29" t="s">
        <v>36</v>
      </c>
      <c r="EL82" s="29" t="s">
        <v>63</v>
      </c>
      <c r="EM82" s="29">
        <v>7</v>
      </c>
      <c r="EN82" s="29" t="s">
        <v>95</v>
      </c>
      <c r="EO82" s="29" t="s">
        <v>567</v>
      </c>
      <c r="EP82" s="36">
        <v>1</v>
      </c>
      <c r="EQ82" s="29">
        <v>5</v>
      </c>
      <c r="ER82" s="1">
        <v>2</v>
      </c>
      <c r="ES82" s="263">
        <v>4</v>
      </c>
      <c r="ET82" s="1">
        <v>5</v>
      </c>
      <c r="EU82" s="29" t="s">
        <v>34</v>
      </c>
      <c r="EV82" s="29" t="s">
        <v>93</v>
      </c>
      <c r="EW82" s="29">
        <v>8</v>
      </c>
      <c r="EX82" s="29" t="s">
        <v>85</v>
      </c>
      <c r="EY82" s="29" t="s">
        <v>560</v>
      </c>
      <c r="EZ82" s="36">
        <v>2</v>
      </c>
      <c r="FA82" s="29">
        <v>14</v>
      </c>
      <c r="FB82" s="1">
        <v>2</v>
      </c>
      <c r="FC82" s="263">
        <v>3</v>
      </c>
      <c r="FD82" s="1">
        <v>3</v>
      </c>
      <c r="FE82" s="29" t="s">
        <v>34</v>
      </c>
      <c r="FF82" s="29" t="s">
        <v>93</v>
      </c>
      <c r="FG82" s="29">
        <v>8</v>
      </c>
      <c r="FH82" s="29" t="s">
        <v>63</v>
      </c>
      <c r="FI82" s="29" t="s">
        <v>557</v>
      </c>
      <c r="FJ82" s="36">
        <v>1</v>
      </c>
      <c r="FK82" s="29">
        <v>0</v>
      </c>
      <c r="FL82" s="1">
        <v>0</v>
      </c>
      <c r="FM82" s="263">
        <v>3</v>
      </c>
      <c r="FN82" s="1">
        <v>4</v>
      </c>
      <c r="FO82" s="29" t="s">
        <v>34</v>
      </c>
      <c r="FP82" s="29" t="s">
        <v>93</v>
      </c>
      <c r="FQ82" s="29">
        <v>0</v>
      </c>
      <c r="FR82" s="29" t="s">
        <v>85</v>
      </c>
      <c r="FS82" s="29">
        <v>60</v>
      </c>
      <c r="FT82" s="36">
        <v>1</v>
      </c>
      <c r="FU82" s="29">
        <v>27</v>
      </c>
      <c r="FV82" s="1">
        <v>2</v>
      </c>
      <c r="FW82" s="263">
        <v>2</v>
      </c>
      <c r="FX82" s="1">
        <v>4</v>
      </c>
      <c r="FY82" s="1"/>
      <c r="FZ82" s="1"/>
      <c r="GA82" s="29">
        <v>8</v>
      </c>
      <c r="GB82" s="29" t="s">
        <v>94</v>
      </c>
      <c r="GC82" s="29" t="s">
        <v>561</v>
      </c>
      <c r="GD82" s="36">
        <v>1</v>
      </c>
      <c r="GE82" s="29">
        <v>4</v>
      </c>
      <c r="GF82" s="1">
        <v>2</v>
      </c>
      <c r="GG82" s="263">
        <v>2</v>
      </c>
      <c r="GH82" s="1">
        <v>5</v>
      </c>
      <c r="GI82" s="29" t="s">
        <v>34</v>
      </c>
      <c r="GJ82" s="29" t="s">
        <v>93</v>
      </c>
      <c r="GK82" s="29">
        <v>0</v>
      </c>
      <c r="GL82" s="29" t="s">
        <v>85</v>
      </c>
      <c r="GM82" s="29" t="s">
        <v>562</v>
      </c>
      <c r="GN82" s="36">
        <v>1</v>
      </c>
      <c r="GO82" s="29">
        <v>5</v>
      </c>
      <c r="GP82" s="1">
        <v>2</v>
      </c>
      <c r="GQ82" s="263">
        <v>3</v>
      </c>
    </row>
    <row r="83" spans="1:199" ht="19.5">
      <c r="A83" s="541">
        <v>44451</v>
      </c>
      <c r="B83" s="5" t="s">
        <v>550</v>
      </c>
      <c r="C83" s="74">
        <v>2</v>
      </c>
      <c r="D83" s="28">
        <v>1</v>
      </c>
      <c r="E83" s="206">
        <v>3</v>
      </c>
      <c r="F83" s="179">
        <v>82</v>
      </c>
      <c r="G83" s="180">
        <v>42</v>
      </c>
      <c r="H83" s="181">
        <v>40</v>
      </c>
      <c r="I83" s="518">
        <v>4</v>
      </c>
      <c r="J83" s="27">
        <v>2</v>
      </c>
      <c r="K83" s="27">
        <v>0</v>
      </c>
      <c r="L83" s="27">
        <v>0</v>
      </c>
      <c r="M83" s="27">
        <v>1</v>
      </c>
      <c r="N83" s="187">
        <v>3</v>
      </c>
      <c r="O83" s="27">
        <v>2</v>
      </c>
      <c r="P83" s="190">
        <v>5</v>
      </c>
      <c r="Q83" s="18">
        <v>3</v>
      </c>
      <c r="R83" s="55"/>
      <c r="S83" s="1">
        <v>7</v>
      </c>
      <c r="T83" s="92" t="s">
        <v>36</v>
      </c>
      <c r="U83" s="81" t="s">
        <v>96</v>
      </c>
      <c r="V83" s="29">
        <v>8</v>
      </c>
      <c r="W83" s="29" t="s">
        <v>91</v>
      </c>
      <c r="X83" s="29" t="s">
        <v>539</v>
      </c>
      <c r="Y83" s="36">
        <v>3</v>
      </c>
      <c r="Z83" s="29">
        <v>22</v>
      </c>
      <c r="AA83" s="1">
        <v>2</v>
      </c>
      <c r="AB83" s="275">
        <v>5</v>
      </c>
      <c r="AC83" s="1">
        <v>5</v>
      </c>
      <c r="AD83" s="30" t="s">
        <v>34</v>
      </c>
      <c r="AE83" s="29" t="s">
        <v>63</v>
      </c>
      <c r="AF83" s="29" t="s">
        <v>226</v>
      </c>
      <c r="AG83" s="29" t="s">
        <v>95</v>
      </c>
      <c r="AH83" s="29" t="s">
        <v>540</v>
      </c>
      <c r="AI83" s="36">
        <v>4</v>
      </c>
      <c r="AJ83" s="29">
        <v>6</v>
      </c>
      <c r="AK83" s="1">
        <v>2</v>
      </c>
      <c r="AL83" s="292">
        <v>3</v>
      </c>
      <c r="AM83" s="1">
        <v>4</v>
      </c>
      <c r="AN83" s="29" t="s">
        <v>128</v>
      </c>
      <c r="AO83" s="29" t="s">
        <v>93</v>
      </c>
      <c r="AP83" s="29">
        <v>9</v>
      </c>
      <c r="AQ83" s="29" t="s">
        <v>85</v>
      </c>
      <c r="AR83" s="29" t="s">
        <v>541</v>
      </c>
      <c r="AS83" s="36">
        <v>3</v>
      </c>
      <c r="AT83" s="29">
        <v>12</v>
      </c>
      <c r="AU83" s="1">
        <v>2</v>
      </c>
      <c r="AV83" s="275">
        <v>2</v>
      </c>
      <c r="AW83" s="1">
        <v>4</v>
      </c>
      <c r="AX83" s="1"/>
      <c r="AY83" s="1"/>
      <c r="AZ83" s="29">
        <v>6</v>
      </c>
      <c r="BA83" s="29" t="s">
        <v>85</v>
      </c>
      <c r="BB83" s="29" t="s">
        <v>542</v>
      </c>
      <c r="BC83" s="36">
        <v>2</v>
      </c>
      <c r="BD83" s="29">
        <v>32</v>
      </c>
      <c r="BE83" s="1">
        <v>3</v>
      </c>
      <c r="BF83" s="275">
        <v>1</v>
      </c>
      <c r="BG83" s="1">
        <v>5</v>
      </c>
      <c r="BH83" s="29" t="s">
        <v>34</v>
      </c>
      <c r="BI83" s="29" t="s">
        <v>92</v>
      </c>
      <c r="BJ83" s="29">
        <v>4</v>
      </c>
      <c r="BK83" s="29" t="s">
        <v>92</v>
      </c>
      <c r="BL83" s="29" t="s">
        <v>549</v>
      </c>
      <c r="BM83" s="36">
        <v>5</v>
      </c>
      <c r="BN83" s="29">
        <v>13</v>
      </c>
      <c r="BO83" s="1">
        <v>2</v>
      </c>
      <c r="BP83" s="275">
        <v>3</v>
      </c>
      <c r="BQ83" s="1">
        <v>5</v>
      </c>
      <c r="BR83" s="29" t="s">
        <v>34</v>
      </c>
      <c r="BS83" s="29" t="s">
        <v>93</v>
      </c>
      <c r="BT83" s="29">
        <v>4</v>
      </c>
      <c r="BU83" s="29" t="s">
        <v>85</v>
      </c>
      <c r="BV83" s="29">
        <v>74</v>
      </c>
      <c r="BW83" s="36">
        <v>2</v>
      </c>
      <c r="BX83" s="29">
        <v>12</v>
      </c>
      <c r="BY83" s="1">
        <v>2</v>
      </c>
      <c r="BZ83" s="275">
        <v>3</v>
      </c>
      <c r="CA83" s="1">
        <v>2</v>
      </c>
      <c r="CB83" s="1"/>
      <c r="CC83" s="1"/>
      <c r="CD83" s="29">
        <v>0</v>
      </c>
      <c r="CE83" s="29" t="s">
        <v>85</v>
      </c>
      <c r="CF83" s="29">
        <v>86</v>
      </c>
      <c r="CG83" s="36">
        <v>1</v>
      </c>
      <c r="CH83" s="29">
        <v>2</v>
      </c>
      <c r="CI83" s="1">
        <v>1</v>
      </c>
      <c r="CJ83" s="275">
        <v>1</v>
      </c>
      <c r="CK83" s="1">
        <v>5</v>
      </c>
      <c r="CL83" s="29" t="s">
        <v>34</v>
      </c>
      <c r="CM83" s="29" t="s">
        <v>93</v>
      </c>
      <c r="CN83" s="29">
        <v>4</v>
      </c>
      <c r="CO83" s="29" t="s">
        <v>85</v>
      </c>
      <c r="CP83" s="29">
        <v>70</v>
      </c>
      <c r="CQ83" s="36">
        <v>2</v>
      </c>
      <c r="CR83" s="29">
        <v>8</v>
      </c>
      <c r="CS83" s="1">
        <v>2</v>
      </c>
      <c r="CT83" s="275">
        <v>3</v>
      </c>
      <c r="CU83" s="1">
        <v>5</v>
      </c>
      <c r="CV83" s="29" t="s">
        <v>34</v>
      </c>
      <c r="CW83" s="29" t="s">
        <v>93</v>
      </c>
      <c r="CX83" s="29" t="s">
        <v>270</v>
      </c>
      <c r="CY83" s="29" t="s">
        <v>86</v>
      </c>
      <c r="CZ83" s="29">
        <v>170</v>
      </c>
      <c r="DA83" s="36">
        <v>3</v>
      </c>
      <c r="DB83" s="29">
        <v>0.2</v>
      </c>
      <c r="DC83" s="1">
        <v>1</v>
      </c>
      <c r="DD83" s="263">
        <v>4</v>
      </c>
      <c r="DE83" s="23"/>
      <c r="DF83" s="1">
        <v>3</v>
      </c>
      <c r="DG83" s="1"/>
      <c r="DH83" s="264"/>
      <c r="DI83" s="29">
        <v>5</v>
      </c>
      <c r="DJ83" s="29" t="s">
        <v>85</v>
      </c>
      <c r="DK83" s="29" t="s">
        <v>543</v>
      </c>
      <c r="DL83" s="36">
        <v>4</v>
      </c>
      <c r="DM83" s="29">
        <v>12</v>
      </c>
      <c r="DN83" s="1">
        <v>2</v>
      </c>
      <c r="DO83" s="266">
        <v>1</v>
      </c>
      <c r="DP83" s="1">
        <v>5</v>
      </c>
      <c r="DQ83" s="29" t="s">
        <v>34</v>
      </c>
      <c r="DR83" s="29" t="s">
        <v>86</v>
      </c>
      <c r="DS83" s="29" t="s">
        <v>226</v>
      </c>
      <c r="DT83" s="29" t="s">
        <v>95</v>
      </c>
      <c r="DU83" s="29" t="s">
        <v>544</v>
      </c>
      <c r="DV83" s="36">
        <v>1</v>
      </c>
      <c r="DW83" s="29">
        <v>2</v>
      </c>
      <c r="DX83" s="1">
        <v>2</v>
      </c>
      <c r="DY83" s="263">
        <v>3</v>
      </c>
      <c r="DZ83" s="1">
        <v>4</v>
      </c>
      <c r="EA83" s="29" t="s">
        <v>34</v>
      </c>
      <c r="EB83" s="29" t="s">
        <v>93</v>
      </c>
      <c r="EC83" s="29">
        <v>8</v>
      </c>
      <c r="ED83" s="29" t="s">
        <v>85</v>
      </c>
      <c r="EE83" s="29" t="s">
        <v>545</v>
      </c>
      <c r="EF83" s="36">
        <v>4</v>
      </c>
      <c r="EG83" s="29">
        <v>9</v>
      </c>
      <c r="EH83" s="1">
        <v>2</v>
      </c>
      <c r="EI83" s="263">
        <v>2</v>
      </c>
      <c r="EJ83" s="1">
        <v>4</v>
      </c>
      <c r="EK83" s="29" t="s">
        <v>36</v>
      </c>
      <c r="EL83" s="29" t="s">
        <v>93</v>
      </c>
      <c r="EM83" s="29">
        <v>8</v>
      </c>
      <c r="EN83" s="29" t="s">
        <v>85</v>
      </c>
      <c r="EO83" s="29" t="s">
        <v>546</v>
      </c>
      <c r="EP83" s="36">
        <v>1</v>
      </c>
      <c r="EQ83" s="29">
        <v>5</v>
      </c>
      <c r="ER83" s="1">
        <v>2</v>
      </c>
      <c r="ES83" s="263">
        <v>2</v>
      </c>
      <c r="ET83" s="1">
        <v>7</v>
      </c>
      <c r="EU83" s="29" t="s">
        <v>34</v>
      </c>
      <c r="EV83" s="29" t="s">
        <v>93</v>
      </c>
      <c r="EW83" s="29">
        <v>0</v>
      </c>
      <c r="EX83" s="29" t="s">
        <v>85</v>
      </c>
      <c r="EY83" s="29" t="s">
        <v>547</v>
      </c>
      <c r="EZ83" s="36">
        <v>2</v>
      </c>
      <c r="FA83" s="29">
        <v>7</v>
      </c>
      <c r="FB83" s="1">
        <v>3</v>
      </c>
      <c r="FC83" s="263">
        <v>4</v>
      </c>
      <c r="FD83" s="1">
        <v>5</v>
      </c>
      <c r="FE83" s="29" t="s">
        <v>34</v>
      </c>
      <c r="FF83" s="29" t="s">
        <v>86</v>
      </c>
      <c r="FG83" s="29">
        <v>4</v>
      </c>
      <c r="FH83" s="29" t="s">
        <v>85</v>
      </c>
      <c r="FI83" s="29"/>
      <c r="FJ83" s="36">
        <v>1</v>
      </c>
      <c r="FK83" s="29">
        <v>13</v>
      </c>
      <c r="FL83" s="1">
        <v>2</v>
      </c>
      <c r="FM83" s="263">
        <v>3</v>
      </c>
      <c r="FN83" s="1">
        <v>3</v>
      </c>
      <c r="FO83" s="29" t="s">
        <v>34</v>
      </c>
      <c r="FP83" s="29" t="s">
        <v>86</v>
      </c>
      <c r="FQ83" s="29" t="s">
        <v>226</v>
      </c>
      <c r="FR83" s="29" t="s">
        <v>85</v>
      </c>
      <c r="FS83" s="29">
        <v>98</v>
      </c>
      <c r="FT83" s="36">
        <v>1</v>
      </c>
      <c r="FU83" s="29">
        <v>9</v>
      </c>
      <c r="FV83" s="1">
        <v>1</v>
      </c>
      <c r="FW83" s="263">
        <v>2</v>
      </c>
      <c r="FX83" s="1">
        <v>2</v>
      </c>
      <c r="FY83" s="1"/>
      <c r="FZ83" s="1"/>
      <c r="GA83" s="29">
        <v>6</v>
      </c>
      <c r="GB83" s="29" t="s">
        <v>85</v>
      </c>
      <c r="GC83" s="29" t="s">
        <v>548</v>
      </c>
      <c r="GD83" s="36">
        <v>3</v>
      </c>
      <c r="GE83" s="29">
        <v>2</v>
      </c>
      <c r="GF83" s="1">
        <v>1</v>
      </c>
      <c r="GG83" s="263">
        <v>1</v>
      </c>
      <c r="GH83" s="1">
        <v>7</v>
      </c>
      <c r="GI83" s="29" t="s">
        <v>34</v>
      </c>
      <c r="GJ83" s="29" t="s">
        <v>96</v>
      </c>
      <c r="GK83" s="29">
        <v>9</v>
      </c>
      <c r="GL83" s="29" t="s">
        <v>85</v>
      </c>
      <c r="GM83" s="29"/>
      <c r="GN83" s="36">
        <v>2</v>
      </c>
      <c r="GO83" s="29">
        <v>7</v>
      </c>
      <c r="GP83" s="1">
        <v>2</v>
      </c>
      <c r="GQ83" s="263">
        <v>5</v>
      </c>
    </row>
    <row r="84" spans="1:199" ht="19.5">
      <c r="A84" s="541">
        <v>44443</v>
      </c>
      <c r="B84" s="5" t="s">
        <v>537</v>
      </c>
      <c r="C84" s="74">
        <v>2</v>
      </c>
      <c r="D84" s="28">
        <v>0</v>
      </c>
      <c r="E84" s="206">
        <v>2</v>
      </c>
      <c r="F84" s="179">
        <v>78</v>
      </c>
      <c r="G84" s="180">
        <v>38</v>
      </c>
      <c r="H84" s="181">
        <v>40</v>
      </c>
      <c r="I84" s="518">
        <v>2</v>
      </c>
      <c r="J84" s="27">
        <v>0</v>
      </c>
      <c r="K84" s="27">
        <v>0</v>
      </c>
      <c r="L84" s="27">
        <v>1</v>
      </c>
      <c r="M84" s="27">
        <v>0</v>
      </c>
      <c r="N84" s="187">
        <v>1</v>
      </c>
      <c r="O84" s="27">
        <v>1</v>
      </c>
      <c r="P84" s="190">
        <v>2</v>
      </c>
      <c r="Q84" s="18">
        <v>1</v>
      </c>
      <c r="R84" s="55"/>
      <c r="S84" s="1">
        <v>4</v>
      </c>
      <c r="T84" s="81" t="s">
        <v>36</v>
      </c>
      <c r="U84" s="81" t="s">
        <v>93</v>
      </c>
      <c r="V84" s="29" t="s">
        <v>226</v>
      </c>
      <c r="W84" s="29" t="s">
        <v>85</v>
      </c>
      <c r="X84" s="29" t="s">
        <v>529</v>
      </c>
      <c r="Y84" s="36">
        <v>2</v>
      </c>
      <c r="Z84" s="29">
        <v>13</v>
      </c>
      <c r="AA84" s="1">
        <v>2</v>
      </c>
      <c r="AB84" s="275">
        <v>2</v>
      </c>
      <c r="AC84" s="1">
        <v>4</v>
      </c>
      <c r="AD84" s="81" t="s">
        <v>34</v>
      </c>
      <c r="AE84" s="81" t="s">
        <v>63</v>
      </c>
      <c r="AF84" s="29" t="s">
        <v>226</v>
      </c>
      <c r="AG84" s="29" t="s">
        <v>85</v>
      </c>
      <c r="AH84" s="29" t="s">
        <v>530</v>
      </c>
      <c r="AI84" s="36">
        <v>4</v>
      </c>
      <c r="AJ84" s="29">
        <v>10</v>
      </c>
      <c r="AK84" s="1">
        <v>2</v>
      </c>
      <c r="AL84" s="292">
        <v>2</v>
      </c>
      <c r="AM84" s="1">
        <v>4</v>
      </c>
      <c r="AN84" s="81" t="s">
        <v>128</v>
      </c>
      <c r="AO84" s="81" t="s">
        <v>93</v>
      </c>
      <c r="AP84" s="29">
        <v>4</v>
      </c>
      <c r="AQ84" s="29" t="s">
        <v>85</v>
      </c>
      <c r="AR84" s="29" t="s">
        <v>531</v>
      </c>
      <c r="AS84" s="36">
        <v>1</v>
      </c>
      <c r="AT84" s="29">
        <v>8</v>
      </c>
      <c r="AU84" s="1">
        <v>2</v>
      </c>
      <c r="AV84" s="275">
        <v>2</v>
      </c>
      <c r="AW84" s="1">
        <v>4</v>
      </c>
      <c r="AX84" s="1"/>
      <c r="AY84" s="1"/>
      <c r="AZ84" s="29">
        <v>5</v>
      </c>
      <c r="BA84" s="29" t="s">
        <v>91</v>
      </c>
      <c r="BB84" s="29" t="s">
        <v>532</v>
      </c>
      <c r="BC84" s="36">
        <v>2</v>
      </c>
      <c r="BD84" s="29">
        <v>6</v>
      </c>
      <c r="BE84" s="1">
        <v>2</v>
      </c>
      <c r="BF84" s="275">
        <v>2</v>
      </c>
      <c r="BG84" s="1">
        <v>4</v>
      </c>
      <c r="BH84" s="29" t="s">
        <v>34</v>
      </c>
      <c r="BI84" s="29" t="s">
        <v>93</v>
      </c>
      <c r="BJ84" s="29">
        <v>4</v>
      </c>
      <c r="BK84" s="29" t="s">
        <v>85</v>
      </c>
      <c r="BL84" s="29" t="s">
        <v>533</v>
      </c>
      <c r="BM84" s="36">
        <v>4</v>
      </c>
      <c r="BN84" s="29">
        <v>4</v>
      </c>
      <c r="BO84" s="1">
        <v>2</v>
      </c>
      <c r="BP84" s="275">
        <v>2</v>
      </c>
      <c r="BQ84" s="1">
        <v>5</v>
      </c>
      <c r="BR84" s="29" t="s">
        <v>36</v>
      </c>
      <c r="BS84" s="29" t="s">
        <v>93</v>
      </c>
      <c r="BT84" s="29" t="s">
        <v>226</v>
      </c>
      <c r="BU84" s="29" t="s">
        <v>85</v>
      </c>
      <c r="BV84" s="29" t="s">
        <v>534</v>
      </c>
      <c r="BW84" s="36">
        <v>2</v>
      </c>
      <c r="BX84" s="29">
        <v>18</v>
      </c>
      <c r="BY84" s="1">
        <v>2</v>
      </c>
      <c r="BZ84" s="275">
        <v>3</v>
      </c>
      <c r="CA84" s="1">
        <v>4</v>
      </c>
      <c r="CB84" s="1"/>
      <c r="CC84" s="1"/>
      <c r="CD84" s="29">
        <v>0</v>
      </c>
      <c r="CE84" s="29" t="s">
        <v>98</v>
      </c>
      <c r="CF84" s="29">
        <v>92.5</v>
      </c>
      <c r="CG84" s="36">
        <v>3</v>
      </c>
      <c r="CH84" s="29">
        <v>2</v>
      </c>
      <c r="CI84" s="1">
        <v>2</v>
      </c>
      <c r="CJ84" s="275">
        <v>2</v>
      </c>
      <c r="CK84" s="1">
        <v>5</v>
      </c>
      <c r="CL84" s="29" t="s">
        <v>34</v>
      </c>
      <c r="CM84" s="29" t="s">
        <v>93</v>
      </c>
      <c r="CN84" s="29" t="s">
        <v>128</v>
      </c>
      <c r="CO84" s="29" t="s">
        <v>91</v>
      </c>
      <c r="CP84" s="29" t="s">
        <v>535</v>
      </c>
      <c r="CQ84" s="36">
        <v>3</v>
      </c>
      <c r="CR84" s="29">
        <v>5</v>
      </c>
      <c r="CS84" s="1">
        <v>1</v>
      </c>
      <c r="CT84" s="275">
        <v>4</v>
      </c>
      <c r="CU84" s="1">
        <v>4</v>
      </c>
      <c r="CV84" s="29" t="s">
        <v>34</v>
      </c>
      <c r="CW84" s="29" t="s">
        <v>93</v>
      </c>
      <c r="CX84" s="29" t="s">
        <v>226</v>
      </c>
      <c r="CY84" s="29" t="s">
        <v>85</v>
      </c>
      <c r="CZ84" s="29" t="s">
        <v>536</v>
      </c>
      <c r="DA84" s="36">
        <v>1</v>
      </c>
      <c r="DB84" s="29">
        <v>5</v>
      </c>
      <c r="DC84" s="1">
        <v>2</v>
      </c>
      <c r="DD84" s="263">
        <v>2</v>
      </c>
      <c r="DE84" s="23" t="s">
        <v>424</v>
      </c>
      <c r="DF84" s="1">
        <v>4</v>
      </c>
      <c r="DG84" s="1"/>
      <c r="DH84" s="264"/>
      <c r="DI84" s="29" t="s">
        <v>128</v>
      </c>
      <c r="DJ84" s="29" t="s">
        <v>85</v>
      </c>
      <c r="DK84" s="29" t="s">
        <v>521</v>
      </c>
      <c r="DL84" s="36">
        <v>3</v>
      </c>
      <c r="DM84" s="29">
        <v>20</v>
      </c>
      <c r="DN84" s="1">
        <v>3</v>
      </c>
      <c r="DO84" s="266">
        <v>1</v>
      </c>
      <c r="DP84" s="201">
        <v>5</v>
      </c>
      <c r="DQ84" s="29" t="s">
        <v>34</v>
      </c>
      <c r="DR84" s="29" t="s">
        <v>86</v>
      </c>
      <c r="DS84" s="29">
        <v>8</v>
      </c>
      <c r="DT84" s="29" t="s">
        <v>92</v>
      </c>
      <c r="DU84" s="29" t="s">
        <v>522</v>
      </c>
      <c r="DV84" s="36">
        <v>3</v>
      </c>
      <c r="DW84" s="29">
        <v>4</v>
      </c>
      <c r="DX84" s="1">
        <v>2</v>
      </c>
      <c r="DY84" s="263">
        <v>3</v>
      </c>
      <c r="DZ84" s="1">
        <v>4</v>
      </c>
      <c r="EA84" s="29" t="s">
        <v>34</v>
      </c>
      <c r="EB84" s="29" t="s">
        <v>93</v>
      </c>
      <c r="EC84" s="29">
        <v>9</v>
      </c>
      <c r="ED84" s="29" t="s">
        <v>85</v>
      </c>
      <c r="EE84" s="29" t="s">
        <v>523</v>
      </c>
      <c r="EF84" s="36">
        <v>4</v>
      </c>
      <c r="EG84" s="29">
        <v>4</v>
      </c>
      <c r="EH84" s="1">
        <v>2</v>
      </c>
      <c r="EI84" s="263">
        <v>2</v>
      </c>
      <c r="EJ84" s="1">
        <v>4</v>
      </c>
      <c r="EK84" s="29" t="s">
        <v>36</v>
      </c>
      <c r="EL84" s="29" t="s">
        <v>93</v>
      </c>
      <c r="EM84" s="29">
        <v>5</v>
      </c>
      <c r="EN84" s="29" t="s">
        <v>85</v>
      </c>
      <c r="EO84" s="29" t="s">
        <v>524</v>
      </c>
      <c r="EP84" s="36">
        <v>3</v>
      </c>
      <c r="EQ84" s="29">
        <v>4</v>
      </c>
      <c r="ER84" s="1">
        <v>2</v>
      </c>
      <c r="ES84" s="263">
        <v>2</v>
      </c>
      <c r="ET84" s="1">
        <v>6</v>
      </c>
      <c r="EU84" s="29" t="s">
        <v>34</v>
      </c>
      <c r="EV84" s="29" t="s">
        <v>93</v>
      </c>
      <c r="EW84" s="29">
        <v>9</v>
      </c>
      <c r="EX84" s="29" t="s">
        <v>96</v>
      </c>
      <c r="EY84" s="29" t="s">
        <v>525</v>
      </c>
      <c r="EZ84" s="36">
        <v>2</v>
      </c>
      <c r="FA84" s="29">
        <v>4</v>
      </c>
      <c r="FB84" s="1">
        <v>1</v>
      </c>
      <c r="FC84" s="263">
        <v>5</v>
      </c>
      <c r="FD84" s="1">
        <v>4</v>
      </c>
      <c r="FE84" s="29" t="s">
        <v>34</v>
      </c>
      <c r="FF84" s="29" t="s">
        <v>86</v>
      </c>
      <c r="FG84" s="29">
        <v>9</v>
      </c>
      <c r="FH84" s="29" t="s">
        <v>85</v>
      </c>
      <c r="FI84" s="29" t="s">
        <v>526</v>
      </c>
      <c r="FJ84" s="36">
        <v>5</v>
      </c>
      <c r="FK84" s="29">
        <v>5</v>
      </c>
      <c r="FL84" s="1">
        <v>2</v>
      </c>
      <c r="FM84" s="263">
        <v>2</v>
      </c>
      <c r="FN84" s="1">
        <v>4</v>
      </c>
      <c r="FO84" s="29" t="s">
        <v>34</v>
      </c>
      <c r="FP84" s="29" t="s">
        <v>86</v>
      </c>
      <c r="FQ84" s="29">
        <v>0</v>
      </c>
      <c r="FR84" s="29" t="s">
        <v>98</v>
      </c>
      <c r="FS84" s="29" t="s">
        <v>285</v>
      </c>
      <c r="FT84" s="36">
        <v>2</v>
      </c>
      <c r="FU84" s="29">
        <v>1</v>
      </c>
      <c r="FV84" s="1">
        <v>1</v>
      </c>
      <c r="FW84" s="263">
        <v>3</v>
      </c>
      <c r="FX84" s="1">
        <v>5</v>
      </c>
      <c r="FY84" s="1"/>
      <c r="FZ84" s="1"/>
      <c r="GA84" s="29">
        <v>6</v>
      </c>
      <c r="GB84" s="29" t="s">
        <v>96</v>
      </c>
      <c r="GC84" s="29" t="s">
        <v>527</v>
      </c>
      <c r="GD84" s="36">
        <v>3</v>
      </c>
      <c r="GE84" s="29">
        <v>2.5</v>
      </c>
      <c r="GF84" s="1">
        <v>1</v>
      </c>
      <c r="GG84" s="263">
        <v>4</v>
      </c>
      <c r="GH84" s="1">
        <v>4</v>
      </c>
      <c r="GI84" s="29" t="s">
        <v>34</v>
      </c>
      <c r="GJ84" s="29" t="s">
        <v>93</v>
      </c>
      <c r="GK84" s="29">
        <v>9</v>
      </c>
      <c r="GL84" s="29" t="s">
        <v>85</v>
      </c>
      <c r="GM84" s="29" t="s">
        <v>528</v>
      </c>
      <c r="GN84" s="36">
        <v>1</v>
      </c>
      <c r="GO84" s="29">
        <v>4</v>
      </c>
      <c r="GP84" s="1">
        <v>1</v>
      </c>
      <c r="GQ84" s="263">
        <v>3</v>
      </c>
    </row>
    <row r="85" spans="1:199" ht="19.5">
      <c r="A85" s="541">
        <v>44437</v>
      </c>
      <c r="B85" s="5" t="s">
        <v>520</v>
      </c>
      <c r="C85" s="74">
        <v>2</v>
      </c>
      <c r="D85" s="28">
        <v>0</v>
      </c>
      <c r="E85" s="206">
        <v>2</v>
      </c>
      <c r="F85" s="179">
        <v>78</v>
      </c>
      <c r="G85" s="180">
        <v>40</v>
      </c>
      <c r="H85" s="181">
        <v>38</v>
      </c>
      <c r="I85" s="518">
        <v>3</v>
      </c>
      <c r="J85" s="27">
        <v>2</v>
      </c>
      <c r="K85" s="27">
        <v>0</v>
      </c>
      <c r="L85" s="27">
        <v>0</v>
      </c>
      <c r="M85" s="27">
        <v>0</v>
      </c>
      <c r="N85" s="187">
        <v>2</v>
      </c>
      <c r="O85" s="27">
        <v>1</v>
      </c>
      <c r="P85" s="190">
        <v>3</v>
      </c>
      <c r="Q85" s="18">
        <v>4</v>
      </c>
      <c r="R85" s="55"/>
      <c r="S85" s="1">
        <v>4</v>
      </c>
      <c r="T85" s="29" t="s">
        <v>36</v>
      </c>
      <c r="U85" s="29" t="s">
        <v>93</v>
      </c>
      <c r="V85" s="29" t="s">
        <v>226</v>
      </c>
      <c r="W85" s="29" t="s">
        <v>85</v>
      </c>
      <c r="X85" s="29" t="s">
        <v>503</v>
      </c>
      <c r="Y85" s="36">
        <v>3</v>
      </c>
      <c r="Z85" s="29">
        <v>8</v>
      </c>
      <c r="AA85" s="1">
        <v>2</v>
      </c>
      <c r="AB85" s="275">
        <v>2</v>
      </c>
      <c r="AC85" s="1">
        <v>3</v>
      </c>
      <c r="AD85" s="29" t="s">
        <v>34</v>
      </c>
      <c r="AE85" s="29" t="s">
        <v>93</v>
      </c>
      <c r="AF85" s="29" t="s">
        <v>226</v>
      </c>
      <c r="AG85" s="29" t="s">
        <v>85</v>
      </c>
      <c r="AH85" s="29" t="s">
        <v>504</v>
      </c>
      <c r="AI85" s="36">
        <v>4</v>
      </c>
      <c r="AJ85" s="29">
        <v>3</v>
      </c>
      <c r="AK85" s="1">
        <v>1</v>
      </c>
      <c r="AL85" s="292">
        <v>2</v>
      </c>
      <c r="AM85" s="1">
        <v>3</v>
      </c>
      <c r="AN85" s="29" t="s">
        <v>36</v>
      </c>
      <c r="AO85" s="29" t="s">
        <v>92</v>
      </c>
      <c r="AP85" s="29">
        <v>9</v>
      </c>
      <c r="AQ85" s="29" t="s">
        <v>85</v>
      </c>
      <c r="AR85" s="29" t="s">
        <v>505</v>
      </c>
      <c r="AS85" s="36">
        <v>3</v>
      </c>
      <c r="AT85" s="29">
        <v>2</v>
      </c>
      <c r="AU85" s="1">
        <v>1</v>
      </c>
      <c r="AV85" s="275">
        <v>2</v>
      </c>
      <c r="AW85" s="1">
        <v>3</v>
      </c>
      <c r="AX85" s="1"/>
      <c r="AY85" s="1"/>
      <c r="AZ85" s="29">
        <v>6</v>
      </c>
      <c r="BA85" s="29" t="s">
        <v>85</v>
      </c>
      <c r="BB85" s="29" t="s">
        <v>506</v>
      </c>
      <c r="BC85" s="36">
        <v>2</v>
      </c>
      <c r="BD85" s="29">
        <v>12</v>
      </c>
      <c r="BE85" s="1">
        <v>2</v>
      </c>
      <c r="BF85" s="275">
        <v>1</v>
      </c>
      <c r="BG85" s="1">
        <v>5</v>
      </c>
      <c r="BH85" s="29" t="s">
        <v>34</v>
      </c>
      <c r="BI85" s="29" t="s">
        <v>93</v>
      </c>
      <c r="BJ85" s="29">
        <v>8</v>
      </c>
      <c r="BK85" s="29" t="s">
        <v>85</v>
      </c>
      <c r="BL85" s="29" t="s">
        <v>507</v>
      </c>
      <c r="BM85" s="36">
        <v>3</v>
      </c>
      <c r="BN85" s="29">
        <v>23</v>
      </c>
      <c r="BO85" s="1">
        <v>3</v>
      </c>
      <c r="BP85" s="275">
        <v>2</v>
      </c>
      <c r="BQ85" s="1">
        <v>8</v>
      </c>
      <c r="BR85" s="29" t="s">
        <v>36</v>
      </c>
      <c r="BS85" s="29" t="s">
        <v>96</v>
      </c>
      <c r="BT85" s="29">
        <v>6</v>
      </c>
      <c r="BU85" s="29" t="s">
        <v>86</v>
      </c>
      <c r="BV85" s="29" t="s">
        <v>508</v>
      </c>
      <c r="BW85" s="36">
        <v>2</v>
      </c>
      <c r="BX85" s="29">
        <v>12</v>
      </c>
      <c r="BY85" s="1">
        <v>2</v>
      </c>
      <c r="BZ85" s="275">
        <v>6</v>
      </c>
      <c r="CA85" s="1">
        <v>4</v>
      </c>
      <c r="CB85" s="1"/>
      <c r="CC85" s="1"/>
      <c r="CD85" s="29">
        <v>0</v>
      </c>
      <c r="CE85" s="29" t="s">
        <v>85</v>
      </c>
      <c r="CF85" s="29" t="s">
        <v>509</v>
      </c>
      <c r="CG85" s="36">
        <v>5</v>
      </c>
      <c r="CH85" s="29">
        <v>19</v>
      </c>
      <c r="CI85" s="1">
        <v>3</v>
      </c>
      <c r="CJ85" s="275">
        <v>1</v>
      </c>
      <c r="CK85" s="1">
        <v>6</v>
      </c>
      <c r="CL85" s="29" t="s">
        <v>34</v>
      </c>
      <c r="CM85" s="29" t="s">
        <v>93</v>
      </c>
      <c r="CN85" s="29">
        <v>9</v>
      </c>
      <c r="CO85" s="29" t="s">
        <v>85</v>
      </c>
      <c r="CP85" s="29" t="s">
        <v>510</v>
      </c>
      <c r="CQ85" s="36">
        <v>1</v>
      </c>
      <c r="CR85" s="29">
        <v>9</v>
      </c>
      <c r="CS85" s="1">
        <v>3</v>
      </c>
      <c r="CT85" s="275">
        <v>3</v>
      </c>
      <c r="CU85" s="1">
        <v>4</v>
      </c>
      <c r="CV85" s="29" t="s">
        <v>34</v>
      </c>
      <c r="CW85" s="29" t="s">
        <v>93</v>
      </c>
      <c r="CX85" s="29">
        <v>8</v>
      </c>
      <c r="CY85" s="29" t="s">
        <v>85</v>
      </c>
      <c r="CZ85" s="29" t="s">
        <v>511</v>
      </c>
      <c r="DA85" s="36">
        <v>3</v>
      </c>
      <c r="DB85" s="29">
        <v>3</v>
      </c>
      <c r="DC85" s="1">
        <v>2</v>
      </c>
      <c r="DD85" s="263">
        <v>2</v>
      </c>
      <c r="DE85" s="23"/>
      <c r="DF85" s="1">
        <v>2</v>
      </c>
      <c r="DG85" s="1"/>
      <c r="DH85" s="264"/>
      <c r="DI85" s="29">
        <v>6</v>
      </c>
      <c r="DJ85" s="29" t="s">
        <v>85</v>
      </c>
      <c r="DK85" s="29" t="s">
        <v>512</v>
      </c>
      <c r="DL85" s="36">
        <v>1</v>
      </c>
      <c r="DM85" s="29">
        <v>3</v>
      </c>
      <c r="DN85" s="1">
        <v>1</v>
      </c>
      <c r="DO85" s="266">
        <v>1</v>
      </c>
      <c r="DP85" s="1">
        <v>4</v>
      </c>
      <c r="DQ85" s="29" t="s">
        <v>34</v>
      </c>
      <c r="DR85" s="29" t="s">
        <v>93</v>
      </c>
      <c r="DS85" s="29">
        <v>0</v>
      </c>
      <c r="DT85" s="29" t="s">
        <v>92</v>
      </c>
      <c r="DU85" s="29" t="s">
        <v>513</v>
      </c>
      <c r="DV85" s="36">
        <v>2</v>
      </c>
      <c r="DW85" s="29">
        <v>3</v>
      </c>
      <c r="DX85" s="1">
        <v>1</v>
      </c>
      <c r="DY85" s="263">
        <v>3</v>
      </c>
      <c r="DZ85" s="1">
        <v>6</v>
      </c>
      <c r="EA85" s="29" t="s">
        <v>34</v>
      </c>
      <c r="EB85" s="29" t="s">
        <v>96</v>
      </c>
      <c r="EC85" s="29">
        <v>8</v>
      </c>
      <c r="ED85" s="29" t="s">
        <v>85</v>
      </c>
      <c r="EE85" s="29" t="s">
        <v>514</v>
      </c>
      <c r="EF85" s="36">
        <v>3</v>
      </c>
      <c r="EG85" s="29">
        <v>8</v>
      </c>
      <c r="EH85" s="1">
        <v>2</v>
      </c>
      <c r="EI85" s="263">
        <v>4</v>
      </c>
      <c r="EJ85" s="1">
        <v>4</v>
      </c>
      <c r="EK85" s="29" t="s">
        <v>36</v>
      </c>
      <c r="EL85" s="29" t="s">
        <v>93</v>
      </c>
      <c r="EM85" s="29">
        <v>9</v>
      </c>
      <c r="EN85" s="29" t="s">
        <v>91</v>
      </c>
      <c r="EO85" s="29" t="s">
        <v>515</v>
      </c>
      <c r="EP85" s="36">
        <v>1</v>
      </c>
      <c r="EQ85" s="29">
        <v>0.5</v>
      </c>
      <c r="ER85" s="1">
        <v>1</v>
      </c>
      <c r="ES85" s="263">
        <v>3</v>
      </c>
      <c r="ET85" s="1">
        <v>5</v>
      </c>
      <c r="EU85" s="29" t="s">
        <v>34</v>
      </c>
      <c r="EV85" s="29" t="s">
        <v>93</v>
      </c>
      <c r="EW85" s="29">
        <v>7</v>
      </c>
      <c r="EX85" s="29" t="s">
        <v>85</v>
      </c>
      <c r="EY85" s="29" t="s">
        <v>516</v>
      </c>
      <c r="EZ85" s="36">
        <v>3</v>
      </c>
      <c r="FA85" s="29">
        <v>12</v>
      </c>
      <c r="FB85" s="1">
        <v>2</v>
      </c>
      <c r="FC85" s="263">
        <v>3</v>
      </c>
      <c r="FD85" s="1">
        <v>5</v>
      </c>
      <c r="FE85" s="29" t="s">
        <v>34</v>
      </c>
      <c r="FF85" s="29" t="s">
        <v>93</v>
      </c>
      <c r="FG85" s="29" t="s">
        <v>226</v>
      </c>
      <c r="FH85" s="29" t="s">
        <v>86</v>
      </c>
      <c r="FI85" s="29" t="s">
        <v>517</v>
      </c>
      <c r="FJ85" s="36">
        <v>1</v>
      </c>
      <c r="FK85" s="29">
        <v>10</v>
      </c>
      <c r="FL85" s="1">
        <v>2</v>
      </c>
      <c r="FM85" s="263">
        <v>3</v>
      </c>
      <c r="FN85" s="1">
        <v>3</v>
      </c>
      <c r="FO85" s="29" t="s">
        <v>34</v>
      </c>
      <c r="FP85" s="29" t="s">
        <v>93</v>
      </c>
      <c r="FQ85" s="29">
        <v>4</v>
      </c>
      <c r="FR85" s="29" t="s">
        <v>85</v>
      </c>
      <c r="FS85" s="29">
        <v>57</v>
      </c>
      <c r="FT85" s="36">
        <v>2</v>
      </c>
      <c r="FU85" s="29">
        <v>0.5</v>
      </c>
      <c r="FV85" s="1">
        <v>1</v>
      </c>
      <c r="FW85" s="263">
        <v>2</v>
      </c>
      <c r="FX85" s="1">
        <v>4</v>
      </c>
      <c r="FY85" s="1"/>
      <c r="FZ85" s="1"/>
      <c r="GA85" s="29">
        <v>8</v>
      </c>
      <c r="GB85" s="29" t="s">
        <v>63</v>
      </c>
      <c r="GC85" s="29" t="s">
        <v>518</v>
      </c>
      <c r="GD85" s="36">
        <v>1</v>
      </c>
      <c r="GE85" s="29">
        <v>2</v>
      </c>
      <c r="GF85" s="1">
        <v>2</v>
      </c>
      <c r="GG85" s="263">
        <v>2</v>
      </c>
      <c r="GH85" s="1">
        <v>5</v>
      </c>
      <c r="GI85" s="29" t="s">
        <v>34</v>
      </c>
      <c r="GJ85" s="29" t="s">
        <v>63</v>
      </c>
      <c r="GK85" s="29" t="s">
        <v>226</v>
      </c>
      <c r="GL85" s="29" t="s">
        <v>85</v>
      </c>
      <c r="GM85" s="29" t="s">
        <v>519</v>
      </c>
      <c r="GN85" s="36">
        <v>2</v>
      </c>
      <c r="GO85" s="29">
        <v>7</v>
      </c>
      <c r="GP85" s="1">
        <v>2</v>
      </c>
      <c r="GQ85" s="263">
        <v>3</v>
      </c>
    </row>
    <row r="86" spans="1:199" ht="20.25" thickBot="1">
      <c r="A86" s="543">
        <v>44422</v>
      </c>
      <c r="B86" s="45" t="s">
        <v>501</v>
      </c>
      <c r="C86" s="75">
        <v>3</v>
      </c>
      <c r="D86" s="46">
        <v>0</v>
      </c>
      <c r="E86" s="208">
        <v>3</v>
      </c>
      <c r="F86" s="182">
        <v>90</v>
      </c>
      <c r="G86" s="183">
        <v>49</v>
      </c>
      <c r="H86" s="184">
        <v>41</v>
      </c>
      <c r="I86" s="518">
        <v>5</v>
      </c>
      <c r="J86" s="47">
        <v>1</v>
      </c>
      <c r="K86" s="47">
        <v>0</v>
      </c>
      <c r="L86" s="47">
        <v>3</v>
      </c>
      <c r="M86" s="47">
        <v>0</v>
      </c>
      <c r="N86" s="188">
        <v>4</v>
      </c>
      <c r="O86" s="47">
        <v>1</v>
      </c>
      <c r="P86" s="191">
        <v>5</v>
      </c>
      <c r="Q86" s="211">
        <v>0</v>
      </c>
      <c r="R86" s="56"/>
      <c r="S86" s="48">
        <v>5</v>
      </c>
      <c r="T86" s="49" t="s">
        <v>36</v>
      </c>
      <c r="U86" s="50" t="s">
        <v>93</v>
      </c>
      <c r="V86" s="50">
        <v>7</v>
      </c>
      <c r="W86" s="50" t="s">
        <v>85</v>
      </c>
      <c r="X86" s="50"/>
      <c r="Y86" s="51">
        <v>1</v>
      </c>
      <c r="Z86" s="108">
        <v>15</v>
      </c>
      <c r="AA86" s="111">
        <v>3</v>
      </c>
      <c r="AB86" s="275">
        <v>2</v>
      </c>
      <c r="AC86" s="48">
        <v>5</v>
      </c>
      <c r="AD86" s="49" t="s">
        <v>34</v>
      </c>
      <c r="AE86" s="50" t="s">
        <v>63</v>
      </c>
      <c r="AF86" s="50">
        <v>0</v>
      </c>
      <c r="AG86" s="50" t="s">
        <v>91</v>
      </c>
      <c r="AH86" s="50"/>
      <c r="AI86" s="51">
        <v>4</v>
      </c>
      <c r="AJ86" s="50">
        <v>4</v>
      </c>
      <c r="AK86" s="48">
        <v>2</v>
      </c>
      <c r="AL86" s="292">
        <v>3</v>
      </c>
      <c r="AM86" s="48">
        <v>4</v>
      </c>
      <c r="AN86" s="50" t="s">
        <v>36</v>
      </c>
      <c r="AO86" s="50" t="s">
        <v>93</v>
      </c>
      <c r="AP86" s="50" t="s">
        <v>226</v>
      </c>
      <c r="AQ86" s="50" t="s">
        <v>85</v>
      </c>
      <c r="AR86" s="50"/>
      <c r="AS86" s="51">
        <v>1</v>
      </c>
      <c r="AT86" s="50">
        <v>25</v>
      </c>
      <c r="AU86" s="48">
        <v>2</v>
      </c>
      <c r="AV86" s="275">
        <v>2</v>
      </c>
      <c r="AW86" s="48">
        <v>6</v>
      </c>
      <c r="AX86" s="48"/>
      <c r="AY86" s="1"/>
      <c r="AZ86" s="50">
        <v>5</v>
      </c>
      <c r="BA86" s="50" t="s">
        <v>103</v>
      </c>
      <c r="BB86" s="50"/>
      <c r="BC86" s="51">
        <v>2</v>
      </c>
      <c r="BD86" s="50">
        <v>9</v>
      </c>
      <c r="BE86" s="48">
        <v>3</v>
      </c>
      <c r="BF86" s="275">
        <v>3</v>
      </c>
      <c r="BG86" s="48">
        <v>5</v>
      </c>
      <c r="BH86" s="50" t="s">
        <v>34</v>
      </c>
      <c r="BI86" s="50" t="s">
        <v>63</v>
      </c>
      <c r="BJ86" s="50">
        <v>4</v>
      </c>
      <c r="BK86" s="50" t="s">
        <v>92</v>
      </c>
      <c r="BL86" s="50"/>
      <c r="BM86" s="51">
        <v>2</v>
      </c>
      <c r="BN86" s="50">
        <v>2</v>
      </c>
      <c r="BO86" s="48">
        <v>1</v>
      </c>
      <c r="BP86" s="275">
        <v>4</v>
      </c>
      <c r="BQ86" s="48">
        <v>5</v>
      </c>
      <c r="BR86" s="50" t="s">
        <v>34</v>
      </c>
      <c r="BS86" s="50" t="s">
        <v>93</v>
      </c>
      <c r="BT86" s="50">
        <v>8</v>
      </c>
      <c r="BU86" s="50" t="s">
        <v>85</v>
      </c>
      <c r="BV86" s="50"/>
      <c r="BW86" s="51">
        <v>1</v>
      </c>
      <c r="BX86" s="50">
        <v>12</v>
      </c>
      <c r="BY86" s="48">
        <v>2</v>
      </c>
      <c r="BZ86" s="275">
        <v>3</v>
      </c>
      <c r="CA86" s="48">
        <v>6</v>
      </c>
      <c r="CB86" s="48"/>
      <c r="CC86" s="48"/>
      <c r="CD86" s="50">
        <v>9</v>
      </c>
      <c r="CE86" s="50" t="s">
        <v>103</v>
      </c>
      <c r="CF86" s="50"/>
      <c r="CG86" s="51">
        <v>5</v>
      </c>
      <c r="CH86" s="50">
        <v>2</v>
      </c>
      <c r="CI86" s="48">
        <v>2</v>
      </c>
      <c r="CJ86" s="275">
        <v>4</v>
      </c>
      <c r="CK86" s="48">
        <v>5</v>
      </c>
      <c r="CL86" s="50" t="s">
        <v>34</v>
      </c>
      <c r="CM86" s="50" t="s">
        <v>93</v>
      </c>
      <c r="CN86" s="50">
        <v>4</v>
      </c>
      <c r="CO86" s="50" t="s">
        <v>85</v>
      </c>
      <c r="CP86" s="50"/>
      <c r="CQ86" s="51">
        <v>3</v>
      </c>
      <c r="CR86" s="50">
        <v>20</v>
      </c>
      <c r="CS86" s="48">
        <v>2</v>
      </c>
      <c r="CT86" s="275">
        <v>3</v>
      </c>
      <c r="CU86" s="48">
        <v>8</v>
      </c>
      <c r="CV86" s="50" t="s">
        <v>34</v>
      </c>
      <c r="CW86" s="50" t="s">
        <v>63</v>
      </c>
      <c r="CX86" s="50">
        <v>8</v>
      </c>
      <c r="CY86" s="50" t="s">
        <v>103</v>
      </c>
      <c r="CZ86" s="50"/>
      <c r="DA86" s="51">
        <v>2</v>
      </c>
      <c r="DB86" s="50">
        <v>2</v>
      </c>
      <c r="DC86" s="48">
        <v>2</v>
      </c>
      <c r="DD86" s="263">
        <v>6</v>
      </c>
      <c r="DE86" s="52" t="s">
        <v>424</v>
      </c>
      <c r="DF86" s="48">
        <v>4</v>
      </c>
      <c r="DG86" s="48"/>
      <c r="DH86" s="264"/>
      <c r="DI86" s="50">
        <v>5</v>
      </c>
      <c r="DJ86" s="50" t="s">
        <v>91</v>
      </c>
      <c r="DK86" s="50"/>
      <c r="DL86" s="51">
        <v>3</v>
      </c>
      <c r="DM86" s="50">
        <v>1.5</v>
      </c>
      <c r="DN86" s="48">
        <v>1</v>
      </c>
      <c r="DO86" s="266">
        <v>3</v>
      </c>
      <c r="DP86" s="48">
        <v>4</v>
      </c>
      <c r="DQ86" s="50" t="s">
        <v>34</v>
      </c>
      <c r="DR86" s="50" t="s">
        <v>93</v>
      </c>
      <c r="DS86" s="50">
        <v>8</v>
      </c>
      <c r="DT86" s="50" t="s">
        <v>85</v>
      </c>
      <c r="DU86" s="50"/>
      <c r="DV86" s="51">
        <v>3</v>
      </c>
      <c r="DW86" s="50">
        <v>16</v>
      </c>
      <c r="DX86" s="48">
        <v>2</v>
      </c>
      <c r="DY86" s="263">
        <v>2</v>
      </c>
      <c r="DZ86" s="202">
        <v>5</v>
      </c>
      <c r="EA86" s="50" t="s">
        <v>34</v>
      </c>
      <c r="EB86" s="50" t="s">
        <v>93</v>
      </c>
      <c r="EC86" s="50">
        <v>7</v>
      </c>
      <c r="ED86" s="50" t="s">
        <v>91</v>
      </c>
      <c r="EE86" s="50"/>
      <c r="EF86" s="51">
        <v>4</v>
      </c>
      <c r="EG86" s="50">
        <v>2</v>
      </c>
      <c r="EH86" s="48">
        <v>2</v>
      </c>
      <c r="EI86" s="263">
        <v>3</v>
      </c>
      <c r="EJ86" s="48">
        <v>4</v>
      </c>
      <c r="EK86" s="50" t="s">
        <v>36</v>
      </c>
      <c r="EL86" s="50" t="s">
        <v>93</v>
      </c>
      <c r="EM86" s="50">
        <v>7</v>
      </c>
      <c r="EN86" s="50" t="s">
        <v>98</v>
      </c>
      <c r="EO86" s="50"/>
      <c r="EP86" s="51">
        <v>3</v>
      </c>
      <c r="EQ86" s="50">
        <v>2.5</v>
      </c>
      <c r="ER86" s="48">
        <v>1</v>
      </c>
      <c r="ES86" s="263">
        <v>3</v>
      </c>
      <c r="ET86" s="48">
        <v>6</v>
      </c>
      <c r="EU86" s="50" t="s">
        <v>34</v>
      </c>
      <c r="EV86" s="50" t="s">
        <v>93</v>
      </c>
      <c r="EW86" s="50">
        <v>7</v>
      </c>
      <c r="EX86" s="50" t="s">
        <v>91</v>
      </c>
      <c r="EY86" s="50" t="s">
        <v>285</v>
      </c>
      <c r="EZ86" s="51">
        <v>2</v>
      </c>
      <c r="FA86" s="50">
        <v>4</v>
      </c>
      <c r="FB86" s="48">
        <v>2</v>
      </c>
      <c r="FC86" s="263">
        <v>4</v>
      </c>
      <c r="FD86" s="48">
        <v>4</v>
      </c>
      <c r="FE86" s="50" t="s">
        <v>34</v>
      </c>
      <c r="FF86" s="50" t="s">
        <v>86</v>
      </c>
      <c r="FG86" s="50">
        <v>8</v>
      </c>
      <c r="FH86" s="50" t="s">
        <v>85</v>
      </c>
      <c r="FI86" s="50"/>
      <c r="FJ86" s="51">
        <v>2</v>
      </c>
      <c r="FK86" s="50">
        <v>5</v>
      </c>
      <c r="FL86" s="48">
        <v>2</v>
      </c>
      <c r="FM86" s="263">
        <v>2</v>
      </c>
      <c r="FN86" s="48">
        <v>6</v>
      </c>
      <c r="FO86" s="50" t="s">
        <v>34</v>
      </c>
      <c r="FP86" s="50" t="s">
        <v>63</v>
      </c>
      <c r="FQ86" s="50" t="s">
        <v>226</v>
      </c>
      <c r="FR86" s="50" t="s">
        <v>98</v>
      </c>
      <c r="FS86" s="50"/>
      <c r="FT86" s="51">
        <v>3</v>
      </c>
      <c r="FU86" s="50">
        <v>4</v>
      </c>
      <c r="FV86" s="48">
        <v>2</v>
      </c>
      <c r="FW86" s="263">
        <v>4</v>
      </c>
      <c r="FX86" s="48">
        <v>3</v>
      </c>
      <c r="FY86" s="48"/>
      <c r="FZ86" s="48"/>
      <c r="GA86" s="50">
        <v>6</v>
      </c>
      <c r="GB86" s="50" t="s">
        <v>85</v>
      </c>
      <c r="GC86" s="50"/>
      <c r="GD86" s="51">
        <v>3</v>
      </c>
      <c r="GE86" s="50">
        <v>5</v>
      </c>
      <c r="GF86" s="48">
        <v>2</v>
      </c>
      <c r="GG86" s="263">
        <v>1</v>
      </c>
      <c r="GH86" s="48">
        <v>5</v>
      </c>
      <c r="GI86" s="50" t="s">
        <v>34</v>
      </c>
      <c r="GJ86" s="50" t="s">
        <v>93</v>
      </c>
      <c r="GK86" s="50">
        <v>9</v>
      </c>
      <c r="GL86" s="50" t="s">
        <v>85</v>
      </c>
      <c r="GM86" s="50"/>
      <c r="GN86" s="51">
        <v>3</v>
      </c>
      <c r="GO86" s="50">
        <v>14</v>
      </c>
      <c r="GP86" s="48">
        <v>2</v>
      </c>
      <c r="GQ86" s="263">
        <v>3</v>
      </c>
    </row>
    <row r="87" spans="1:199" ht="19.5">
      <c r="A87" s="542">
        <v>44421</v>
      </c>
      <c r="B87" s="41" t="s">
        <v>498</v>
      </c>
      <c r="C87" s="76">
        <v>1</v>
      </c>
      <c r="D87" s="42">
        <v>1</v>
      </c>
      <c r="E87" s="207">
        <v>2</v>
      </c>
      <c r="F87" s="176">
        <v>86</v>
      </c>
      <c r="G87" s="185">
        <v>42</v>
      </c>
      <c r="H87" s="178">
        <v>44</v>
      </c>
      <c r="I87" s="518">
        <v>8</v>
      </c>
      <c r="J87" s="43">
        <v>0</v>
      </c>
      <c r="K87" s="43">
        <v>1</v>
      </c>
      <c r="L87" s="43">
        <v>2</v>
      </c>
      <c r="M87" s="43">
        <v>0</v>
      </c>
      <c r="N87" s="186">
        <v>3</v>
      </c>
      <c r="O87" s="43">
        <v>2</v>
      </c>
      <c r="P87" s="189">
        <v>5</v>
      </c>
      <c r="Q87" s="44">
        <v>0</v>
      </c>
      <c r="R87" s="57"/>
      <c r="S87" s="8">
        <v>5</v>
      </c>
      <c r="T87" s="30" t="s">
        <v>36</v>
      </c>
      <c r="U87" s="30" t="s">
        <v>93</v>
      </c>
      <c r="V87" s="30">
        <v>8</v>
      </c>
      <c r="W87" s="30" t="s">
        <v>85</v>
      </c>
      <c r="X87" s="30">
        <v>128</v>
      </c>
      <c r="Y87" s="37">
        <v>1</v>
      </c>
      <c r="Z87" s="30">
        <v>12</v>
      </c>
      <c r="AA87" s="8">
        <v>3</v>
      </c>
      <c r="AB87" s="275">
        <v>2</v>
      </c>
      <c r="AC87" s="8">
        <v>4</v>
      </c>
      <c r="AD87" s="30" t="s">
        <v>34</v>
      </c>
      <c r="AE87" s="30" t="s">
        <v>63</v>
      </c>
      <c r="AF87" s="30">
        <v>9</v>
      </c>
      <c r="AG87" s="30" t="s">
        <v>85</v>
      </c>
      <c r="AH87" s="30">
        <v>118</v>
      </c>
      <c r="AI87" s="37">
        <v>4</v>
      </c>
      <c r="AJ87" s="30">
        <v>23</v>
      </c>
      <c r="AK87" s="8">
        <v>2</v>
      </c>
      <c r="AL87" s="292">
        <v>2</v>
      </c>
      <c r="AM87" s="8">
        <v>4</v>
      </c>
      <c r="AN87" s="30" t="s">
        <v>36</v>
      </c>
      <c r="AO87" s="30" t="s">
        <v>93</v>
      </c>
      <c r="AP87" s="30">
        <v>0</v>
      </c>
      <c r="AQ87" s="30" t="s">
        <v>85</v>
      </c>
      <c r="AR87" s="30">
        <v>100</v>
      </c>
      <c r="AS87" s="37">
        <v>1</v>
      </c>
      <c r="AT87" s="30">
        <v>14</v>
      </c>
      <c r="AU87" s="8">
        <v>2</v>
      </c>
      <c r="AV87" s="275">
        <v>2</v>
      </c>
      <c r="AW87" s="8">
        <v>5</v>
      </c>
      <c r="AX87" s="8"/>
      <c r="AY87" s="1"/>
      <c r="AZ87" s="30">
        <v>6</v>
      </c>
      <c r="BA87" s="30" t="s">
        <v>86</v>
      </c>
      <c r="BB87" s="30" t="s">
        <v>469</v>
      </c>
      <c r="BC87" s="37">
        <v>2</v>
      </c>
      <c r="BD87" s="30">
        <v>11</v>
      </c>
      <c r="BE87" s="8">
        <v>2</v>
      </c>
      <c r="BF87" s="275">
        <v>3</v>
      </c>
      <c r="BG87" s="8">
        <v>4</v>
      </c>
      <c r="BH87" s="30" t="s">
        <v>34</v>
      </c>
      <c r="BI87" s="30" t="s">
        <v>92</v>
      </c>
      <c r="BJ87" s="30">
        <v>0</v>
      </c>
      <c r="BK87" s="30" t="s">
        <v>85</v>
      </c>
      <c r="BL87" s="30">
        <v>99</v>
      </c>
      <c r="BM87" s="37">
        <v>2</v>
      </c>
      <c r="BN87" s="30">
        <v>12</v>
      </c>
      <c r="BO87" s="8">
        <v>2</v>
      </c>
      <c r="BP87" s="275">
        <v>2</v>
      </c>
      <c r="BQ87" s="8">
        <v>6</v>
      </c>
      <c r="BR87" s="30" t="s">
        <v>36</v>
      </c>
      <c r="BS87" s="30" t="s">
        <v>93</v>
      </c>
      <c r="BT87" s="30">
        <v>9</v>
      </c>
      <c r="BU87" s="30" t="s">
        <v>85</v>
      </c>
      <c r="BV87" s="30"/>
      <c r="BW87" s="37">
        <v>1</v>
      </c>
      <c r="BX87" s="30">
        <v>10</v>
      </c>
      <c r="BY87" s="8">
        <v>3</v>
      </c>
      <c r="BZ87" s="275">
        <v>3</v>
      </c>
      <c r="CA87" s="8">
        <v>4</v>
      </c>
      <c r="CB87" s="8"/>
      <c r="CC87" s="8"/>
      <c r="CD87" s="30">
        <v>4</v>
      </c>
      <c r="CE87" s="30" t="s">
        <v>121</v>
      </c>
      <c r="CF87" s="30">
        <v>77</v>
      </c>
      <c r="CG87" s="37">
        <v>1</v>
      </c>
      <c r="CH87" s="30">
        <v>2</v>
      </c>
      <c r="CI87" s="8">
        <v>2</v>
      </c>
      <c r="CJ87" s="275">
        <v>2</v>
      </c>
      <c r="CK87" s="8">
        <v>5</v>
      </c>
      <c r="CL87" s="30" t="s">
        <v>34</v>
      </c>
      <c r="CM87" s="30" t="s">
        <v>94</v>
      </c>
      <c r="CN87" s="30" t="s">
        <v>226</v>
      </c>
      <c r="CO87" s="30" t="s">
        <v>85</v>
      </c>
      <c r="CP87" s="30"/>
      <c r="CQ87" s="37">
        <v>3</v>
      </c>
      <c r="CR87" s="30">
        <v>9</v>
      </c>
      <c r="CS87" s="8">
        <v>2</v>
      </c>
      <c r="CT87" s="275">
        <v>3</v>
      </c>
      <c r="CU87" s="8">
        <v>5</v>
      </c>
      <c r="CV87" s="30" t="s">
        <v>34</v>
      </c>
      <c r="CW87" s="30" t="s">
        <v>63</v>
      </c>
      <c r="CX87" s="30">
        <v>5</v>
      </c>
      <c r="CY87" s="30" t="s">
        <v>85</v>
      </c>
      <c r="CZ87" s="30">
        <v>140</v>
      </c>
      <c r="DA87" s="37">
        <v>2</v>
      </c>
      <c r="DB87" s="30">
        <v>23</v>
      </c>
      <c r="DC87" s="8">
        <v>3</v>
      </c>
      <c r="DD87" s="263">
        <v>2</v>
      </c>
      <c r="DE87" s="24" t="s">
        <v>424</v>
      </c>
      <c r="DF87" s="8">
        <v>3</v>
      </c>
      <c r="DG87" s="8"/>
      <c r="DH87" s="264"/>
      <c r="DI87" s="30">
        <v>5</v>
      </c>
      <c r="DJ87" s="30" t="s">
        <v>85</v>
      </c>
      <c r="DK87" s="30"/>
      <c r="DL87" s="37">
        <v>1</v>
      </c>
      <c r="DM87" s="30">
        <v>4</v>
      </c>
      <c r="DN87" s="8">
        <v>2</v>
      </c>
      <c r="DO87" s="266">
        <v>1</v>
      </c>
      <c r="DP87" s="8">
        <v>5</v>
      </c>
      <c r="DQ87" s="30" t="s">
        <v>34</v>
      </c>
      <c r="DR87" s="30" t="s">
        <v>95</v>
      </c>
      <c r="DS87" s="30">
        <v>6</v>
      </c>
      <c r="DT87" s="30" t="s">
        <v>95</v>
      </c>
      <c r="DU87" s="30"/>
      <c r="DV87" s="37">
        <v>2</v>
      </c>
      <c r="DW87" s="30">
        <v>6</v>
      </c>
      <c r="DX87" s="8">
        <v>2</v>
      </c>
      <c r="DY87" s="263">
        <v>3</v>
      </c>
      <c r="DZ87" s="8">
        <v>4</v>
      </c>
      <c r="EA87" s="30" t="s">
        <v>34</v>
      </c>
      <c r="EB87" s="30" t="s">
        <v>93</v>
      </c>
      <c r="EC87" s="30" t="s">
        <v>226</v>
      </c>
      <c r="ED87" s="30" t="s">
        <v>85</v>
      </c>
      <c r="EE87" s="30"/>
      <c r="EF87" s="37">
        <v>1</v>
      </c>
      <c r="EG87" s="30">
        <v>11</v>
      </c>
      <c r="EH87" s="8">
        <v>2</v>
      </c>
      <c r="EI87" s="263">
        <v>2</v>
      </c>
      <c r="EJ87" s="8">
        <v>4</v>
      </c>
      <c r="EK87" s="30" t="s">
        <v>36</v>
      </c>
      <c r="EL87" s="30" t="s">
        <v>93</v>
      </c>
      <c r="EM87" s="30">
        <v>8</v>
      </c>
      <c r="EN87" s="30" t="s">
        <v>63</v>
      </c>
      <c r="EO87" s="30"/>
      <c r="EP87" s="37">
        <v>1</v>
      </c>
      <c r="EQ87" s="30">
        <v>0.5</v>
      </c>
      <c r="ER87" s="8">
        <v>1</v>
      </c>
      <c r="ES87" s="263">
        <v>3</v>
      </c>
      <c r="ET87" s="8">
        <v>8</v>
      </c>
      <c r="EU87" s="30" t="s">
        <v>34</v>
      </c>
      <c r="EV87" s="30" t="s">
        <v>98</v>
      </c>
      <c r="EW87" s="30">
        <v>8</v>
      </c>
      <c r="EX87" s="30" t="s">
        <v>85</v>
      </c>
      <c r="EY87" s="30"/>
      <c r="EZ87" s="37">
        <v>1</v>
      </c>
      <c r="FA87" s="30">
        <v>27</v>
      </c>
      <c r="FB87" s="8">
        <v>3</v>
      </c>
      <c r="FC87" s="263">
        <v>5</v>
      </c>
      <c r="FD87" s="8">
        <v>5</v>
      </c>
      <c r="FE87" s="30" t="s">
        <v>34</v>
      </c>
      <c r="FF87" s="30" t="s">
        <v>93</v>
      </c>
      <c r="FG87" s="30">
        <v>5</v>
      </c>
      <c r="FH87" s="30" t="s">
        <v>95</v>
      </c>
      <c r="FI87" s="30"/>
      <c r="FJ87" s="37">
        <v>5</v>
      </c>
      <c r="FK87" s="30">
        <v>4</v>
      </c>
      <c r="FL87" s="8">
        <v>2</v>
      </c>
      <c r="FM87" s="263">
        <v>3</v>
      </c>
      <c r="FN87" s="8">
        <v>5</v>
      </c>
      <c r="FO87" s="30" t="s">
        <v>34</v>
      </c>
      <c r="FP87" s="30" t="s">
        <v>95</v>
      </c>
      <c r="FQ87" s="30">
        <v>0</v>
      </c>
      <c r="FR87" s="30" t="s">
        <v>98</v>
      </c>
      <c r="FS87" s="30"/>
      <c r="FT87" s="37">
        <v>3</v>
      </c>
      <c r="FU87" s="30">
        <v>0.5</v>
      </c>
      <c r="FV87" s="8">
        <v>1</v>
      </c>
      <c r="FW87" s="263">
        <v>4</v>
      </c>
      <c r="FX87" s="8">
        <v>3</v>
      </c>
      <c r="FY87" s="8"/>
      <c r="FZ87" s="8"/>
      <c r="GA87" s="30">
        <v>6</v>
      </c>
      <c r="GB87" s="30" t="s">
        <v>85</v>
      </c>
      <c r="GC87" s="30"/>
      <c r="GD87" s="37">
        <v>3</v>
      </c>
      <c r="GE87" s="30">
        <v>4</v>
      </c>
      <c r="GF87" s="8">
        <v>2</v>
      </c>
      <c r="GG87" s="263">
        <v>1</v>
      </c>
      <c r="GH87" s="8">
        <v>7</v>
      </c>
      <c r="GI87" s="30" t="s">
        <v>34</v>
      </c>
      <c r="GJ87" s="30" t="s">
        <v>86</v>
      </c>
      <c r="GK87" s="30">
        <v>6</v>
      </c>
      <c r="GL87" s="30" t="s">
        <v>103</v>
      </c>
      <c r="GM87" s="30" t="s">
        <v>499</v>
      </c>
      <c r="GN87" s="37">
        <v>2</v>
      </c>
      <c r="GO87" s="30">
        <v>15</v>
      </c>
      <c r="GP87" s="8">
        <v>2</v>
      </c>
      <c r="GQ87" s="263">
        <v>5</v>
      </c>
    </row>
    <row r="88" spans="1:199" ht="19.5">
      <c r="A88" s="541">
        <v>44416</v>
      </c>
      <c r="B88" s="5" t="s">
        <v>500</v>
      </c>
      <c r="C88" s="74">
        <v>1</v>
      </c>
      <c r="D88" s="28">
        <v>0</v>
      </c>
      <c r="E88" s="206">
        <v>1</v>
      </c>
      <c r="F88" s="179">
        <v>91</v>
      </c>
      <c r="G88" s="180">
        <v>49</v>
      </c>
      <c r="H88" s="181">
        <v>42</v>
      </c>
      <c r="I88" s="518">
        <v>10</v>
      </c>
      <c r="J88" s="27">
        <v>0</v>
      </c>
      <c r="K88" s="27">
        <v>1</v>
      </c>
      <c r="L88" s="27">
        <v>2</v>
      </c>
      <c r="M88" s="27">
        <v>1</v>
      </c>
      <c r="N88" s="187">
        <v>4</v>
      </c>
      <c r="O88" s="27">
        <v>1</v>
      </c>
      <c r="P88" s="190">
        <v>5</v>
      </c>
      <c r="Q88" s="18">
        <v>1</v>
      </c>
      <c r="R88" s="55"/>
      <c r="S88" s="1">
        <v>7</v>
      </c>
      <c r="T88" s="29" t="s">
        <v>128</v>
      </c>
      <c r="U88" s="29" t="s">
        <v>93</v>
      </c>
      <c r="V88" s="29">
        <v>7</v>
      </c>
      <c r="W88" s="29" t="s">
        <v>95</v>
      </c>
      <c r="X88" s="29">
        <v>140</v>
      </c>
      <c r="Y88" s="36">
        <v>1</v>
      </c>
      <c r="Z88" s="29">
        <v>9</v>
      </c>
      <c r="AA88" s="1">
        <v>3</v>
      </c>
      <c r="AB88" s="275">
        <v>4</v>
      </c>
      <c r="AC88" s="1">
        <v>5</v>
      </c>
      <c r="AD88" s="82" t="s">
        <v>34</v>
      </c>
      <c r="AE88" s="82" t="s">
        <v>63</v>
      </c>
      <c r="AF88" s="29">
        <v>9</v>
      </c>
      <c r="AG88" s="29" t="s">
        <v>85</v>
      </c>
      <c r="AH88" s="29">
        <v>110</v>
      </c>
      <c r="AI88" s="36">
        <v>2</v>
      </c>
      <c r="AJ88" s="29">
        <v>14</v>
      </c>
      <c r="AK88" s="1">
        <v>3</v>
      </c>
      <c r="AL88" s="292">
        <v>2</v>
      </c>
      <c r="AM88" s="1">
        <v>5</v>
      </c>
      <c r="AN88" s="29" t="s">
        <v>128</v>
      </c>
      <c r="AO88" s="29" t="s">
        <v>91</v>
      </c>
      <c r="AP88" s="29">
        <v>0</v>
      </c>
      <c r="AQ88" s="29" t="s">
        <v>85</v>
      </c>
      <c r="AR88" s="29">
        <v>100</v>
      </c>
      <c r="AS88" s="36">
        <v>3</v>
      </c>
      <c r="AT88" s="29">
        <v>3.5</v>
      </c>
      <c r="AU88" s="1">
        <v>2</v>
      </c>
      <c r="AV88" s="275">
        <v>3</v>
      </c>
      <c r="AW88" s="1">
        <v>5</v>
      </c>
      <c r="AX88" s="1"/>
      <c r="AY88" s="1"/>
      <c r="AZ88" s="29">
        <v>5</v>
      </c>
      <c r="BA88" s="29" t="s">
        <v>92</v>
      </c>
      <c r="BB88" s="29">
        <v>180</v>
      </c>
      <c r="BC88" s="36">
        <v>2</v>
      </c>
      <c r="BD88" s="29">
        <v>14</v>
      </c>
      <c r="BE88" s="1">
        <v>3</v>
      </c>
      <c r="BF88" s="275">
        <v>2</v>
      </c>
      <c r="BG88" s="1">
        <v>4</v>
      </c>
      <c r="BH88" s="29" t="s">
        <v>34</v>
      </c>
      <c r="BI88" s="29" t="s">
        <v>92</v>
      </c>
      <c r="BJ88" s="29">
        <v>0</v>
      </c>
      <c r="BK88" s="29" t="s">
        <v>85</v>
      </c>
      <c r="BL88" s="29">
        <v>64</v>
      </c>
      <c r="BM88" s="36">
        <v>2</v>
      </c>
      <c r="BN88" s="29">
        <v>13</v>
      </c>
      <c r="BO88" s="1">
        <v>2</v>
      </c>
      <c r="BP88" s="275">
        <v>2</v>
      </c>
      <c r="BQ88" s="1">
        <v>6</v>
      </c>
      <c r="BR88" s="29" t="s">
        <v>36</v>
      </c>
      <c r="BS88" s="29" t="s">
        <v>93</v>
      </c>
      <c r="BT88" s="29">
        <v>4</v>
      </c>
      <c r="BU88" s="29" t="s">
        <v>91</v>
      </c>
      <c r="BV88" s="29">
        <v>10</v>
      </c>
      <c r="BW88" s="36">
        <v>1</v>
      </c>
      <c r="BX88" s="29">
        <v>2</v>
      </c>
      <c r="BY88" s="1">
        <v>2</v>
      </c>
      <c r="BZ88" s="275">
        <v>4</v>
      </c>
      <c r="CA88" s="1">
        <v>3</v>
      </c>
      <c r="CB88" s="1"/>
      <c r="CC88" s="1"/>
      <c r="CD88" s="29">
        <v>0</v>
      </c>
      <c r="CE88" s="29" t="s">
        <v>85</v>
      </c>
      <c r="CF88" s="29">
        <v>99</v>
      </c>
      <c r="CG88" s="36">
        <v>3</v>
      </c>
      <c r="CH88" s="29">
        <v>20</v>
      </c>
      <c r="CI88" s="1">
        <v>2</v>
      </c>
      <c r="CJ88" s="275">
        <v>1</v>
      </c>
      <c r="CK88" s="1">
        <v>10</v>
      </c>
      <c r="CL88" s="29" t="s">
        <v>34</v>
      </c>
      <c r="CM88" s="29" t="s">
        <v>94</v>
      </c>
      <c r="CN88" s="29">
        <v>0</v>
      </c>
      <c r="CO88" s="29" t="s">
        <v>85</v>
      </c>
      <c r="CP88" s="29" t="s">
        <v>497</v>
      </c>
      <c r="CQ88" s="36">
        <v>2</v>
      </c>
      <c r="CR88" s="29">
        <v>24</v>
      </c>
      <c r="CS88" s="1">
        <v>3</v>
      </c>
      <c r="CT88" s="275">
        <v>7</v>
      </c>
      <c r="CU88" s="1">
        <v>4</v>
      </c>
      <c r="CV88" s="29" t="s">
        <v>34</v>
      </c>
      <c r="CW88" s="29" t="s">
        <v>121</v>
      </c>
      <c r="CX88" s="29">
        <v>7</v>
      </c>
      <c r="CY88" s="29" t="s">
        <v>85</v>
      </c>
      <c r="CZ88" s="29">
        <v>140</v>
      </c>
      <c r="DA88" s="36">
        <v>2</v>
      </c>
      <c r="DB88" s="29">
        <v>14</v>
      </c>
      <c r="DC88" s="1">
        <v>2</v>
      </c>
      <c r="DD88" s="263">
        <v>2</v>
      </c>
      <c r="DE88" s="23" t="s">
        <v>424</v>
      </c>
      <c r="DF88" s="1">
        <v>5</v>
      </c>
      <c r="DG88" s="1"/>
      <c r="DH88" s="264"/>
      <c r="DI88" s="29" t="s">
        <v>128</v>
      </c>
      <c r="DJ88" s="29" t="s">
        <v>63</v>
      </c>
      <c r="DK88" s="29">
        <v>164</v>
      </c>
      <c r="DL88" s="36">
        <v>3</v>
      </c>
      <c r="DM88" s="29">
        <v>14</v>
      </c>
      <c r="DN88" s="1">
        <v>3</v>
      </c>
      <c r="DO88" s="266">
        <v>2</v>
      </c>
      <c r="DP88" s="1">
        <v>5</v>
      </c>
      <c r="DQ88" s="29" t="s">
        <v>34</v>
      </c>
      <c r="DR88" s="29" t="s">
        <v>93</v>
      </c>
      <c r="DS88" s="29">
        <v>8</v>
      </c>
      <c r="DT88" s="29" t="s">
        <v>85</v>
      </c>
      <c r="DU88" s="29">
        <v>130</v>
      </c>
      <c r="DV88" s="36">
        <v>2</v>
      </c>
      <c r="DW88" s="29">
        <v>24</v>
      </c>
      <c r="DX88" s="1">
        <v>3</v>
      </c>
      <c r="DY88" s="263">
        <v>2</v>
      </c>
      <c r="DZ88" s="1">
        <v>4</v>
      </c>
      <c r="EA88" s="29" t="s">
        <v>34</v>
      </c>
      <c r="EB88" s="29" t="s">
        <v>93</v>
      </c>
      <c r="EC88" s="29">
        <v>7</v>
      </c>
      <c r="ED88" s="29" t="s">
        <v>85</v>
      </c>
      <c r="EE88" s="29">
        <v>150</v>
      </c>
      <c r="EF88" s="36">
        <v>1</v>
      </c>
      <c r="EG88" s="29">
        <v>14</v>
      </c>
      <c r="EH88" s="1">
        <v>2</v>
      </c>
      <c r="EI88" s="263">
        <v>2</v>
      </c>
      <c r="EJ88" s="1">
        <v>5</v>
      </c>
      <c r="EK88" s="29" t="s">
        <v>36</v>
      </c>
      <c r="EL88" s="29" t="s">
        <v>93</v>
      </c>
      <c r="EM88" s="29">
        <v>6</v>
      </c>
      <c r="EN88" s="29" t="s">
        <v>98</v>
      </c>
      <c r="EO88" s="29">
        <v>160</v>
      </c>
      <c r="EP88" s="36">
        <v>3</v>
      </c>
      <c r="EQ88" s="29">
        <v>1</v>
      </c>
      <c r="ER88" s="1">
        <v>1</v>
      </c>
      <c r="ES88" s="263">
        <v>4</v>
      </c>
      <c r="ET88" s="1">
        <v>6</v>
      </c>
      <c r="EU88" s="29" t="s">
        <v>34</v>
      </c>
      <c r="EV88" s="29" t="s">
        <v>93</v>
      </c>
      <c r="EW88" s="29">
        <v>4</v>
      </c>
      <c r="EX88" s="29" t="s">
        <v>85</v>
      </c>
      <c r="EY88" s="29">
        <v>30</v>
      </c>
      <c r="EZ88" s="36">
        <v>1</v>
      </c>
      <c r="FA88" s="29">
        <v>8</v>
      </c>
      <c r="FB88" s="1">
        <v>2</v>
      </c>
      <c r="FC88" s="263">
        <v>4</v>
      </c>
      <c r="FD88" s="1">
        <v>5</v>
      </c>
      <c r="FE88" s="29" t="s">
        <v>34</v>
      </c>
      <c r="FF88" s="29" t="s">
        <v>86</v>
      </c>
      <c r="FG88" s="29">
        <v>6</v>
      </c>
      <c r="FH88" s="29" t="s">
        <v>95</v>
      </c>
      <c r="FI88" s="29">
        <v>160</v>
      </c>
      <c r="FJ88" s="36">
        <v>1</v>
      </c>
      <c r="FK88" s="29">
        <v>7</v>
      </c>
      <c r="FL88" s="1">
        <v>2</v>
      </c>
      <c r="FM88" s="263">
        <v>3</v>
      </c>
      <c r="FN88" s="1">
        <v>4</v>
      </c>
      <c r="FO88" s="29" t="s">
        <v>34</v>
      </c>
      <c r="FP88" s="29" t="s">
        <v>93</v>
      </c>
      <c r="FQ88" s="29">
        <v>0</v>
      </c>
      <c r="FR88" s="29" t="s">
        <v>85</v>
      </c>
      <c r="FS88" s="29">
        <v>70</v>
      </c>
      <c r="FT88" s="36">
        <v>1</v>
      </c>
      <c r="FU88" s="29">
        <v>5</v>
      </c>
      <c r="FV88" s="1">
        <v>2</v>
      </c>
      <c r="FW88" s="263">
        <v>2</v>
      </c>
      <c r="FX88" s="1">
        <v>2</v>
      </c>
      <c r="FY88" s="1"/>
      <c r="FZ88" s="1"/>
      <c r="GA88" s="29">
        <v>8</v>
      </c>
      <c r="GB88" s="29" t="s">
        <v>85</v>
      </c>
      <c r="GC88" s="29">
        <v>144</v>
      </c>
      <c r="GD88" s="36">
        <v>3</v>
      </c>
      <c r="GE88" s="29">
        <v>3</v>
      </c>
      <c r="GF88" s="1">
        <v>1</v>
      </c>
      <c r="GG88" s="263">
        <v>1</v>
      </c>
      <c r="GH88" s="1">
        <v>6</v>
      </c>
      <c r="GI88" s="29" t="s">
        <v>34</v>
      </c>
      <c r="GJ88" s="29" t="s">
        <v>93</v>
      </c>
      <c r="GK88" s="29" t="s">
        <v>432</v>
      </c>
      <c r="GL88" s="29" t="s">
        <v>91</v>
      </c>
      <c r="GM88" s="29">
        <v>158</v>
      </c>
      <c r="GN88" s="36">
        <v>1</v>
      </c>
      <c r="GO88" s="29">
        <v>18</v>
      </c>
      <c r="GP88" s="1">
        <v>2</v>
      </c>
      <c r="GQ88" s="263">
        <v>4</v>
      </c>
    </row>
    <row r="89" spans="1:199" ht="19.5">
      <c r="A89" s="541">
        <v>44408</v>
      </c>
      <c r="B89" s="7" t="s">
        <v>563</v>
      </c>
      <c r="C89" s="74">
        <v>0</v>
      </c>
      <c r="D89" s="28">
        <v>0</v>
      </c>
      <c r="E89" s="206">
        <v>0</v>
      </c>
      <c r="F89" s="179">
        <v>75</v>
      </c>
      <c r="G89" s="180">
        <v>37</v>
      </c>
      <c r="H89" s="181">
        <v>38</v>
      </c>
      <c r="I89" s="518">
        <v>4</v>
      </c>
      <c r="J89" s="27">
        <v>0</v>
      </c>
      <c r="K89" s="27">
        <v>0</v>
      </c>
      <c r="L89" s="27">
        <v>0</v>
      </c>
      <c r="M89" s="27">
        <v>0</v>
      </c>
      <c r="N89" s="187">
        <v>0</v>
      </c>
      <c r="O89" s="27">
        <v>1</v>
      </c>
      <c r="P89" s="190">
        <v>1</v>
      </c>
      <c r="Q89" s="18">
        <v>1</v>
      </c>
      <c r="R89" s="55"/>
      <c r="S89" s="1">
        <v>4</v>
      </c>
      <c r="T89" s="30" t="s">
        <v>128</v>
      </c>
      <c r="U89" s="29" t="s">
        <v>93</v>
      </c>
      <c r="V89" s="29" t="s">
        <v>226</v>
      </c>
      <c r="W89" s="29" t="s">
        <v>85</v>
      </c>
      <c r="X89" s="29">
        <v>98</v>
      </c>
      <c r="Y89" s="36">
        <v>1</v>
      </c>
      <c r="Z89" s="29">
        <v>5</v>
      </c>
      <c r="AA89" s="1">
        <v>2</v>
      </c>
      <c r="AB89" s="275">
        <v>2</v>
      </c>
      <c r="AC89" s="1">
        <v>4</v>
      </c>
      <c r="AD89" s="30" t="s">
        <v>34</v>
      </c>
      <c r="AE89" s="29" t="s">
        <v>93</v>
      </c>
      <c r="AF89" s="29">
        <v>4</v>
      </c>
      <c r="AG89" s="29" t="s">
        <v>91</v>
      </c>
      <c r="AH89" s="29">
        <v>54</v>
      </c>
      <c r="AI89" s="36">
        <v>2</v>
      </c>
      <c r="AJ89" s="29">
        <v>3</v>
      </c>
      <c r="AK89" s="1">
        <v>1</v>
      </c>
      <c r="AL89" s="292">
        <v>3</v>
      </c>
      <c r="AM89" s="1">
        <v>4</v>
      </c>
      <c r="AN89" s="29" t="s">
        <v>128</v>
      </c>
      <c r="AO89" s="29" t="s">
        <v>93</v>
      </c>
      <c r="AP89" s="29" t="s">
        <v>226</v>
      </c>
      <c r="AQ89" s="29" t="s">
        <v>85</v>
      </c>
      <c r="AR89" s="29">
        <v>99</v>
      </c>
      <c r="AS89" s="36">
        <v>3</v>
      </c>
      <c r="AT89" s="29">
        <v>17</v>
      </c>
      <c r="AU89" s="1">
        <v>2</v>
      </c>
      <c r="AV89" s="275">
        <v>2</v>
      </c>
      <c r="AW89" s="1">
        <v>3</v>
      </c>
      <c r="AX89" s="1"/>
      <c r="AY89" s="8"/>
      <c r="AZ89" s="29">
        <v>5</v>
      </c>
      <c r="BA89" s="29" t="s">
        <v>85</v>
      </c>
      <c r="BB89" s="29">
        <v>180</v>
      </c>
      <c r="BC89" s="36">
        <v>2</v>
      </c>
      <c r="BD89" s="29">
        <v>10</v>
      </c>
      <c r="BE89" s="1">
        <v>2</v>
      </c>
      <c r="BF89" s="275">
        <v>1</v>
      </c>
      <c r="BG89" s="1">
        <v>4</v>
      </c>
      <c r="BH89" s="29" t="s">
        <v>34</v>
      </c>
      <c r="BI89" s="29" t="s">
        <v>92</v>
      </c>
      <c r="BJ89" s="29">
        <v>0</v>
      </c>
      <c r="BK89" s="29" t="s">
        <v>85</v>
      </c>
      <c r="BL89" s="29">
        <v>64</v>
      </c>
      <c r="BM89" s="36">
        <v>2</v>
      </c>
      <c r="BN89" s="29">
        <v>12</v>
      </c>
      <c r="BO89" s="1">
        <v>2</v>
      </c>
      <c r="BP89" s="275">
        <v>2</v>
      </c>
      <c r="BQ89" s="1">
        <v>6</v>
      </c>
      <c r="BR89" s="29" t="s">
        <v>36</v>
      </c>
      <c r="BS89" s="29" t="s">
        <v>93</v>
      </c>
      <c r="BT89" s="29">
        <v>0</v>
      </c>
      <c r="BU89" s="29" t="s">
        <v>85</v>
      </c>
      <c r="BV89" s="29">
        <v>10</v>
      </c>
      <c r="BW89" s="36">
        <v>1</v>
      </c>
      <c r="BX89" s="29">
        <v>5</v>
      </c>
      <c r="BY89" s="1">
        <v>3</v>
      </c>
      <c r="BZ89" s="275">
        <v>3</v>
      </c>
      <c r="CA89" s="1">
        <v>3</v>
      </c>
      <c r="CB89" s="1"/>
      <c r="CC89" s="1"/>
      <c r="CD89" s="29">
        <v>0</v>
      </c>
      <c r="CE89" s="29" t="s">
        <v>85</v>
      </c>
      <c r="CF89" s="29">
        <v>86</v>
      </c>
      <c r="CG89" s="36">
        <v>3</v>
      </c>
      <c r="CH89" s="29">
        <v>9</v>
      </c>
      <c r="CI89" s="1">
        <v>2</v>
      </c>
      <c r="CJ89" s="275">
        <v>1</v>
      </c>
      <c r="CK89" s="1">
        <v>5</v>
      </c>
      <c r="CL89" s="29" t="s">
        <v>34</v>
      </c>
      <c r="CM89" s="29" t="s">
        <v>94</v>
      </c>
      <c r="CN89" s="29">
        <v>0</v>
      </c>
      <c r="CO89" s="29" t="s">
        <v>85</v>
      </c>
      <c r="CP89" s="29">
        <v>70</v>
      </c>
      <c r="CQ89" s="36">
        <v>2</v>
      </c>
      <c r="CR89" s="29">
        <v>14</v>
      </c>
      <c r="CS89" s="1">
        <v>2</v>
      </c>
      <c r="CT89" s="275">
        <v>3</v>
      </c>
      <c r="CU89" s="1">
        <v>4</v>
      </c>
      <c r="CV89" s="81" t="s">
        <v>34</v>
      </c>
      <c r="CW89" s="81" t="s">
        <v>94</v>
      </c>
      <c r="CX89" s="29">
        <v>9</v>
      </c>
      <c r="CY89" s="29" t="s">
        <v>63</v>
      </c>
      <c r="CZ89" s="29">
        <v>116</v>
      </c>
      <c r="DA89" s="36">
        <v>2</v>
      </c>
      <c r="DB89" s="29">
        <v>1</v>
      </c>
      <c r="DC89" s="1">
        <v>1</v>
      </c>
      <c r="DD89" s="263">
        <v>3</v>
      </c>
      <c r="DE89" s="23" t="s">
        <v>424</v>
      </c>
      <c r="DF89" s="1">
        <v>4</v>
      </c>
      <c r="DG89" s="1"/>
      <c r="DH89" s="264"/>
      <c r="DI89" s="29">
        <v>5</v>
      </c>
      <c r="DJ89" s="29" t="s">
        <v>85</v>
      </c>
      <c r="DK89" s="29">
        <v>164</v>
      </c>
      <c r="DL89" s="36">
        <v>3</v>
      </c>
      <c r="DM89" s="29">
        <v>14</v>
      </c>
      <c r="DN89" s="1">
        <v>3</v>
      </c>
      <c r="DO89" s="266">
        <v>1</v>
      </c>
      <c r="DP89" s="1">
        <v>4</v>
      </c>
      <c r="DQ89" s="29" t="s">
        <v>34</v>
      </c>
      <c r="DR89" s="29" t="s">
        <v>93</v>
      </c>
      <c r="DS89" s="29" t="s">
        <v>226</v>
      </c>
      <c r="DT89" s="29" t="s">
        <v>85</v>
      </c>
      <c r="DU89" s="29">
        <v>99</v>
      </c>
      <c r="DV89" s="36">
        <v>2</v>
      </c>
      <c r="DW89" s="29">
        <v>3</v>
      </c>
      <c r="DX89" s="1">
        <v>2</v>
      </c>
      <c r="DY89" s="263">
        <v>2</v>
      </c>
      <c r="DZ89" s="1">
        <v>5</v>
      </c>
      <c r="EA89" s="29" t="s">
        <v>34</v>
      </c>
      <c r="EB89" s="29" t="s">
        <v>63</v>
      </c>
      <c r="EC89" s="29">
        <v>9</v>
      </c>
      <c r="ED89" s="29" t="s">
        <v>63</v>
      </c>
      <c r="EE89" s="29" t="s">
        <v>496</v>
      </c>
      <c r="EF89" s="36">
        <v>1</v>
      </c>
      <c r="EG89" s="29">
        <v>1</v>
      </c>
      <c r="EH89" s="1">
        <v>1</v>
      </c>
      <c r="EI89" s="263">
        <v>4</v>
      </c>
      <c r="EJ89" s="1">
        <v>3</v>
      </c>
      <c r="EK89" s="29" t="s">
        <v>36</v>
      </c>
      <c r="EL89" s="29" t="s">
        <v>93</v>
      </c>
      <c r="EM89" s="29">
        <v>8</v>
      </c>
      <c r="EN89" s="29" t="s">
        <v>85</v>
      </c>
      <c r="EO89" s="29">
        <v>130</v>
      </c>
      <c r="EP89" s="36">
        <v>3</v>
      </c>
      <c r="EQ89" s="29">
        <v>5</v>
      </c>
      <c r="ER89" s="1">
        <v>1</v>
      </c>
      <c r="ES89" s="263">
        <v>2</v>
      </c>
      <c r="ET89" s="1">
        <v>5</v>
      </c>
      <c r="EU89" s="29" t="s">
        <v>34</v>
      </c>
      <c r="EV89" s="29" t="s">
        <v>93</v>
      </c>
      <c r="EW89" s="29">
        <v>7</v>
      </c>
      <c r="EX89" s="29" t="s">
        <v>85</v>
      </c>
      <c r="EY89" s="29">
        <v>132</v>
      </c>
      <c r="EZ89" s="36">
        <v>1</v>
      </c>
      <c r="FA89" s="29">
        <v>13</v>
      </c>
      <c r="FB89" s="1">
        <v>2</v>
      </c>
      <c r="FC89" s="263">
        <v>3</v>
      </c>
      <c r="FD89" s="1">
        <v>4</v>
      </c>
      <c r="FE89" s="29" t="s">
        <v>34</v>
      </c>
      <c r="FF89" s="29" t="s">
        <v>86</v>
      </c>
      <c r="FG89" s="29" t="s">
        <v>226</v>
      </c>
      <c r="FH89" s="29" t="s">
        <v>85</v>
      </c>
      <c r="FI89" s="29">
        <v>99</v>
      </c>
      <c r="FJ89" s="36">
        <v>1</v>
      </c>
      <c r="FK89" s="29">
        <v>15</v>
      </c>
      <c r="FL89" s="1">
        <v>2</v>
      </c>
      <c r="FM89" s="263">
        <v>2</v>
      </c>
      <c r="FN89" s="1">
        <v>4</v>
      </c>
      <c r="FO89" s="29" t="s">
        <v>34</v>
      </c>
      <c r="FP89" s="29" t="s">
        <v>93</v>
      </c>
      <c r="FQ89" s="29">
        <v>0</v>
      </c>
      <c r="FR89" s="29" t="s">
        <v>85</v>
      </c>
      <c r="FS89" s="29">
        <v>70</v>
      </c>
      <c r="FT89" s="36">
        <v>1</v>
      </c>
      <c r="FU89" s="29">
        <v>14</v>
      </c>
      <c r="FV89" s="1">
        <v>2</v>
      </c>
      <c r="FW89" s="263">
        <v>2</v>
      </c>
      <c r="FX89" s="1">
        <v>4</v>
      </c>
      <c r="FY89" s="1"/>
      <c r="FZ89" s="1"/>
      <c r="GA89" s="29">
        <v>8</v>
      </c>
      <c r="GB89" s="29" t="s">
        <v>63</v>
      </c>
      <c r="GC89" s="29">
        <v>144</v>
      </c>
      <c r="GD89" s="36">
        <v>3</v>
      </c>
      <c r="GE89" s="29">
        <v>2.5</v>
      </c>
      <c r="GF89" s="1">
        <v>2</v>
      </c>
      <c r="GG89" s="263">
        <v>2</v>
      </c>
      <c r="GH89" s="1">
        <v>5</v>
      </c>
      <c r="GI89" s="29" t="s">
        <v>34</v>
      </c>
      <c r="GJ89" s="29" t="s">
        <v>93</v>
      </c>
      <c r="GK89" s="29">
        <v>0</v>
      </c>
      <c r="GL89" s="29" t="s">
        <v>85</v>
      </c>
      <c r="GM89" s="29">
        <v>81.5</v>
      </c>
      <c r="GN89" s="36">
        <v>1</v>
      </c>
      <c r="GO89" s="29">
        <v>15</v>
      </c>
      <c r="GP89" s="1">
        <v>2</v>
      </c>
      <c r="GQ89" s="263">
        <v>3</v>
      </c>
    </row>
    <row r="90" spans="1:199" ht="19.5">
      <c r="A90" s="541">
        <v>44395</v>
      </c>
      <c r="B90" s="5" t="s">
        <v>495</v>
      </c>
      <c r="C90" s="74">
        <v>1</v>
      </c>
      <c r="D90" s="28">
        <v>0</v>
      </c>
      <c r="E90" s="206">
        <v>1</v>
      </c>
      <c r="F90" s="179">
        <v>81</v>
      </c>
      <c r="G90" s="180">
        <v>37</v>
      </c>
      <c r="H90" s="181">
        <v>44</v>
      </c>
      <c r="I90" s="518">
        <v>5</v>
      </c>
      <c r="J90" s="27">
        <v>0</v>
      </c>
      <c r="K90" s="27">
        <v>0</v>
      </c>
      <c r="L90" s="27">
        <v>2</v>
      </c>
      <c r="M90" s="27">
        <v>1</v>
      </c>
      <c r="N90" s="187">
        <v>3</v>
      </c>
      <c r="O90" s="27">
        <v>1</v>
      </c>
      <c r="P90" s="190">
        <v>4</v>
      </c>
      <c r="Q90" s="18">
        <v>1</v>
      </c>
      <c r="R90" s="55"/>
      <c r="S90" s="1">
        <v>4</v>
      </c>
      <c r="T90" s="29" t="s">
        <v>128</v>
      </c>
      <c r="U90" s="29" t="s">
        <v>94</v>
      </c>
      <c r="V90" s="29">
        <v>9</v>
      </c>
      <c r="W90" s="29" t="s">
        <v>85</v>
      </c>
      <c r="X90" s="29">
        <v>117</v>
      </c>
      <c r="Y90" s="36">
        <v>2</v>
      </c>
      <c r="Z90" s="29">
        <v>5</v>
      </c>
      <c r="AA90" s="1">
        <v>2</v>
      </c>
      <c r="AB90" s="275">
        <v>2</v>
      </c>
      <c r="AC90" s="1">
        <v>4</v>
      </c>
      <c r="AD90" s="29" t="s">
        <v>34</v>
      </c>
      <c r="AE90" s="29" t="s">
        <v>94</v>
      </c>
      <c r="AF90" s="29" t="s">
        <v>226</v>
      </c>
      <c r="AG90" s="29" t="s">
        <v>85</v>
      </c>
      <c r="AH90" s="29">
        <v>110</v>
      </c>
      <c r="AI90" s="36">
        <v>4</v>
      </c>
      <c r="AJ90" s="29">
        <v>15</v>
      </c>
      <c r="AK90" s="1">
        <v>2</v>
      </c>
      <c r="AL90" s="292">
        <v>2</v>
      </c>
      <c r="AM90" s="1">
        <v>4</v>
      </c>
      <c r="AN90" s="29" t="s">
        <v>128</v>
      </c>
      <c r="AO90" s="29" t="s">
        <v>93</v>
      </c>
      <c r="AP90" s="29">
        <v>0</v>
      </c>
      <c r="AQ90" s="29" t="s">
        <v>85</v>
      </c>
      <c r="AR90" s="29">
        <v>90</v>
      </c>
      <c r="AS90" s="36">
        <v>3</v>
      </c>
      <c r="AT90" s="29">
        <v>5</v>
      </c>
      <c r="AU90" s="1">
        <v>2</v>
      </c>
      <c r="AV90" s="275">
        <v>2</v>
      </c>
      <c r="AW90" s="1">
        <v>3</v>
      </c>
      <c r="AX90" s="1"/>
      <c r="AY90" s="1"/>
      <c r="AZ90" s="29">
        <v>6</v>
      </c>
      <c r="BA90" s="29" t="s">
        <v>85</v>
      </c>
      <c r="BB90" s="29">
        <v>160</v>
      </c>
      <c r="BC90" s="36">
        <v>2</v>
      </c>
      <c r="BD90" s="29">
        <v>6</v>
      </c>
      <c r="BE90" s="1">
        <v>2</v>
      </c>
      <c r="BF90" s="275">
        <v>1</v>
      </c>
      <c r="BG90" s="1">
        <v>4</v>
      </c>
      <c r="BH90" s="29" t="s">
        <v>34</v>
      </c>
      <c r="BI90" s="29" t="s">
        <v>92</v>
      </c>
      <c r="BJ90" s="29">
        <v>0</v>
      </c>
      <c r="BK90" s="29" t="s">
        <v>85</v>
      </c>
      <c r="BL90" s="29">
        <v>70</v>
      </c>
      <c r="BM90" s="36">
        <v>2</v>
      </c>
      <c r="BN90" s="29">
        <v>2.5</v>
      </c>
      <c r="BO90" s="1">
        <v>2</v>
      </c>
      <c r="BP90" s="275">
        <v>2</v>
      </c>
      <c r="BQ90" s="1">
        <v>5</v>
      </c>
      <c r="BR90" s="29" t="s">
        <v>36</v>
      </c>
      <c r="BS90" s="29" t="s">
        <v>93</v>
      </c>
      <c r="BT90" s="29">
        <v>4</v>
      </c>
      <c r="BU90" s="29" t="s">
        <v>85</v>
      </c>
      <c r="BV90" s="29">
        <v>77</v>
      </c>
      <c r="BW90" s="36">
        <v>1</v>
      </c>
      <c r="BX90" s="29">
        <v>8</v>
      </c>
      <c r="BY90" s="1">
        <v>2</v>
      </c>
      <c r="BZ90" s="275">
        <v>3</v>
      </c>
      <c r="CA90" s="146">
        <v>4</v>
      </c>
      <c r="CB90" s="1"/>
      <c r="CC90" s="1"/>
      <c r="CD90" s="29">
        <v>0</v>
      </c>
      <c r="CE90" s="29" t="s">
        <v>86</v>
      </c>
      <c r="CF90" s="29">
        <v>90</v>
      </c>
      <c r="CG90" s="36">
        <v>2</v>
      </c>
      <c r="CH90" s="29">
        <v>4</v>
      </c>
      <c r="CI90" s="1">
        <v>2</v>
      </c>
      <c r="CJ90" s="275">
        <v>2</v>
      </c>
      <c r="CK90" s="1">
        <v>5</v>
      </c>
      <c r="CL90" s="29" t="s">
        <v>34</v>
      </c>
      <c r="CM90" s="29" t="s">
        <v>93</v>
      </c>
      <c r="CN90" s="29">
        <v>0</v>
      </c>
      <c r="CO90" s="29" t="s">
        <v>85</v>
      </c>
      <c r="CP90" s="29">
        <v>70</v>
      </c>
      <c r="CQ90" s="36">
        <v>3</v>
      </c>
      <c r="CR90" s="29">
        <v>6</v>
      </c>
      <c r="CS90" s="1">
        <v>2</v>
      </c>
      <c r="CT90" s="275">
        <v>3</v>
      </c>
      <c r="CU90" s="1">
        <v>4</v>
      </c>
      <c r="CV90" s="29" t="s">
        <v>34</v>
      </c>
      <c r="CW90" s="29" t="s">
        <v>93</v>
      </c>
      <c r="CX90" s="29">
        <v>9</v>
      </c>
      <c r="CY90" s="29" t="s">
        <v>85</v>
      </c>
      <c r="CZ90" s="29">
        <v>123</v>
      </c>
      <c r="DA90" s="36">
        <v>3</v>
      </c>
      <c r="DB90" s="29">
        <v>5</v>
      </c>
      <c r="DC90" s="1">
        <v>2</v>
      </c>
      <c r="DD90" s="263">
        <v>2</v>
      </c>
      <c r="DE90" s="23" t="s">
        <v>424</v>
      </c>
      <c r="DF90" s="1">
        <v>4</v>
      </c>
      <c r="DG90" s="1"/>
      <c r="DH90" s="264"/>
      <c r="DI90" s="29">
        <v>5</v>
      </c>
      <c r="DJ90" s="29" t="s">
        <v>86</v>
      </c>
      <c r="DK90" s="29">
        <v>169</v>
      </c>
      <c r="DL90" s="36">
        <v>3</v>
      </c>
      <c r="DM90" s="29">
        <v>4</v>
      </c>
      <c r="DN90" s="1">
        <v>2</v>
      </c>
      <c r="DO90" s="266">
        <v>2</v>
      </c>
      <c r="DP90" s="1">
        <v>4</v>
      </c>
      <c r="DQ90" s="29" t="s">
        <v>34</v>
      </c>
      <c r="DR90" s="29" t="s">
        <v>93</v>
      </c>
      <c r="DS90" s="29" t="s">
        <v>226</v>
      </c>
      <c r="DT90" s="29" t="s">
        <v>91</v>
      </c>
      <c r="DU90" s="29">
        <v>102</v>
      </c>
      <c r="DV90" s="36">
        <v>2</v>
      </c>
      <c r="DW90" s="29">
        <v>1</v>
      </c>
      <c r="DX90" s="1">
        <v>1</v>
      </c>
      <c r="DY90" s="263">
        <v>3</v>
      </c>
      <c r="DZ90" s="1">
        <v>4</v>
      </c>
      <c r="EA90" s="29" t="s">
        <v>34</v>
      </c>
      <c r="EB90" s="29" t="s">
        <v>93</v>
      </c>
      <c r="EC90" s="29">
        <v>0</v>
      </c>
      <c r="ED90" s="29" t="s">
        <v>85</v>
      </c>
      <c r="EE90" s="29">
        <v>100</v>
      </c>
      <c r="EF90" s="36">
        <v>1</v>
      </c>
      <c r="EG90" s="29">
        <v>2</v>
      </c>
      <c r="EH90" s="1">
        <v>2</v>
      </c>
      <c r="EI90" s="263">
        <v>2</v>
      </c>
      <c r="EJ90" s="1">
        <v>3</v>
      </c>
      <c r="EK90" s="29" t="s">
        <v>36</v>
      </c>
      <c r="EL90" s="29" t="s">
        <v>93</v>
      </c>
      <c r="EM90" s="29">
        <v>9</v>
      </c>
      <c r="EN90" s="29" t="s">
        <v>85</v>
      </c>
      <c r="EO90" s="29">
        <v>110</v>
      </c>
      <c r="EP90" s="36">
        <v>1</v>
      </c>
      <c r="EQ90" s="29">
        <v>7</v>
      </c>
      <c r="ER90" s="1">
        <v>1</v>
      </c>
      <c r="ES90" s="263">
        <v>2</v>
      </c>
      <c r="ET90" s="1">
        <v>5</v>
      </c>
      <c r="EU90" s="29" t="s">
        <v>34</v>
      </c>
      <c r="EV90" s="29" t="s">
        <v>93</v>
      </c>
      <c r="EW90" s="29">
        <v>8</v>
      </c>
      <c r="EX90" s="29" t="s">
        <v>85</v>
      </c>
      <c r="EY90" s="29">
        <v>130</v>
      </c>
      <c r="EZ90" s="36">
        <v>1</v>
      </c>
      <c r="FA90" s="29">
        <v>12</v>
      </c>
      <c r="FB90" s="1">
        <v>2</v>
      </c>
      <c r="FC90" s="263">
        <v>3</v>
      </c>
      <c r="FD90" s="1">
        <v>6</v>
      </c>
      <c r="FE90" s="29" t="s">
        <v>34</v>
      </c>
      <c r="FF90" s="29" t="s">
        <v>86</v>
      </c>
      <c r="FG90" s="29">
        <v>6</v>
      </c>
      <c r="FH90" s="29" t="s">
        <v>98</v>
      </c>
      <c r="FI90" s="29">
        <v>160</v>
      </c>
      <c r="FJ90" s="36">
        <v>2</v>
      </c>
      <c r="FK90" s="29">
        <v>6</v>
      </c>
      <c r="FL90" s="1">
        <v>2</v>
      </c>
      <c r="FM90" s="263">
        <v>4</v>
      </c>
      <c r="FN90" s="1">
        <v>7</v>
      </c>
      <c r="FO90" s="29" t="s">
        <v>34</v>
      </c>
      <c r="FP90" s="29" t="s">
        <v>93</v>
      </c>
      <c r="FQ90" s="29">
        <v>4</v>
      </c>
      <c r="FR90" s="29" t="s">
        <v>91</v>
      </c>
      <c r="FS90" s="29">
        <v>60</v>
      </c>
      <c r="FT90" s="36">
        <v>1</v>
      </c>
      <c r="FU90" s="29">
        <v>8</v>
      </c>
      <c r="FV90" s="1">
        <v>3</v>
      </c>
      <c r="FW90" s="263">
        <v>4</v>
      </c>
      <c r="FX90" s="1">
        <v>5</v>
      </c>
      <c r="FY90" s="1"/>
      <c r="FZ90" s="1"/>
      <c r="GA90" s="29">
        <v>7</v>
      </c>
      <c r="GB90" s="29" t="s">
        <v>96</v>
      </c>
      <c r="GC90" s="29">
        <v>150</v>
      </c>
      <c r="GD90" s="36">
        <v>2</v>
      </c>
      <c r="GE90" s="29">
        <v>5</v>
      </c>
      <c r="GF90" s="1">
        <v>2</v>
      </c>
      <c r="GG90" s="263">
        <v>3</v>
      </c>
      <c r="GH90" s="1">
        <v>6</v>
      </c>
      <c r="GI90" s="29" t="s">
        <v>34</v>
      </c>
      <c r="GJ90" s="29" t="s">
        <v>63</v>
      </c>
      <c r="GK90" s="29">
        <v>9</v>
      </c>
      <c r="GL90" s="29" t="s">
        <v>121</v>
      </c>
      <c r="GM90" s="29">
        <v>100</v>
      </c>
      <c r="GN90" s="36">
        <v>2</v>
      </c>
      <c r="GO90" s="29">
        <v>13</v>
      </c>
      <c r="GP90" s="1">
        <v>2</v>
      </c>
      <c r="GQ90" s="263">
        <v>4</v>
      </c>
    </row>
    <row r="91" spans="1:199" ht="19.5">
      <c r="A91" s="540">
        <v>44388</v>
      </c>
      <c r="B91" s="5" t="s">
        <v>493</v>
      </c>
      <c r="C91" s="74">
        <v>2</v>
      </c>
      <c r="D91" s="28">
        <v>0</v>
      </c>
      <c r="E91" s="206">
        <v>2</v>
      </c>
      <c r="F91" s="179">
        <v>84</v>
      </c>
      <c r="G91" s="180">
        <v>43</v>
      </c>
      <c r="H91" s="181">
        <v>41</v>
      </c>
      <c r="I91" s="518">
        <v>4</v>
      </c>
      <c r="J91" s="27">
        <v>0</v>
      </c>
      <c r="K91" s="27">
        <v>0</v>
      </c>
      <c r="L91" s="27">
        <v>3</v>
      </c>
      <c r="M91" s="27">
        <v>1</v>
      </c>
      <c r="N91" s="187">
        <v>4</v>
      </c>
      <c r="O91" s="27">
        <v>2</v>
      </c>
      <c r="P91" s="190">
        <v>6</v>
      </c>
      <c r="Q91" s="18">
        <v>3</v>
      </c>
      <c r="R91" s="55"/>
      <c r="S91" s="1">
        <v>5</v>
      </c>
      <c r="T91" s="29" t="s">
        <v>128</v>
      </c>
      <c r="U91" s="29" t="s">
        <v>93</v>
      </c>
      <c r="V91" s="29">
        <v>8</v>
      </c>
      <c r="W91" s="29" t="s">
        <v>63</v>
      </c>
      <c r="X91" s="29"/>
      <c r="Y91" s="36">
        <v>1</v>
      </c>
      <c r="Z91" s="29">
        <v>3</v>
      </c>
      <c r="AA91" s="1">
        <v>2</v>
      </c>
      <c r="AB91" s="275">
        <v>3</v>
      </c>
      <c r="AC91" s="1">
        <v>4</v>
      </c>
      <c r="AD91" s="81" t="s">
        <v>34</v>
      </c>
      <c r="AE91" s="81" t="s">
        <v>86</v>
      </c>
      <c r="AF91" s="29">
        <v>4</v>
      </c>
      <c r="AG91" s="29" t="s">
        <v>85</v>
      </c>
      <c r="AH91" s="29"/>
      <c r="AI91" s="36">
        <v>2</v>
      </c>
      <c r="AJ91" s="29">
        <v>14</v>
      </c>
      <c r="AK91" s="1">
        <v>2</v>
      </c>
      <c r="AL91" s="292">
        <v>2</v>
      </c>
      <c r="AM91" s="1">
        <v>3</v>
      </c>
      <c r="AN91" s="82" t="s">
        <v>128</v>
      </c>
      <c r="AO91" s="82" t="s">
        <v>93</v>
      </c>
      <c r="AP91" s="29">
        <v>0</v>
      </c>
      <c r="AQ91" s="29" t="s">
        <v>85</v>
      </c>
      <c r="AR91" s="29"/>
      <c r="AS91" s="36">
        <v>2</v>
      </c>
      <c r="AT91" s="29">
        <v>3</v>
      </c>
      <c r="AU91" s="1">
        <v>1</v>
      </c>
      <c r="AV91" s="275">
        <v>2</v>
      </c>
      <c r="AW91" s="1">
        <v>4</v>
      </c>
      <c r="AX91" s="1"/>
      <c r="AY91" s="1"/>
      <c r="AZ91" s="29">
        <v>6</v>
      </c>
      <c r="BA91" s="29" t="s">
        <v>85</v>
      </c>
      <c r="BB91" s="29"/>
      <c r="BC91" s="36">
        <v>2</v>
      </c>
      <c r="BD91" s="29">
        <v>18</v>
      </c>
      <c r="BE91" s="1">
        <v>3</v>
      </c>
      <c r="BF91" s="275">
        <v>1</v>
      </c>
      <c r="BG91" s="1">
        <v>6</v>
      </c>
      <c r="BH91" s="29" t="s">
        <v>34</v>
      </c>
      <c r="BI91" s="29" t="s">
        <v>93</v>
      </c>
      <c r="BJ91" s="29">
        <v>0</v>
      </c>
      <c r="BK91" s="29" t="s">
        <v>103</v>
      </c>
      <c r="BL91" s="29"/>
      <c r="BM91" s="36">
        <v>4</v>
      </c>
      <c r="BN91" s="29">
        <v>3</v>
      </c>
      <c r="BO91" s="1">
        <v>1</v>
      </c>
      <c r="BP91" s="275">
        <v>5</v>
      </c>
      <c r="BQ91" s="1">
        <v>6</v>
      </c>
      <c r="BR91" s="29" t="s">
        <v>36</v>
      </c>
      <c r="BS91" s="29" t="s">
        <v>93</v>
      </c>
      <c r="BT91" s="29">
        <v>4</v>
      </c>
      <c r="BU91" s="29" t="s">
        <v>91</v>
      </c>
      <c r="BV91" s="29"/>
      <c r="BW91" s="36">
        <v>2</v>
      </c>
      <c r="BX91" s="29">
        <v>5</v>
      </c>
      <c r="BY91" s="1">
        <v>2</v>
      </c>
      <c r="BZ91" s="275">
        <v>4</v>
      </c>
      <c r="CA91" s="1">
        <v>4</v>
      </c>
      <c r="CB91" s="1"/>
      <c r="CC91" s="1"/>
      <c r="CD91" s="29" t="s">
        <v>226</v>
      </c>
      <c r="CE91" s="29" t="s">
        <v>85</v>
      </c>
      <c r="CF91" s="29"/>
      <c r="CG91" s="36">
        <v>3</v>
      </c>
      <c r="CH91" s="29">
        <v>10</v>
      </c>
      <c r="CI91" s="1">
        <v>3</v>
      </c>
      <c r="CJ91" s="275">
        <v>1</v>
      </c>
      <c r="CK91" s="1">
        <v>7</v>
      </c>
      <c r="CL91" s="29" t="s">
        <v>34</v>
      </c>
      <c r="CM91" s="29" t="s">
        <v>63</v>
      </c>
      <c r="CN91" s="29">
        <v>0</v>
      </c>
      <c r="CO91" s="29" t="s">
        <v>91</v>
      </c>
      <c r="CP91" s="29" t="s">
        <v>285</v>
      </c>
      <c r="CQ91" s="36">
        <v>1</v>
      </c>
      <c r="CR91" s="29">
        <v>9</v>
      </c>
      <c r="CS91" s="1">
        <v>3</v>
      </c>
      <c r="CT91" s="275">
        <v>4</v>
      </c>
      <c r="CU91" s="1">
        <v>4</v>
      </c>
      <c r="CV91" s="29" t="s">
        <v>34</v>
      </c>
      <c r="CW91" s="29" t="s">
        <v>63</v>
      </c>
      <c r="CX91" s="29" t="s">
        <v>128</v>
      </c>
      <c r="CY91" s="29" t="s">
        <v>63</v>
      </c>
      <c r="CZ91" s="29"/>
      <c r="DA91" s="36">
        <v>2</v>
      </c>
      <c r="DB91" s="29">
        <v>2</v>
      </c>
      <c r="DC91" s="1">
        <v>1</v>
      </c>
      <c r="DD91" s="263">
        <v>3</v>
      </c>
      <c r="DE91" s="23" t="s">
        <v>424</v>
      </c>
      <c r="DF91" s="146">
        <v>4</v>
      </c>
      <c r="DG91" s="1"/>
      <c r="DH91" s="264"/>
      <c r="DI91" s="29">
        <v>5</v>
      </c>
      <c r="DJ91" s="29" t="s">
        <v>85</v>
      </c>
      <c r="DK91" s="29" t="s">
        <v>285</v>
      </c>
      <c r="DL91" s="36">
        <v>3</v>
      </c>
      <c r="DM91" s="29">
        <v>2.5</v>
      </c>
      <c r="DN91" s="1">
        <v>2</v>
      </c>
      <c r="DO91" s="266">
        <v>2</v>
      </c>
      <c r="DP91" s="1">
        <v>4</v>
      </c>
      <c r="DQ91" s="29" t="s">
        <v>34</v>
      </c>
      <c r="DR91" s="29" t="s">
        <v>93</v>
      </c>
      <c r="DS91" s="29">
        <v>8</v>
      </c>
      <c r="DT91" s="29" t="s">
        <v>85</v>
      </c>
      <c r="DU91" s="29"/>
      <c r="DV91" s="36">
        <v>3</v>
      </c>
      <c r="DW91" s="29">
        <v>16</v>
      </c>
      <c r="DX91" s="1">
        <v>2</v>
      </c>
      <c r="DY91" s="263">
        <v>2</v>
      </c>
      <c r="DZ91" s="1">
        <v>5</v>
      </c>
      <c r="EA91" s="29" t="s">
        <v>34</v>
      </c>
      <c r="EB91" s="29" t="s">
        <v>93</v>
      </c>
      <c r="EC91" s="29" t="s">
        <v>226</v>
      </c>
      <c r="ED91" s="29" t="s">
        <v>85</v>
      </c>
      <c r="EE91" s="29"/>
      <c r="EF91" s="36">
        <v>1</v>
      </c>
      <c r="EG91" s="29">
        <v>16</v>
      </c>
      <c r="EH91" s="1">
        <v>3</v>
      </c>
      <c r="EI91" s="263">
        <v>2</v>
      </c>
      <c r="EJ91" s="1">
        <v>6</v>
      </c>
      <c r="EK91" s="29" t="s">
        <v>36</v>
      </c>
      <c r="EL91" s="29" t="s">
        <v>63</v>
      </c>
      <c r="EM91" s="29">
        <v>7</v>
      </c>
      <c r="EN91" s="29" t="s">
        <v>86</v>
      </c>
      <c r="EO91" s="29"/>
      <c r="EP91" s="36">
        <v>1</v>
      </c>
      <c r="EQ91" s="29">
        <v>2</v>
      </c>
      <c r="ER91" s="1">
        <v>2</v>
      </c>
      <c r="ES91" s="263">
        <v>4</v>
      </c>
      <c r="ET91" s="1">
        <v>5</v>
      </c>
      <c r="EU91" s="29" t="s">
        <v>34</v>
      </c>
      <c r="EV91" s="29" t="s">
        <v>93</v>
      </c>
      <c r="EW91" s="29">
        <v>8</v>
      </c>
      <c r="EX91" s="29" t="s">
        <v>85</v>
      </c>
      <c r="EY91" s="29"/>
      <c r="EZ91" s="36">
        <v>1</v>
      </c>
      <c r="FA91" s="29">
        <v>12</v>
      </c>
      <c r="FB91" s="1">
        <v>2</v>
      </c>
      <c r="FC91" s="263">
        <v>3</v>
      </c>
      <c r="FD91" s="1">
        <v>6</v>
      </c>
      <c r="FE91" s="29" t="s">
        <v>34</v>
      </c>
      <c r="FF91" s="29" t="s">
        <v>86</v>
      </c>
      <c r="FG91" s="29">
        <v>5</v>
      </c>
      <c r="FH91" s="29" t="s">
        <v>103</v>
      </c>
      <c r="FI91" s="29"/>
      <c r="FJ91" s="36">
        <v>3</v>
      </c>
      <c r="FK91" s="29">
        <v>1.5</v>
      </c>
      <c r="FL91" s="1">
        <v>1</v>
      </c>
      <c r="FM91" s="263">
        <v>5</v>
      </c>
      <c r="FN91" s="1">
        <v>3</v>
      </c>
      <c r="FO91" s="29" t="s">
        <v>34</v>
      </c>
      <c r="FP91" s="29" t="s">
        <v>93</v>
      </c>
      <c r="FQ91" s="29">
        <v>4</v>
      </c>
      <c r="FR91" s="29" t="s">
        <v>85</v>
      </c>
      <c r="FS91" s="29"/>
      <c r="FT91" s="36">
        <v>1</v>
      </c>
      <c r="FU91" s="29">
        <v>3</v>
      </c>
      <c r="FV91" s="1">
        <v>1</v>
      </c>
      <c r="FW91" s="263">
        <v>2</v>
      </c>
      <c r="FX91" s="1">
        <v>4</v>
      </c>
      <c r="FY91" s="1"/>
      <c r="FZ91" s="1"/>
      <c r="GA91" s="29">
        <v>7</v>
      </c>
      <c r="GB91" s="29" t="s">
        <v>63</v>
      </c>
      <c r="GC91" s="29"/>
      <c r="GD91" s="36">
        <v>1</v>
      </c>
      <c r="GE91" s="29">
        <v>9</v>
      </c>
      <c r="GF91" s="1">
        <v>2</v>
      </c>
      <c r="GG91" s="263">
        <v>2</v>
      </c>
      <c r="GH91" s="1">
        <v>4</v>
      </c>
      <c r="GI91" s="29" t="s">
        <v>34</v>
      </c>
      <c r="GJ91" s="29" t="s">
        <v>93</v>
      </c>
      <c r="GK91" s="29">
        <v>8</v>
      </c>
      <c r="GL91" s="29" t="s">
        <v>85</v>
      </c>
      <c r="GM91" s="29"/>
      <c r="GN91" s="36">
        <v>1</v>
      </c>
      <c r="GO91" s="29">
        <v>7</v>
      </c>
      <c r="GP91" s="1">
        <v>1</v>
      </c>
      <c r="GQ91" s="263">
        <v>3</v>
      </c>
    </row>
    <row r="92" spans="1:199" ht="19.5">
      <c r="A92" s="540">
        <v>44381</v>
      </c>
      <c r="B92" s="5" t="s">
        <v>492</v>
      </c>
      <c r="C92" s="74">
        <v>2</v>
      </c>
      <c r="D92" s="28">
        <v>0</v>
      </c>
      <c r="E92" s="206">
        <v>2</v>
      </c>
      <c r="F92" s="179">
        <v>86</v>
      </c>
      <c r="G92" s="180">
        <v>44</v>
      </c>
      <c r="H92" s="181">
        <v>42</v>
      </c>
      <c r="I92" s="518">
        <v>7</v>
      </c>
      <c r="J92" s="27">
        <v>2</v>
      </c>
      <c r="K92" s="27">
        <v>1</v>
      </c>
      <c r="L92" s="27">
        <v>1</v>
      </c>
      <c r="M92" s="27">
        <v>2</v>
      </c>
      <c r="N92" s="187">
        <v>6</v>
      </c>
      <c r="O92" s="27">
        <v>0</v>
      </c>
      <c r="P92" s="190">
        <v>6</v>
      </c>
      <c r="Q92" s="18">
        <v>2</v>
      </c>
      <c r="R92" s="55"/>
      <c r="S92" s="1">
        <v>4</v>
      </c>
      <c r="T92" s="29" t="s">
        <v>128</v>
      </c>
      <c r="U92" s="29" t="s">
        <v>63</v>
      </c>
      <c r="V92" s="29">
        <v>8</v>
      </c>
      <c r="W92" s="29" t="s">
        <v>63</v>
      </c>
      <c r="X92" s="29"/>
      <c r="Y92" s="36">
        <v>3</v>
      </c>
      <c r="Z92" s="29">
        <v>1</v>
      </c>
      <c r="AA92" s="1">
        <v>1</v>
      </c>
      <c r="AB92" s="275">
        <v>3</v>
      </c>
      <c r="AC92" s="1">
        <v>4</v>
      </c>
      <c r="AD92" s="29" t="s">
        <v>34</v>
      </c>
      <c r="AE92" s="29" t="s">
        <v>93</v>
      </c>
      <c r="AF92" s="29">
        <v>6</v>
      </c>
      <c r="AG92" s="29" t="s">
        <v>91</v>
      </c>
      <c r="AH92" s="29"/>
      <c r="AI92" s="36">
        <v>2</v>
      </c>
      <c r="AJ92" s="29">
        <v>2</v>
      </c>
      <c r="AK92" s="1">
        <v>1</v>
      </c>
      <c r="AL92" s="292">
        <v>3</v>
      </c>
      <c r="AM92" s="1">
        <v>6</v>
      </c>
      <c r="AN92" s="29" t="s">
        <v>128</v>
      </c>
      <c r="AO92" s="29" t="s">
        <v>103</v>
      </c>
      <c r="AP92" s="29">
        <v>4</v>
      </c>
      <c r="AQ92" s="29" t="s">
        <v>85</v>
      </c>
      <c r="AR92" s="29"/>
      <c r="AS92" s="36">
        <v>3</v>
      </c>
      <c r="AT92" s="29">
        <v>19</v>
      </c>
      <c r="AU92" s="1">
        <v>2</v>
      </c>
      <c r="AV92" s="275">
        <v>4</v>
      </c>
      <c r="AW92" s="1">
        <v>3</v>
      </c>
      <c r="AX92" s="1"/>
      <c r="AY92" s="1"/>
      <c r="AZ92" s="29">
        <v>5</v>
      </c>
      <c r="BA92" s="29" t="s">
        <v>85</v>
      </c>
      <c r="BB92" s="29"/>
      <c r="BC92" s="36">
        <v>4</v>
      </c>
      <c r="BD92" s="29">
        <v>15</v>
      </c>
      <c r="BE92" s="1">
        <v>2</v>
      </c>
      <c r="BF92" s="275">
        <v>1</v>
      </c>
      <c r="BG92" s="1">
        <v>7</v>
      </c>
      <c r="BH92" s="29" t="s">
        <v>34</v>
      </c>
      <c r="BI92" s="29" t="s">
        <v>103</v>
      </c>
      <c r="BJ92" s="29">
        <v>4</v>
      </c>
      <c r="BK92" s="29" t="s">
        <v>85</v>
      </c>
      <c r="BL92" s="29"/>
      <c r="BM92" s="36">
        <v>5</v>
      </c>
      <c r="BN92" s="29">
        <v>12</v>
      </c>
      <c r="BO92" s="1">
        <v>3</v>
      </c>
      <c r="BP92" s="275">
        <v>4</v>
      </c>
      <c r="BQ92" s="1">
        <v>5</v>
      </c>
      <c r="BR92" s="29" t="s">
        <v>36</v>
      </c>
      <c r="BS92" s="29" t="s">
        <v>93</v>
      </c>
      <c r="BT92" s="29">
        <v>8</v>
      </c>
      <c r="BU92" s="29" t="s">
        <v>85</v>
      </c>
      <c r="BV92" s="29"/>
      <c r="BW92" s="36">
        <v>3</v>
      </c>
      <c r="BX92" s="29">
        <v>6</v>
      </c>
      <c r="BY92" s="1">
        <v>2</v>
      </c>
      <c r="BZ92" s="275">
        <v>3</v>
      </c>
      <c r="CA92" s="1">
        <v>3</v>
      </c>
      <c r="CB92" s="1"/>
      <c r="CC92" s="1"/>
      <c r="CD92" s="29">
        <v>9</v>
      </c>
      <c r="CE92" s="29" t="s">
        <v>85</v>
      </c>
      <c r="CF92" s="29"/>
      <c r="CG92" s="36">
        <v>5</v>
      </c>
      <c r="CH92" s="29">
        <v>6</v>
      </c>
      <c r="CI92" s="1">
        <v>2</v>
      </c>
      <c r="CJ92" s="275">
        <v>1</v>
      </c>
      <c r="CK92" s="1">
        <v>8</v>
      </c>
      <c r="CL92" s="29" t="s">
        <v>34</v>
      </c>
      <c r="CM92" s="29" t="s">
        <v>63</v>
      </c>
      <c r="CN92" s="29">
        <v>4</v>
      </c>
      <c r="CO92" s="29" t="s">
        <v>85</v>
      </c>
      <c r="CP92" s="29"/>
      <c r="CQ92" s="36">
        <v>1</v>
      </c>
      <c r="CR92" s="29">
        <v>10</v>
      </c>
      <c r="CS92" s="1">
        <v>3</v>
      </c>
      <c r="CT92" s="275">
        <v>5</v>
      </c>
      <c r="CU92" s="1">
        <v>4</v>
      </c>
      <c r="CV92" s="29" t="s">
        <v>34</v>
      </c>
      <c r="CW92" s="29" t="s">
        <v>93</v>
      </c>
      <c r="CX92" s="29" t="s">
        <v>226</v>
      </c>
      <c r="CY92" s="29" t="s">
        <v>85</v>
      </c>
      <c r="CZ92" s="29"/>
      <c r="DA92" s="36">
        <v>1</v>
      </c>
      <c r="DB92" s="29">
        <v>6</v>
      </c>
      <c r="DC92" s="1">
        <v>2</v>
      </c>
      <c r="DD92" s="263">
        <v>2</v>
      </c>
      <c r="DE92" s="23" t="s">
        <v>424</v>
      </c>
      <c r="DF92" s="1">
        <v>5</v>
      </c>
      <c r="DG92" s="1"/>
      <c r="DH92" s="264"/>
      <c r="DI92" s="29">
        <v>5</v>
      </c>
      <c r="DJ92" s="29" t="s">
        <v>85</v>
      </c>
      <c r="DK92" s="29"/>
      <c r="DL92" s="36">
        <v>3</v>
      </c>
      <c r="DM92" s="29">
        <v>30</v>
      </c>
      <c r="DN92" s="1">
        <v>4</v>
      </c>
      <c r="DO92" s="266">
        <v>1</v>
      </c>
      <c r="DP92" s="1">
        <v>3</v>
      </c>
      <c r="DQ92" s="29" t="s">
        <v>34</v>
      </c>
      <c r="DR92" s="29" t="s">
        <v>93</v>
      </c>
      <c r="DS92" s="29">
        <v>9</v>
      </c>
      <c r="DT92" s="29" t="s">
        <v>85</v>
      </c>
      <c r="DU92" s="29"/>
      <c r="DV92" s="36">
        <v>3</v>
      </c>
      <c r="DW92" s="29">
        <v>5</v>
      </c>
      <c r="DX92" s="1">
        <v>1</v>
      </c>
      <c r="DY92" s="263">
        <v>2</v>
      </c>
      <c r="DZ92" s="1">
        <v>4</v>
      </c>
      <c r="EA92" s="29" t="s">
        <v>34</v>
      </c>
      <c r="EB92" s="29" t="s">
        <v>93</v>
      </c>
      <c r="EC92" s="29">
        <v>7</v>
      </c>
      <c r="ED92" s="29" t="s">
        <v>85</v>
      </c>
      <c r="EE92" s="29"/>
      <c r="EF92" s="36">
        <v>4</v>
      </c>
      <c r="EG92" s="29">
        <v>14</v>
      </c>
      <c r="EH92" s="1">
        <v>2</v>
      </c>
      <c r="EI92" s="263">
        <v>2</v>
      </c>
      <c r="EJ92" s="1">
        <v>6</v>
      </c>
      <c r="EK92" s="29" t="s">
        <v>36</v>
      </c>
      <c r="EL92" s="29" t="s">
        <v>93</v>
      </c>
      <c r="EM92" s="29">
        <v>4</v>
      </c>
      <c r="EN92" s="29" t="s">
        <v>85</v>
      </c>
      <c r="EO92" s="29"/>
      <c r="EP92" s="36">
        <v>3</v>
      </c>
      <c r="EQ92" s="29">
        <v>10</v>
      </c>
      <c r="ER92" s="1">
        <v>3</v>
      </c>
      <c r="ES92" s="263">
        <v>3</v>
      </c>
      <c r="ET92" s="201">
        <v>5</v>
      </c>
      <c r="EU92" s="29" t="s">
        <v>34</v>
      </c>
      <c r="EV92" s="29" t="s">
        <v>93</v>
      </c>
      <c r="EW92" s="29" t="s">
        <v>270</v>
      </c>
      <c r="EX92" s="29" t="s">
        <v>85</v>
      </c>
      <c r="EY92" s="29"/>
      <c r="EZ92" s="36">
        <v>3</v>
      </c>
      <c r="FA92" s="29">
        <v>5</v>
      </c>
      <c r="FB92" s="1">
        <v>2</v>
      </c>
      <c r="FC92" s="263">
        <v>3</v>
      </c>
      <c r="FD92" s="1">
        <v>5</v>
      </c>
      <c r="FE92" s="29" t="s">
        <v>34</v>
      </c>
      <c r="FF92" s="29" t="s">
        <v>86</v>
      </c>
      <c r="FG92" s="29">
        <v>4</v>
      </c>
      <c r="FH92" s="29" t="s">
        <v>85</v>
      </c>
      <c r="FI92" s="29"/>
      <c r="FJ92" s="36">
        <v>4</v>
      </c>
      <c r="FK92" s="29">
        <v>5</v>
      </c>
      <c r="FL92" s="1">
        <v>2</v>
      </c>
      <c r="FM92" s="263">
        <v>3</v>
      </c>
      <c r="FN92" s="1">
        <v>7</v>
      </c>
      <c r="FO92" s="29" t="s">
        <v>34</v>
      </c>
      <c r="FP92" s="29" t="s">
        <v>86</v>
      </c>
      <c r="FQ92" s="29">
        <v>4</v>
      </c>
      <c r="FR92" s="29" t="s">
        <v>91</v>
      </c>
      <c r="FS92" s="29" t="s">
        <v>285</v>
      </c>
      <c r="FT92" s="36">
        <v>1</v>
      </c>
      <c r="FU92" s="29">
        <v>7</v>
      </c>
      <c r="FV92" s="1">
        <v>3</v>
      </c>
      <c r="FW92" s="263">
        <v>4</v>
      </c>
      <c r="FX92" s="1">
        <v>3</v>
      </c>
      <c r="FY92" s="1"/>
      <c r="FZ92" s="1"/>
      <c r="GA92" s="29">
        <v>8</v>
      </c>
      <c r="GB92" s="29" t="s">
        <v>63</v>
      </c>
      <c r="GC92" s="29"/>
      <c r="GD92" s="36">
        <v>1</v>
      </c>
      <c r="GE92" s="29">
        <v>1</v>
      </c>
      <c r="GF92" s="1">
        <v>1</v>
      </c>
      <c r="GG92" s="263">
        <v>2</v>
      </c>
      <c r="GH92" s="1">
        <v>4</v>
      </c>
      <c r="GI92" s="29" t="s">
        <v>34</v>
      </c>
      <c r="GJ92" s="29" t="s">
        <v>93</v>
      </c>
      <c r="GK92" s="29">
        <v>7</v>
      </c>
      <c r="GL92" s="29" t="s">
        <v>85</v>
      </c>
      <c r="GM92" s="29"/>
      <c r="GN92" s="36">
        <v>1</v>
      </c>
      <c r="GO92" s="29">
        <v>14</v>
      </c>
      <c r="GP92" s="1">
        <v>1</v>
      </c>
      <c r="GQ92" s="263">
        <v>3</v>
      </c>
    </row>
    <row r="93" spans="1:199" ht="19.5">
      <c r="A93" s="540">
        <v>44367</v>
      </c>
      <c r="B93" s="5" t="s">
        <v>491</v>
      </c>
      <c r="C93" s="74">
        <v>1</v>
      </c>
      <c r="D93" s="28">
        <v>0</v>
      </c>
      <c r="E93" s="206">
        <v>1</v>
      </c>
      <c r="F93" s="179">
        <v>78</v>
      </c>
      <c r="G93" s="180">
        <v>39</v>
      </c>
      <c r="H93" s="181">
        <v>39</v>
      </c>
      <c r="I93" s="518">
        <v>3</v>
      </c>
      <c r="J93" s="27">
        <v>1</v>
      </c>
      <c r="K93" s="27">
        <v>0</v>
      </c>
      <c r="L93" s="27">
        <v>0</v>
      </c>
      <c r="M93" s="27">
        <v>0</v>
      </c>
      <c r="N93" s="187">
        <v>1</v>
      </c>
      <c r="O93" s="27">
        <v>4</v>
      </c>
      <c r="P93" s="190">
        <v>5</v>
      </c>
      <c r="Q93" s="18">
        <v>2</v>
      </c>
      <c r="R93" s="55"/>
      <c r="S93" s="1">
        <v>4</v>
      </c>
      <c r="T93" s="30" t="s">
        <v>128</v>
      </c>
      <c r="U93" s="29" t="s">
        <v>93</v>
      </c>
      <c r="V93" s="29" t="s">
        <v>226</v>
      </c>
      <c r="W93" s="29" t="s">
        <v>63</v>
      </c>
      <c r="X93" s="29"/>
      <c r="Y93" s="36">
        <v>1</v>
      </c>
      <c r="Z93" s="29">
        <v>2</v>
      </c>
      <c r="AA93" s="1">
        <v>1</v>
      </c>
      <c r="AB93" s="275">
        <v>3</v>
      </c>
      <c r="AC93" s="1">
        <v>4</v>
      </c>
      <c r="AD93" s="30" t="s">
        <v>34</v>
      </c>
      <c r="AE93" s="29" t="s">
        <v>63</v>
      </c>
      <c r="AF93" s="29" t="s">
        <v>226</v>
      </c>
      <c r="AG93" s="29" t="s">
        <v>85</v>
      </c>
      <c r="AH93" s="29"/>
      <c r="AI93" s="36">
        <v>4</v>
      </c>
      <c r="AJ93" s="29">
        <v>5</v>
      </c>
      <c r="AK93" s="1">
        <v>1</v>
      </c>
      <c r="AL93" s="292">
        <v>3</v>
      </c>
      <c r="AM93" s="1">
        <v>5</v>
      </c>
      <c r="AN93" s="29" t="s">
        <v>128</v>
      </c>
      <c r="AO93" s="29" t="s">
        <v>93</v>
      </c>
      <c r="AP93" s="29" t="s">
        <v>226</v>
      </c>
      <c r="AQ93" s="29" t="s">
        <v>92</v>
      </c>
      <c r="AR93" s="29"/>
      <c r="AS93" s="36">
        <v>3</v>
      </c>
      <c r="AT93" s="29">
        <v>6</v>
      </c>
      <c r="AU93" s="1">
        <v>2</v>
      </c>
      <c r="AV93" s="275">
        <v>3</v>
      </c>
      <c r="AW93" s="1">
        <v>3</v>
      </c>
      <c r="AX93" s="1"/>
      <c r="AY93" s="1"/>
      <c r="AZ93" s="29">
        <v>6</v>
      </c>
      <c r="BA93" s="29" t="s">
        <v>85</v>
      </c>
      <c r="BB93" s="29"/>
      <c r="BC93" s="36">
        <v>2</v>
      </c>
      <c r="BD93" s="29">
        <v>7</v>
      </c>
      <c r="BE93" s="1">
        <v>2</v>
      </c>
      <c r="BF93" s="275">
        <v>1</v>
      </c>
      <c r="BG93" s="1">
        <v>5</v>
      </c>
      <c r="BH93" s="29" t="s">
        <v>34</v>
      </c>
      <c r="BI93" s="29" t="s">
        <v>92</v>
      </c>
      <c r="BJ93" s="29">
        <v>4</v>
      </c>
      <c r="BK93" s="29" t="s">
        <v>92</v>
      </c>
      <c r="BL93" s="29"/>
      <c r="BM93" s="36">
        <v>1</v>
      </c>
      <c r="BN93" s="29">
        <v>3</v>
      </c>
      <c r="BO93" s="1">
        <v>2</v>
      </c>
      <c r="BP93" s="275">
        <v>3</v>
      </c>
      <c r="BQ93" s="1">
        <v>4</v>
      </c>
      <c r="BR93" s="29" t="s">
        <v>36</v>
      </c>
      <c r="BS93" s="29" t="s">
        <v>93</v>
      </c>
      <c r="BT93" s="29">
        <v>0</v>
      </c>
      <c r="BU93" s="29" t="s">
        <v>85</v>
      </c>
      <c r="BV93" s="29"/>
      <c r="BW93" s="36">
        <v>1</v>
      </c>
      <c r="BX93" s="29">
        <v>3</v>
      </c>
      <c r="BY93" s="1">
        <v>1</v>
      </c>
      <c r="BZ93" s="275">
        <v>3</v>
      </c>
      <c r="CA93" s="1">
        <v>3</v>
      </c>
      <c r="CB93" s="1"/>
      <c r="CC93" s="1"/>
      <c r="CD93" s="29">
        <v>0</v>
      </c>
      <c r="CE93" s="29" t="s">
        <v>85</v>
      </c>
      <c r="CF93" s="29"/>
      <c r="CG93" s="36">
        <v>3</v>
      </c>
      <c r="CH93" s="29">
        <v>7</v>
      </c>
      <c r="CI93" s="1">
        <v>2</v>
      </c>
      <c r="CJ93" s="275">
        <v>1</v>
      </c>
      <c r="CK93" s="1">
        <v>7</v>
      </c>
      <c r="CL93" s="29" t="s">
        <v>34</v>
      </c>
      <c r="CM93" s="29" t="s">
        <v>103</v>
      </c>
      <c r="CN93" s="29">
        <v>0</v>
      </c>
      <c r="CO93" s="29" t="s">
        <v>85</v>
      </c>
      <c r="CP93" s="29"/>
      <c r="CQ93" s="36">
        <v>1</v>
      </c>
      <c r="CR93" s="29">
        <v>12</v>
      </c>
      <c r="CS93" s="1">
        <v>2</v>
      </c>
      <c r="CT93" s="275">
        <v>5</v>
      </c>
      <c r="CU93" s="1">
        <v>4</v>
      </c>
      <c r="CV93" s="29" t="s">
        <v>34</v>
      </c>
      <c r="CW93" s="29" t="s">
        <v>93</v>
      </c>
      <c r="CX93" s="29" t="s">
        <v>226</v>
      </c>
      <c r="CY93" s="29" t="s">
        <v>85</v>
      </c>
      <c r="CZ93" s="29"/>
      <c r="DA93" s="36">
        <v>2</v>
      </c>
      <c r="DB93" s="29">
        <v>6</v>
      </c>
      <c r="DC93" s="1">
        <v>2</v>
      </c>
      <c r="DD93" s="263">
        <v>2</v>
      </c>
      <c r="DE93" s="23" t="s">
        <v>424</v>
      </c>
      <c r="DF93" s="1">
        <v>2</v>
      </c>
      <c r="DG93" s="1"/>
      <c r="DH93" s="264"/>
      <c r="DI93" s="29">
        <v>6</v>
      </c>
      <c r="DJ93" s="29" t="s">
        <v>85</v>
      </c>
      <c r="DK93" s="29"/>
      <c r="DL93" s="36">
        <v>1</v>
      </c>
      <c r="DM93" s="29">
        <v>4</v>
      </c>
      <c r="DN93" s="1">
        <v>1</v>
      </c>
      <c r="DO93" s="266">
        <v>1</v>
      </c>
      <c r="DP93" s="1">
        <v>4</v>
      </c>
      <c r="DQ93" s="29" t="s">
        <v>34</v>
      </c>
      <c r="DR93" s="29" t="s">
        <v>93</v>
      </c>
      <c r="DS93" s="29">
        <v>9</v>
      </c>
      <c r="DT93" s="29" t="s">
        <v>85</v>
      </c>
      <c r="DU93" s="29"/>
      <c r="DV93" s="36">
        <v>1</v>
      </c>
      <c r="DW93" s="29">
        <v>6</v>
      </c>
      <c r="DX93" s="1">
        <v>1</v>
      </c>
      <c r="DY93" s="263">
        <v>3</v>
      </c>
      <c r="DZ93" s="1">
        <v>4</v>
      </c>
      <c r="EA93" s="29" t="s">
        <v>34</v>
      </c>
      <c r="EB93" s="29" t="s">
        <v>93</v>
      </c>
      <c r="EC93" s="29" t="s">
        <v>226</v>
      </c>
      <c r="ED93" s="29" t="s">
        <v>85</v>
      </c>
      <c r="EE93" s="29"/>
      <c r="EF93" s="36">
        <v>1</v>
      </c>
      <c r="EG93" s="29">
        <v>8</v>
      </c>
      <c r="EH93" s="1">
        <v>2</v>
      </c>
      <c r="EI93" s="263">
        <v>2</v>
      </c>
      <c r="EJ93" s="1">
        <v>5</v>
      </c>
      <c r="EK93" s="29" t="s">
        <v>36</v>
      </c>
      <c r="EL93" s="29" t="s">
        <v>93</v>
      </c>
      <c r="EM93" s="29">
        <v>7</v>
      </c>
      <c r="EN93" s="29" t="s">
        <v>85</v>
      </c>
      <c r="EO93" s="29"/>
      <c r="EP93" s="36">
        <v>2</v>
      </c>
      <c r="EQ93" s="29">
        <v>4</v>
      </c>
      <c r="ER93" s="1">
        <v>3</v>
      </c>
      <c r="ES93" s="263">
        <v>2</v>
      </c>
      <c r="ET93" s="1">
        <v>5</v>
      </c>
      <c r="EU93" s="29" t="s">
        <v>34</v>
      </c>
      <c r="EV93" s="29" t="s">
        <v>93</v>
      </c>
      <c r="EW93" s="29">
        <v>9</v>
      </c>
      <c r="EX93" s="29" t="s">
        <v>85</v>
      </c>
      <c r="EY93" s="29"/>
      <c r="EZ93" s="36">
        <v>2</v>
      </c>
      <c r="FA93" s="29">
        <v>7</v>
      </c>
      <c r="FB93" s="1">
        <v>2</v>
      </c>
      <c r="FC93" s="263">
        <v>3</v>
      </c>
      <c r="FD93" s="1">
        <v>5</v>
      </c>
      <c r="FE93" s="29" t="s">
        <v>34</v>
      </c>
      <c r="FF93" s="29" t="s">
        <v>86</v>
      </c>
      <c r="FG93" s="29">
        <v>6</v>
      </c>
      <c r="FH93" s="29" t="s">
        <v>91</v>
      </c>
      <c r="FI93" s="29"/>
      <c r="FJ93" s="36">
        <v>2</v>
      </c>
      <c r="FK93" s="29">
        <v>2</v>
      </c>
      <c r="FL93" s="1">
        <v>2</v>
      </c>
      <c r="FM93" s="263">
        <v>3</v>
      </c>
      <c r="FN93" s="1">
        <v>5</v>
      </c>
      <c r="FO93" s="29" t="s">
        <v>34</v>
      </c>
      <c r="FP93" s="29" t="s">
        <v>86</v>
      </c>
      <c r="FQ93" s="29">
        <v>4</v>
      </c>
      <c r="FR93" s="29" t="s">
        <v>85</v>
      </c>
      <c r="FS93" s="29"/>
      <c r="FT93" s="36">
        <v>2</v>
      </c>
      <c r="FU93" s="29">
        <v>10</v>
      </c>
      <c r="FV93" s="1">
        <v>3</v>
      </c>
      <c r="FW93" s="263">
        <v>2</v>
      </c>
      <c r="FX93" s="1">
        <v>3</v>
      </c>
      <c r="FY93" s="1"/>
      <c r="FZ93" s="1"/>
      <c r="GA93" s="29">
        <v>7</v>
      </c>
      <c r="GB93" s="29" t="s">
        <v>85</v>
      </c>
      <c r="GC93" s="29"/>
      <c r="GD93" s="36">
        <v>1</v>
      </c>
      <c r="GE93" s="29">
        <v>9</v>
      </c>
      <c r="GF93" s="1">
        <v>2</v>
      </c>
      <c r="GG93" s="263">
        <v>1</v>
      </c>
      <c r="GH93" s="1">
        <v>6</v>
      </c>
      <c r="GI93" s="29" t="s">
        <v>34</v>
      </c>
      <c r="GJ93" s="29" t="s">
        <v>93</v>
      </c>
      <c r="GK93" s="29">
        <v>0</v>
      </c>
      <c r="GL93" s="29" t="s">
        <v>92</v>
      </c>
      <c r="GM93" s="29"/>
      <c r="GN93" s="36">
        <v>3</v>
      </c>
      <c r="GO93" s="29">
        <v>9</v>
      </c>
      <c r="GP93" s="1">
        <v>2</v>
      </c>
      <c r="GQ93" s="263">
        <v>4</v>
      </c>
    </row>
    <row r="94" spans="1:199" ht="19.5">
      <c r="A94" s="540">
        <v>44360</v>
      </c>
      <c r="B94" s="114" t="s">
        <v>489</v>
      </c>
      <c r="C94" s="74">
        <v>2</v>
      </c>
      <c r="D94" s="28">
        <v>0</v>
      </c>
      <c r="E94" s="206">
        <v>2</v>
      </c>
      <c r="F94" s="179">
        <v>84</v>
      </c>
      <c r="G94" s="180">
        <v>40</v>
      </c>
      <c r="H94" s="181">
        <v>44</v>
      </c>
      <c r="I94" s="518">
        <v>7</v>
      </c>
      <c r="J94" s="27">
        <v>1</v>
      </c>
      <c r="K94" s="27">
        <v>0</v>
      </c>
      <c r="L94" s="27">
        <v>1</v>
      </c>
      <c r="M94" s="27">
        <v>0</v>
      </c>
      <c r="N94" s="187">
        <v>2</v>
      </c>
      <c r="O94" s="27">
        <v>0</v>
      </c>
      <c r="P94" s="190">
        <v>2</v>
      </c>
      <c r="Q94" s="18">
        <v>0</v>
      </c>
      <c r="R94" s="55"/>
      <c r="S94" s="1">
        <v>4</v>
      </c>
      <c r="T94" s="29" t="s">
        <v>128</v>
      </c>
      <c r="U94" s="29" t="s">
        <v>95</v>
      </c>
      <c r="V94" s="29" t="s">
        <v>226</v>
      </c>
      <c r="W94" s="29" t="s">
        <v>85</v>
      </c>
      <c r="X94" s="29"/>
      <c r="Y94" s="36">
        <v>1</v>
      </c>
      <c r="Z94" s="29">
        <v>16</v>
      </c>
      <c r="AA94" s="1">
        <v>2</v>
      </c>
      <c r="AB94" s="275">
        <v>2</v>
      </c>
      <c r="AC94" s="1">
        <v>5</v>
      </c>
      <c r="AD94" s="81" t="s">
        <v>34</v>
      </c>
      <c r="AE94" s="81" t="s">
        <v>93</v>
      </c>
      <c r="AF94" s="29">
        <v>7</v>
      </c>
      <c r="AG94" s="29" t="s">
        <v>92</v>
      </c>
      <c r="AH94" s="29"/>
      <c r="AI94" s="36">
        <v>4</v>
      </c>
      <c r="AJ94" s="29">
        <v>1</v>
      </c>
      <c r="AK94" s="1">
        <v>1</v>
      </c>
      <c r="AL94" s="292">
        <v>4</v>
      </c>
      <c r="AM94" s="1">
        <v>4</v>
      </c>
      <c r="AN94" s="29" t="s">
        <v>128</v>
      </c>
      <c r="AO94" s="29" t="s">
        <v>86</v>
      </c>
      <c r="AP94" s="29">
        <v>9</v>
      </c>
      <c r="AQ94" s="29" t="s">
        <v>85</v>
      </c>
      <c r="AR94" s="29"/>
      <c r="AS94" s="36">
        <v>2</v>
      </c>
      <c r="AT94" s="29">
        <v>5</v>
      </c>
      <c r="AU94" s="1">
        <v>2</v>
      </c>
      <c r="AV94" s="275">
        <v>2</v>
      </c>
      <c r="AW94" s="1">
        <v>4</v>
      </c>
      <c r="AX94" s="1"/>
      <c r="AY94" s="8"/>
      <c r="AZ94" s="29">
        <v>6</v>
      </c>
      <c r="BA94" s="29" t="s">
        <v>85</v>
      </c>
      <c r="BB94" s="29"/>
      <c r="BC94" s="36">
        <v>2</v>
      </c>
      <c r="BD94" s="29">
        <v>26</v>
      </c>
      <c r="BE94" s="1">
        <v>3</v>
      </c>
      <c r="BF94" s="275">
        <v>1</v>
      </c>
      <c r="BG94" s="1">
        <v>4</v>
      </c>
      <c r="BH94" s="29" t="s">
        <v>34</v>
      </c>
      <c r="BI94" s="29" t="s">
        <v>121</v>
      </c>
      <c r="BJ94" s="29">
        <v>4</v>
      </c>
      <c r="BK94" s="29" t="s">
        <v>85</v>
      </c>
      <c r="BL94" s="29"/>
      <c r="BM94" s="36">
        <v>4</v>
      </c>
      <c r="BN94" s="29">
        <v>17</v>
      </c>
      <c r="BO94" s="1">
        <v>2</v>
      </c>
      <c r="BP94" s="275">
        <v>2</v>
      </c>
      <c r="BQ94" s="1">
        <v>5</v>
      </c>
      <c r="BR94" s="29" t="s">
        <v>36</v>
      </c>
      <c r="BS94" s="29" t="s">
        <v>93</v>
      </c>
      <c r="BT94" s="29">
        <v>0</v>
      </c>
      <c r="BU94" s="29" t="s">
        <v>85</v>
      </c>
      <c r="BV94" s="29"/>
      <c r="BW94" s="36">
        <v>2</v>
      </c>
      <c r="BX94" s="29">
        <v>12</v>
      </c>
      <c r="BY94" s="1">
        <v>2</v>
      </c>
      <c r="BZ94" s="275">
        <v>3</v>
      </c>
      <c r="CA94" s="1">
        <v>4</v>
      </c>
      <c r="CB94" s="1"/>
      <c r="CC94" s="1"/>
      <c r="CD94" s="29" t="s">
        <v>226</v>
      </c>
      <c r="CE94" s="29" t="s">
        <v>85</v>
      </c>
      <c r="CF94" s="29"/>
      <c r="CG94" s="36">
        <v>4</v>
      </c>
      <c r="CH94" s="29">
        <v>12</v>
      </c>
      <c r="CI94" s="1">
        <v>3</v>
      </c>
      <c r="CJ94" s="275">
        <v>1</v>
      </c>
      <c r="CK94" s="1">
        <v>6</v>
      </c>
      <c r="CL94" s="29" t="s">
        <v>34</v>
      </c>
      <c r="CM94" s="29" t="s">
        <v>93</v>
      </c>
      <c r="CN94" s="29">
        <v>4</v>
      </c>
      <c r="CO94" s="29" t="s">
        <v>85</v>
      </c>
      <c r="CP94" s="29"/>
      <c r="CQ94" s="36">
        <v>2</v>
      </c>
      <c r="CR94" s="29">
        <v>3</v>
      </c>
      <c r="CS94" s="1">
        <v>2</v>
      </c>
      <c r="CT94" s="275">
        <v>4</v>
      </c>
      <c r="CU94" s="1">
        <v>4</v>
      </c>
      <c r="CV94" s="29" t="s">
        <v>34</v>
      </c>
      <c r="CW94" s="29" t="s">
        <v>93</v>
      </c>
      <c r="CX94" s="29" t="s">
        <v>226</v>
      </c>
      <c r="CY94" s="29" t="s">
        <v>85</v>
      </c>
      <c r="CZ94" s="29"/>
      <c r="DA94" s="36">
        <v>1</v>
      </c>
      <c r="DB94" s="29">
        <v>7</v>
      </c>
      <c r="DC94" s="1">
        <v>2</v>
      </c>
      <c r="DD94" s="263">
        <v>2</v>
      </c>
      <c r="DE94" s="23" t="s">
        <v>424</v>
      </c>
      <c r="DF94" s="1">
        <v>3</v>
      </c>
      <c r="DG94" s="1"/>
      <c r="DH94" s="264"/>
      <c r="DI94" s="29">
        <v>5</v>
      </c>
      <c r="DJ94" s="29" t="s">
        <v>85</v>
      </c>
      <c r="DK94" s="29"/>
      <c r="DL94" s="36">
        <v>3</v>
      </c>
      <c r="DM94" s="29">
        <v>22</v>
      </c>
      <c r="DN94" s="1">
        <v>2</v>
      </c>
      <c r="DO94" s="266">
        <v>1</v>
      </c>
      <c r="DP94" s="1">
        <v>4</v>
      </c>
      <c r="DQ94" s="29" t="s">
        <v>34</v>
      </c>
      <c r="DR94" s="29" t="s">
        <v>93</v>
      </c>
      <c r="DS94" s="29">
        <v>0</v>
      </c>
      <c r="DT94" s="29" t="s">
        <v>85</v>
      </c>
      <c r="DU94" s="29"/>
      <c r="DV94" s="36">
        <v>1</v>
      </c>
      <c r="DW94" s="29">
        <v>5</v>
      </c>
      <c r="DX94" s="1">
        <v>2</v>
      </c>
      <c r="DY94" s="263">
        <v>2</v>
      </c>
      <c r="DZ94" s="1">
        <v>4</v>
      </c>
      <c r="EA94" s="29" t="s">
        <v>34</v>
      </c>
      <c r="EB94" s="29" t="s">
        <v>98</v>
      </c>
      <c r="EC94" s="29">
        <v>7</v>
      </c>
      <c r="ED94" s="29" t="s">
        <v>85</v>
      </c>
      <c r="EE94" s="29"/>
      <c r="EF94" s="36">
        <v>1</v>
      </c>
      <c r="EG94" s="29">
        <v>7</v>
      </c>
      <c r="EH94" s="1">
        <v>2</v>
      </c>
      <c r="EI94" s="263">
        <v>2</v>
      </c>
      <c r="EJ94" s="1">
        <v>8</v>
      </c>
      <c r="EK94" s="29" t="s">
        <v>36</v>
      </c>
      <c r="EL94" s="29" t="s">
        <v>96</v>
      </c>
      <c r="EM94" s="29">
        <v>9</v>
      </c>
      <c r="EN94" s="29" t="s">
        <v>85</v>
      </c>
      <c r="EO94" s="29"/>
      <c r="EP94" s="36">
        <v>1</v>
      </c>
      <c r="EQ94" s="29">
        <v>5</v>
      </c>
      <c r="ER94" s="1">
        <v>2</v>
      </c>
      <c r="ES94" s="263">
        <v>6</v>
      </c>
      <c r="ET94" s="1">
        <v>7</v>
      </c>
      <c r="EU94" s="29" t="s">
        <v>34</v>
      </c>
      <c r="EV94" s="29" t="s">
        <v>98</v>
      </c>
      <c r="EW94" s="29">
        <v>7</v>
      </c>
      <c r="EX94" s="29" t="s">
        <v>63</v>
      </c>
      <c r="EY94" s="29"/>
      <c r="EZ94" s="36">
        <v>1</v>
      </c>
      <c r="FA94" s="29">
        <v>6</v>
      </c>
      <c r="FB94" s="1">
        <v>2</v>
      </c>
      <c r="FC94" s="263">
        <v>5</v>
      </c>
      <c r="FD94" s="1">
        <v>5</v>
      </c>
      <c r="FE94" s="29" t="s">
        <v>34</v>
      </c>
      <c r="FF94" s="29" t="s">
        <v>98</v>
      </c>
      <c r="FG94" s="29">
        <v>6</v>
      </c>
      <c r="FH94" s="29" t="s">
        <v>63</v>
      </c>
      <c r="FI94" s="29"/>
      <c r="FJ94" s="36">
        <v>2</v>
      </c>
      <c r="FK94" s="29">
        <v>2</v>
      </c>
      <c r="FL94" s="1">
        <v>2</v>
      </c>
      <c r="FM94" s="263">
        <v>3</v>
      </c>
      <c r="FN94" s="1">
        <v>4</v>
      </c>
      <c r="FO94" s="29" t="s">
        <v>34</v>
      </c>
      <c r="FP94" s="29" t="s">
        <v>93</v>
      </c>
      <c r="FQ94" s="29">
        <v>4</v>
      </c>
      <c r="FR94" s="29" t="s">
        <v>85</v>
      </c>
      <c r="FS94" s="29"/>
      <c r="FT94" s="36">
        <v>3</v>
      </c>
      <c r="FU94" s="29">
        <v>8</v>
      </c>
      <c r="FV94" s="1">
        <v>2</v>
      </c>
      <c r="FW94" s="263">
        <v>2</v>
      </c>
      <c r="FX94" s="1">
        <v>4</v>
      </c>
      <c r="FY94" s="1"/>
      <c r="FZ94" s="1"/>
      <c r="GA94" s="29">
        <v>7</v>
      </c>
      <c r="GB94" s="29" t="s">
        <v>95</v>
      </c>
      <c r="GC94" s="29"/>
      <c r="GD94" s="36">
        <v>1</v>
      </c>
      <c r="GE94" s="29">
        <v>5</v>
      </c>
      <c r="GF94" s="1">
        <v>2</v>
      </c>
      <c r="GG94" s="263">
        <v>2</v>
      </c>
      <c r="GH94" s="1">
        <v>5</v>
      </c>
      <c r="GI94" s="29" t="s">
        <v>34</v>
      </c>
      <c r="GJ94" s="29" t="s">
        <v>93</v>
      </c>
      <c r="GK94" s="29">
        <v>0</v>
      </c>
      <c r="GL94" s="29" t="s">
        <v>85</v>
      </c>
      <c r="GM94" s="29"/>
      <c r="GN94" s="36">
        <v>3</v>
      </c>
      <c r="GO94" s="29">
        <v>12</v>
      </c>
      <c r="GP94" s="1">
        <v>2</v>
      </c>
      <c r="GQ94" s="263">
        <v>3</v>
      </c>
    </row>
    <row r="95" spans="1:199" ht="19.5">
      <c r="A95" s="540">
        <v>44346</v>
      </c>
      <c r="B95" s="5" t="s">
        <v>487</v>
      </c>
      <c r="C95" s="74">
        <v>0</v>
      </c>
      <c r="D95" s="28">
        <v>0</v>
      </c>
      <c r="E95" s="206">
        <v>0</v>
      </c>
      <c r="F95" s="179">
        <v>83</v>
      </c>
      <c r="G95" s="180">
        <v>43</v>
      </c>
      <c r="H95" s="181">
        <v>40</v>
      </c>
      <c r="I95" s="518">
        <v>9</v>
      </c>
      <c r="J95" s="27">
        <v>0</v>
      </c>
      <c r="K95" s="27">
        <v>0</v>
      </c>
      <c r="L95" s="27">
        <v>0</v>
      </c>
      <c r="M95" s="27">
        <v>1</v>
      </c>
      <c r="N95" s="187">
        <v>1</v>
      </c>
      <c r="O95" s="27">
        <v>0</v>
      </c>
      <c r="P95" s="190">
        <v>1</v>
      </c>
      <c r="Q95" s="18">
        <v>0</v>
      </c>
      <c r="R95" s="55"/>
      <c r="S95" s="1">
        <v>5</v>
      </c>
      <c r="T95" s="29" t="s">
        <v>128</v>
      </c>
      <c r="U95" s="29" t="s">
        <v>95</v>
      </c>
      <c r="V95" s="29">
        <v>0</v>
      </c>
      <c r="W95" s="29" t="s">
        <v>85</v>
      </c>
      <c r="X95" s="29"/>
      <c r="Y95" s="36">
        <v>3</v>
      </c>
      <c r="Z95" s="29">
        <v>3</v>
      </c>
      <c r="AA95" s="1">
        <v>2</v>
      </c>
      <c r="AB95" s="275">
        <v>3</v>
      </c>
      <c r="AC95" s="1">
        <v>4</v>
      </c>
      <c r="AD95" s="29" t="s">
        <v>34</v>
      </c>
      <c r="AE95" s="29" t="s">
        <v>93</v>
      </c>
      <c r="AF95" s="29" t="s">
        <v>226</v>
      </c>
      <c r="AG95" s="29" t="s">
        <v>85</v>
      </c>
      <c r="AH95" s="29"/>
      <c r="AI95" s="36">
        <v>4</v>
      </c>
      <c r="AJ95" s="29">
        <v>5</v>
      </c>
      <c r="AK95" s="1">
        <v>2</v>
      </c>
      <c r="AL95" s="292">
        <v>2</v>
      </c>
      <c r="AM95" s="1">
        <v>5</v>
      </c>
      <c r="AN95" s="29" t="s">
        <v>128</v>
      </c>
      <c r="AO95" s="29" t="s">
        <v>93</v>
      </c>
      <c r="AP95" s="29" t="s">
        <v>226</v>
      </c>
      <c r="AQ95" s="29" t="s">
        <v>91</v>
      </c>
      <c r="AR95" s="29" t="s">
        <v>481</v>
      </c>
      <c r="AS95" s="36">
        <v>2</v>
      </c>
      <c r="AT95" s="29">
        <v>10</v>
      </c>
      <c r="AU95" s="1">
        <v>2</v>
      </c>
      <c r="AV95" s="275">
        <v>3</v>
      </c>
      <c r="AW95" s="1">
        <v>3</v>
      </c>
      <c r="AX95" s="1"/>
      <c r="AY95" s="1"/>
      <c r="AZ95" s="29">
        <v>6</v>
      </c>
      <c r="BA95" s="29" t="s">
        <v>85</v>
      </c>
      <c r="BB95" s="29"/>
      <c r="BC95" s="36">
        <v>2</v>
      </c>
      <c r="BD95" s="29">
        <v>9</v>
      </c>
      <c r="BE95" s="1">
        <v>2</v>
      </c>
      <c r="BF95" s="275">
        <v>1</v>
      </c>
      <c r="BG95" s="1">
        <v>5</v>
      </c>
      <c r="BH95" s="29" t="s">
        <v>34</v>
      </c>
      <c r="BI95" s="29" t="s">
        <v>92</v>
      </c>
      <c r="BJ95" s="29" t="s">
        <v>226</v>
      </c>
      <c r="BK95" s="29" t="s">
        <v>63</v>
      </c>
      <c r="BL95" s="29"/>
      <c r="BM95" s="36">
        <v>4</v>
      </c>
      <c r="BN95" s="29">
        <v>9</v>
      </c>
      <c r="BO95" s="1">
        <v>2</v>
      </c>
      <c r="BP95" s="275">
        <v>3</v>
      </c>
      <c r="BQ95" s="1">
        <v>6</v>
      </c>
      <c r="BR95" s="29" t="s">
        <v>36</v>
      </c>
      <c r="BS95" s="29" t="s">
        <v>93</v>
      </c>
      <c r="BT95" s="29">
        <v>8</v>
      </c>
      <c r="BU95" s="29" t="s">
        <v>85</v>
      </c>
      <c r="BV95" s="29"/>
      <c r="BW95" s="36">
        <v>2</v>
      </c>
      <c r="BX95" s="29">
        <v>18</v>
      </c>
      <c r="BY95" s="1">
        <v>3</v>
      </c>
      <c r="BZ95" s="275">
        <v>3</v>
      </c>
      <c r="CA95" s="1">
        <v>3</v>
      </c>
      <c r="CB95" s="1"/>
      <c r="CC95" s="1"/>
      <c r="CD95" s="29" t="s">
        <v>226</v>
      </c>
      <c r="CE95" s="29" t="s">
        <v>85</v>
      </c>
      <c r="CF95" s="29"/>
      <c r="CG95" s="36">
        <v>4</v>
      </c>
      <c r="CH95" s="29">
        <v>10</v>
      </c>
      <c r="CI95" s="1">
        <v>2</v>
      </c>
      <c r="CJ95" s="275">
        <v>1</v>
      </c>
      <c r="CK95" s="1">
        <v>7</v>
      </c>
      <c r="CL95" s="29" t="s">
        <v>34</v>
      </c>
      <c r="CM95" s="29" t="s">
        <v>93</v>
      </c>
      <c r="CN95" s="29" t="s">
        <v>36</v>
      </c>
      <c r="CO95" s="29" t="s">
        <v>91</v>
      </c>
      <c r="CP95" s="29"/>
      <c r="CQ95" s="36">
        <v>3</v>
      </c>
      <c r="CR95" s="29">
        <v>18</v>
      </c>
      <c r="CS95" s="1">
        <v>3</v>
      </c>
      <c r="CT95" s="275">
        <v>4</v>
      </c>
      <c r="CU95" s="1">
        <v>5</v>
      </c>
      <c r="CV95" s="29" t="s">
        <v>34</v>
      </c>
      <c r="CW95" s="29" t="s">
        <v>63</v>
      </c>
      <c r="CX95" s="29">
        <v>7</v>
      </c>
      <c r="CY95" s="29" t="s">
        <v>85</v>
      </c>
      <c r="CZ95" s="29"/>
      <c r="DA95" s="36">
        <v>1</v>
      </c>
      <c r="DB95" s="29">
        <v>13</v>
      </c>
      <c r="DC95" s="1">
        <v>3</v>
      </c>
      <c r="DD95" s="263">
        <v>2</v>
      </c>
      <c r="DE95" s="23" t="s">
        <v>424</v>
      </c>
      <c r="DF95" s="1">
        <v>3</v>
      </c>
      <c r="DG95" s="1"/>
      <c r="DH95" s="264"/>
      <c r="DI95" s="29">
        <v>6</v>
      </c>
      <c r="DJ95" s="29" t="s">
        <v>91</v>
      </c>
      <c r="DK95" s="29"/>
      <c r="DL95" s="36">
        <v>2</v>
      </c>
      <c r="DM95" s="29">
        <v>2</v>
      </c>
      <c r="DN95" s="1">
        <v>1</v>
      </c>
      <c r="DO95" s="266">
        <v>2</v>
      </c>
      <c r="DP95" s="1">
        <v>5</v>
      </c>
      <c r="DQ95" s="29" t="s">
        <v>34</v>
      </c>
      <c r="DR95" s="29" t="s">
        <v>93</v>
      </c>
      <c r="DS95" s="29">
        <v>9</v>
      </c>
      <c r="DT95" s="29" t="s">
        <v>86</v>
      </c>
      <c r="DU95" s="29"/>
      <c r="DV95" s="36">
        <v>2</v>
      </c>
      <c r="DW95" s="29">
        <v>1</v>
      </c>
      <c r="DX95" s="1">
        <v>2</v>
      </c>
      <c r="DY95" s="263">
        <v>3</v>
      </c>
      <c r="DZ95" s="1">
        <v>4</v>
      </c>
      <c r="EA95" s="29" t="s">
        <v>34</v>
      </c>
      <c r="EB95" s="29" t="s">
        <v>93</v>
      </c>
      <c r="EC95" s="29">
        <v>9</v>
      </c>
      <c r="ED95" s="29" t="s">
        <v>85</v>
      </c>
      <c r="EE95" s="29"/>
      <c r="EF95" s="36">
        <v>1</v>
      </c>
      <c r="EG95" s="29">
        <v>12</v>
      </c>
      <c r="EH95" s="1">
        <v>2</v>
      </c>
      <c r="EI95" s="263">
        <v>2</v>
      </c>
      <c r="EJ95" s="1">
        <v>5</v>
      </c>
      <c r="EK95" s="29" t="s">
        <v>36</v>
      </c>
      <c r="EL95" s="29" t="s">
        <v>63</v>
      </c>
      <c r="EM95" s="29">
        <v>7</v>
      </c>
      <c r="EN95" s="29" t="s">
        <v>86</v>
      </c>
      <c r="EO95" s="29"/>
      <c r="EP95" s="36">
        <v>1</v>
      </c>
      <c r="EQ95" s="29">
        <v>1</v>
      </c>
      <c r="ER95" s="1">
        <v>2</v>
      </c>
      <c r="ES95" s="263">
        <v>3</v>
      </c>
      <c r="ET95" s="1">
        <v>6</v>
      </c>
      <c r="EU95" s="29" t="s">
        <v>34</v>
      </c>
      <c r="EV95" s="29" t="s">
        <v>63</v>
      </c>
      <c r="EW95" s="29">
        <v>8</v>
      </c>
      <c r="EX95" s="29" t="s">
        <v>85</v>
      </c>
      <c r="EY95" s="29"/>
      <c r="EZ95" s="36">
        <v>3</v>
      </c>
      <c r="FA95" s="29">
        <v>11</v>
      </c>
      <c r="FB95" s="1">
        <v>2</v>
      </c>
      <c r="FC95" s="263">
        <v>4</v>
      </c>
      <c r="FD95" s="1">
        <v>4</v>
      </c>
      <c r="FE95" s="29" t="s">
        <v>34</v>
      </c>
      <c r="FF95" s="29" t="s">
        <v>93</v>
      </c>
      <c r="FG95" s="29">
        <v>7</v>
      </c>
      <c r="FH95" s="29" t="s">
        <v>85</v>
      </c>
      <c r="FI95" s="29"/>
      <c r="FJ95" s="36">
        <v>3</v>
      </c>
      <c r="FK95" s="29">
        <v>5</v>
      </c>
      <c r="FL95" s="1">
        <v>2</v>
      </c>
      <c r="FM95" s="263">
        <v>2</v>
      </c>
      <c r="FN95" s="1">
        <v>4</v>
      </c>
      <c r="FO95" s="29" t="s">
        <v>34</v>
      </c>
      <c r="FP95" s="29" t="s">
        <v>93</v>
      </c>
      <c r="FQ95" s="29">
        <v>4</v>
      </c>
      <c r="FR95" s="29" t="s">
        <v>85</v>
      </c>
      <c r="FS95" s="29"/>
      <c r="FT95" s="36">
        <v>3</v>
      </c>
      <c r="FU95" s="29">
        <v>9</v>
      </c>
      <c r="FV95" s="1">
        <v>2</v>
      </c>
      <c r="FW95" s="263">
        <v>2</v>
      </c>
      <c r="FX95" s="1">
        <v>4</v>
      </c>
      <c r="FY95" s="1"/>
      <c r="FZ95" s="1"/>
      <c r="GA95" s="29">
        <v>8</v>
      </c>
      <c r="GB95" s="29" t="s">
        <v>85</v>
      </c>
      <c r="GC95" s="29"/>
      <c r="GD95" s="36">
        <v>2</v>
      </c>
      <c r="GE95" s="29">
        <v>14</v>
      </c>
      <c r="GF95" s="1">
        <v>3</v>
      </c>
      <c r="GG95" s="263">
        <v>1</v>
      </c>
      <c r="GH95" s="1">
        <v>5</v>
      </c>
      <c r="GI95" s="29" t="s">
        <v>34</v>
      </c>
      <c r="GJ95" s="29" t="s">
        <v>93</v>
      </c>
      <c r="GK95" s="29" t="s">
        <v>226</v>
      </c>
      <c r="GL95" s="29" t="s">
        <v>85</v>
      </c>
      <c r="GM95" s="29"/>
      <c r="GN95" s="36">
        <v>2</v>
      </c>
      <c r="GO95" s="29">
        <v>5</v>
      </c>
      <c r="GP95" s="1">
        <v>2</v>
      </c>
      <c r="GQ95" s="263">
        <v>3</v>
      </c>
    </row>
    <row r="96" spans="1:199" ht="19.5">
      <c r="A96" s="540">
        <v>44325</v>
      </c>
      <c r="B96" s="5" t="s">
        <v>482</v>
      </c>
      <c r="C96" s="74">
        <v>1</v>
      </c>
      <c r="D96" s="28">
        <v>1</v>
      </c>
      <c r="E96" s="206">
        <v>2</v>
      </c>
      <c r="F96" s="179">
        <v>87</v>
      </c>
      <c r="G96" s="180">
        <v>41</v>
      </c>
      <c r="H96" s="181">
        <v>46</v>
      </c>
      <c r="I96" s="518">
        <v>3</v>
      </c>
      <c r="J96" s="27">
        <v>0</v>
      </c>
      <c r="K96" s="27">
        <v>0</v>
      </c>
      <c r="L96" s="27">
        <v>2</v>
      </c>
      <c r="M96" s="27">
        <v>1</v>
      </c>
      <c r="N96" s="187">
        <v>3</v>
      </c>
      <c r="O96" s="27">
        <v>3</v>
      </c>
      <c r="P96" s="190">
        <v>6</v>
      </c>
      <c r="Q96" s="18">
        <v>1</v>
      </c>
      <c r="R96" s="55"/>
      <c r="S96" s="1">
        <v>4</v>
      </c>
      <c r="T96" s="29" t="s">
        <v>128</v>
      </c>
      <c r="U96" s="29" t="s">
        <v>93</v>
      </c>
      <c r="V96" s="29">
        <v>7</v>
      </c>
      <c r="W96" s="29" t="s">
        <v>85</v>
      </c>
      <c r="X96" s="29"/>
      <c r="Y96" s="36">
        <v>3</v>
      </c>
      <c r="Z96" s="29">
        <v>24</v>
      </c>
      <c r="AA96" s="1">
        <v>2</v>
      </c>
      <c r="AB96" s="32">
        <v>2</v>
      </c>
      <c r="AC96" s="1">
        <v>3</v>
      </c>
      <c r="AD96" s="29" t="s">
        <v>34</v>
      </c>
      <c r="AE96" s="29" t="s">
        <v>93</v>
      </c>
      <c r="AF96" s="29" t="s">
        <v>226</v>
      </c>
      <c r="AG96" s="29" t="s">
        <v>85</v>
      </c>
      <c r="AH96" s="29"/>
      <c r="AI96" s="36">
        <v>2</v>
      </c>
      <c r="AJ96" s="29">
        <v>2</v>
      </c>
      <c r="AK96" s="1">
        <v>1</v>
      </c>
      <c r="AL96" s="32">
        <v>2</v>
      </c>
      <c r="AM96" s="1">
        <v>5</v>
      </c>
      <c r="AN96" s="29" t="s">
        <v>128</v>
      </c>
      <c r="AO96" s="29" t="s">
        <v>94</v>
      </c>
      <c r="AP96" s="29">
        <v>4</v>
      </c>
      <c r="AQ96" s="29" t="s">
        <v>85</v>
      </c>
      <c r="AR96" s="29"/>
      <c r="AS96" s="36">
        <v>1</v>
      </c>
      <c r="AT96" s="29">
        <v>10</v>
      </c>
      <c r="AU96" s="1">
        <v>3</v>
      </c>
      <c r="AV96" s="32">
        <v>2</v>
      </c>
      <c r="AW96" s="1">
        <v>4</v>
      </c>
      <c r="AX96" s="1"/>
      <c r="AY96" s="1"/>
      <c r="AZ96" s="29">
        <v>6</v>
      </c>
      <c r="BA96" s="29" t="s">
        <v>98</v>
      </c>
      <c r="BB96" s="29" t="s">
        <v>469</v>
      </c>
      <c r="BC96" s="36">
        <v>4</v>
      </c>
      <c r="BD96" s="29">
        <v>1.5</v>
      </c>
      <c r="BE96" s="1">
        <v>1</v>
      </c>
      <c r="BF96" s="32">
        <v>3</v>
      </c>
      <c r="BG96" s="1">
        <v>7</v>
      </c>
      <c r="BH96" s="29" t="s">
        <v>34</v>
      </c>
      <c r="BI96" s="29" t="s">
        <v>92</v>
      </c>
      <c r="BJ96" s="29" t="s">
        <v>226</v>
      </c>
      <c r="BK96" s="29" t="s">
        <v>91</v>
      </c>
      <c r="BL96" s="29" t="s">
        <v>285</v>
      </c>
      <c r="BM96" s="36">
        <v>3</v>
      </c>
      <c r="BN96" s="29">
        <v>5</v>
      </c>
      <c r="BO96" s="1">
        <v>2</v>
      </c>
      <c r="BP96" s="32">
        <v>5</v>
      </c>
      <c r="BQ96" s="1">
        <v>5</v>
      </c>
      <c r="BR96" s="29" t="s">
        <v>36</v>
      </c>
      <c r="BS96" s="29" t="s">
        <v>93</v>
      </c>
      <c r="BT96" s="29">
        <v>4</v>
      </c>
      <c r="BU96" s="29" t="s">
        <v>85</v>
      </c>
      <c r="BV96" s="29"/>
      <c r="BW96" s="36">
        <v>1</v>
      </c>
      <c r="BX96" s="29">
        <v>8</v>
      </c>
      <c r="BY96" s="1">
        <v>2</v>
      </c>
      <c r="BZ96" s="32">
        <v>3</v>
      </c>
      <c r="CA96" s="1">
        <v>3</v>
      </c>
      <c r="CB96" s="1"/>
      <c r="CC96" s="1"/>
      <c r="CD96" s="29">
        <v>9</v>
      </c>
      <c r="CE96" s="29" t="s">
        <v>98</v>
      </c>
      <c r="CF96" s="29"/>
      <c r="CG96" s="36">
        <v>5</v>
      </c>
      <c r="CH96" s="29">
        <v>0.3</v>
      </c>
      <c r="CI96" s="1">
        <v>1</v>
      </c>
      <c r="CJ96" s="32">
        <v>2</v>
      </c>
      <c r="CK96" s="1">
        <v>6</v>
      </c>
      <c r="CL96" s="29" t="s">
        <v>34</v>
      </c>
      <c r="CM96" s="29" t="s">
        <v>93</v>
      </c>
      <c r="CN96" s="29" t="s">
        <v>480</v>
      </c>
      <c r="CO96" s="29" t="s">
        <v>91</v>
      </c>
      <c r="CP96" s="29"/>
      <c r="CQ96" s="36">
        <v>2</v>
      </c>
      <c r="CR96" s="29">
        <v>7</v>
      </c>
      <c r="CS96" s="1">
        <v>2</v>
      </c>
      <c r="CT96" s="32">
        <v>4</v>
      </c>
      <c r="CU96" s="1">
        <v>4</v>
      </c>
      <c r="CV96" s="29" t="s">
        <v>34</v>
      </c>
      <c r="CW96" s="29" t="s">
        <v>94</v>
      </c>
      <c r="CX96" s="29">
        <v>8</v>
      </c>
      <c r="CY96" s="29" t="s">
        <v>85</v>
      </c>
      <c r="CZ96" s="29" t="s">
        <v>285</v>
      </c>
      <c r="DA96" s="36">
        <v>2</v>
      </c>
      <c r="DB96" s="29">
        <v>7</v>
      </c>
      <c r="DC96" s="1">
        <v>2</v>
      </c>
      <c r="DD96" s="32">
        <v>2</v>
      </c>
      <c r="DE96" s="23"/>
      <c r="DF96" s="1">
        <v>5</v>
      </c>
      <c r="DG96" s="1"/>
      <c r="DH96" s="264"/>
      <c r="DI96" s="29">
        <v>6</v>
      </c>
      <c r="DJ96" s="29" t="s">
        <v>98</v>
      </c>
      <c r="DK96" s="29"/>
      <c r="DL96" s="36">
        <v>3</v>
      </c>
      <c r="DM96" s="29">
        <v>10</v>
      </c>
      <c r="DN96" s="1">
        <v>2</v>
      </c>
      <c r="DO96" s="32">
        <v>3</v>
      </c>
      <c r="DP96" s="1">
        <v>5</v>
      </c>
      <c r="DQ96" s="29" t="s">
        <v>34</v>
      </c>
      <c r="DR96" s="29" t="s">
        <v>86</v>
      </c>
      <c r="DS96" s="29">
        <v>9</v>
      </c>
      <c r="DT96" s="29" t="s">
        <v>91</v>
      </c>
      <c r="DU96" s="29" t="s">
        <v>481</v>
      </c>
      <c r="DV96" s="36">
        <v>1</v>
      </c>
      <c r="DW96" s="29">
        <v>5</v>
      </c>
      <c r="DX96" s="1">
        <v>2</v>
      </c>
      <c r="DY96" s="32">
        <v>3</v>
      </c>
      <c r="DZ96" s="1">
        <v>4</v>
      </c>
      <c r="EA96" s="29" t="s">
        <v>34</v>
      </c>
      <c r="EB96" s="29" t="s">
        <v>93</v>
      </c>
      <c r="EC96" s="29">
        <v>9</v>
      </c>
      <c r="ED96" s="29" t="s">
        <v>86</v>
      </c>
      <c r="EE96" s="29"/>
      <c r="EF96" s="36">
        <v>2</v>
      </c>
      <c r="EG96" s="29">
        <v>2</v>
      </c>
      <c r="EH96" s="1">
        <v>1</v>
      </c>
      <c r="EI96" s="32">
        <v>3</v>
      </c>
      <c r="EJ96" s="1">
        <v>5</v>
      </c>
      <c r="EK96" s="29" t="s">
        <v>36</v>
      </c>
      <c r="EL96" s="29" t="s">
        <v>63</v>
      </c>
      <c r="EM96" s="29">
        <v>6</v>
      </c>
      <c r="EN96" s="29" t="s">
        <v>98</v>
      </c>
      <c r="EO96" s="29"/>
      <c r="EP96" s="36">
        <v>3</v>
      </c>
      <c r="EQ96" s="29">
        <v>8</v>
      </c>
      <c r="ER96" s="1">
        <v>2</v>
      </c>
      <c r="ES96" s="32">
        <v>3</v>
      </c>
      <c r="ET96" s="1">
        <v>6</v>
      </c>
      <c r="EU96" s="29" t="s">
        <v>34</v>
      </c>
      <c r="EV96" s="29" t="s">
        <v>63</v>
      </c>
      <c r="EW96" s="29">
        <v>8</v>
      </c>
      <c r="EX96" s="29" t="s">
        <v>85</v>
      </c>
      <c r="EY96" s="29"/>
      <c r="EZ96" s="36">
        <v>3</v>
      </c>
      <c r="FA96" s="29">
        <v>8</v>
      </c>
      <c r="FB96" s="1">
        <v>2</v>
      </c>
      <c r="FC96" s="32">
        <v>4</v>
      </c>
      <c r="FD96" s="1">
        <v>4</v>
      </c>
      <c r="FE96" s="29" t="s">
        <v>34</v>
      </c>
      <c r="FF96" s="29" t="s">
        <v>93</v>
      </c>
      <c r="FG96" s="29">
        <v>8</v>
      </c>
      <c r="FH96" s="29" t="s">
        <v>121</v>
      </c>
      <c r="FI96" s="29"/>
      <c r="FJ96" s="36">
        <v>1</v>
      </c>
      <c r="FK96" s="29">
        <v>2</v>
      </c>
      <c r="FL96" s="1">
        <v>1</v>
      </c>
      <c r="FM96" s="32">
        <v>3</v>
      </c>
      <c r="FN96" s="1">
        <v>4</v>
      </c>
      <c r="FO96" s="29" t="s">
        <v>34</v>
      </c>
      <c r="FP96" s="29" t="s">
        <v>93</v>
      </c>
      <c r="FQ96" s="29">
        <v>4</v>
      </c>
      <c r="FR96" s="29" t="s">
        <v>85</v>
      </c>
      <c r="FS96" s="29"/>
      <c r="FT96" s="36">
        <v>2</v>
      </c>
      <c r="FU96" s="29">
        <v>13</v>
      </c>
      <c r="FV96" s="1">
        <v>2</v>
      </c>
      <c r="FW96" s="32">
        <v>2</v>
      </c>
      <c r="FX96" s="1">
        <v>7</v>
      </c>
      <c r="FY96" s="1"/>
      <c r="FZ96" s="1"/>
      <c r="GA96" s="29">
        <v>7</v>
      </c>
      <c r="GB96" s="29" t="s">
        <v>96</v>
      </c>
      <c r="GC96" s="29"/>
      <c r="GD96" s="36">
        <v>3</v>
      </c>
      <c r="GE96" s="29">
        <v>14</v>
      </c>
      <c r="GF96" s="1">
        <v>3</v>
      </c>
      <c r="GG96" s="32">
        <v>4</v>
      </c>
      <c r="GH96" s="1">
        <v>6</v>
      </c>
      <c r="GI96" s="29" t="s">
        <v>34</v>
      </c>
      <c r="GJ96" s="29" t="s">
        <v>93</v>
      </c>
      <c r="GK96" s="29">
        <v>0</v>
      </c>
      <c r="GL96" s="29" t="s">
        <v>85</v>
      </c>
      <c r="GM96" s="29"/>
      <c r="GN96" s="36">
        <v>2</v>
      </c>
      <c r="GO96" s="29">
        <v>1.5</v>
      </c>
      <c r="GP96" s="1">
        <v>2</v>
      </c>
      <c r="GQ96" s="33">
        <v>4</v>
      </c>
    </row>
    <row r="97" spans="1:199" ht="19.5">
      <c r="A97" s="540">
        <v>44318</v>
      </c>
      <c r="B97" s="5" t="s">
        <v>568</v>
      </c>
      <c r="C97" s="74">
        <v>0</v>
      </c>
      <c r="D97" s="28">
        <v>1</v>
      </c>
      <c r="E97" s="206">
        <v>1</v>
      </c>
      <c r="F97" s="179">
        <v>87</v>
      </c>
      <c r="G97" s="180">
        <v>43</v>
      </c>
      <c r="H97" s="181">
        <v>44</v>
      </c>
      <c r="I97" s="518">
        <v>8</v>
      </c>
      <c r="J97" s="27">
        <v>0</v>
      </c>
      <c r="K97" s="27">
        <v>0</v>
      </c>
      <c r="L97" s="27">
        <v>1</v>
      </c>
      <c r="M97" s="27">
        <v>3</v>
      </c>
      <c r="N97" s="187">
        <v>4</v>
      </c>
      <c r="O97" s="27">
        <v>4</v>
      </c>
      <c r="P97" s="190">
        <v>8</v>
      </c>
      <c r="Q97" s="18">
        <v>1</v>
      </c>
      <c r="R97" s="55"/>
      <c r="S97" s="1">
        <v>4</v>
      </c>
      <c r="T97" s="29" t="s">
        <v>128</v>
      </c>
      <c r="U97" s="29" t="s">
        <v>93</v>
      </c>
      <c r="V97" s="29">
        <v>7</v>
      </c>
      <c r="W97" s="29" t="s">
        <v>91</v>
      </c>
      <c r="X97" s="29"/>
      <c r="Y97" s="36">
        <v>1</v>
      </c>
      <c r="Z97" s="29">
        <v>0.5</v>
      </c>
      <c r="AA97" s="1">
        <v>1</v>
      </c>
      <c r="AB97" s="32">
        <v>3</v>
      </c>
      <c r="AC97" s="1">
        <v>5</v>
      </c>
      <c r="AD97" s="29" t="s">
        <v>34</v>
      </c>
      <c r="AE97" s="29" t="s">
        <v>86</v>
      </c>
      <c r="AF97" s="29">
        <v>9</v>
      </c>
      <c r="AG97" s="29" t="s">
        <v>85</v>
      </c>
      <c r="AH97" s="29"/>
      <c r="AI97" s="36">
        <v>3</v>
      </c>
      <c r="AJ97" s="29">
        <v>12</v>
      </c>
      <c r="AK97" s="1">
        <v>3</v>
      </c>
      <c r="AL97" s="32">
        <v>2</v>
      </c>
      <c r="AM97" s="1">
        <v>5</v>
      </c>
      <c r="AN97" s="29" t="s">
        <v>128</v>
      </c>
      <c r="AO97" s="29" t="s">
        <v>93</v>
      </c>
      <c r="AP97" s="29" t="s">
        <v>226</v>
      </c>
      <c r="AQ97" s="29" t="s">
        <v>85</v>
      </c>
      <c r="AR97" s="29"/>
      <c r="AS97" s="36">
        <v>2</v>
      </c>
      <c r="AT97" s="29">
        <v>19</v>
      </c>
      <c r="AU97" s="1">
        <v>3</v>
      </c>
      <c r="AV97" s="32">
        <v>2</v>
      </c>
      <c r="AW97" s="1">
        <v>3</v>
      </c>
      <c r="AX97" s="1"/>
      <c r="AY97" s="1"/>
      <c r="AZ97" s="29">
        <v>6</v>
      </c>
      <c r="BA97" s="29" t="s">
        <v>85</v>
      </c>
      <c r="BB97" s="29"/>
      <c r="BC97" s="36">
        <v>1</v>
      </c>
      <c r="BD97" s="29">
        <v>8</v>
      </c>
      <c r="BE97" s="1">
        <v>2</v>
      </c>
      <c r="BF97" s="32">
        <v>1</v>
      </c>
      <c r="BG97" s="1">
        <v>6</v>
      </c>
      <c r="BH97" s="29" t="s">
        <v>36</v>
      </c>
      <c r="BI97" s="29" t="s">
        <v>93</v>
      </c>
      <c r="BJ97" s="29">
        <v>8</v>
      </c>
      <c r="BK97" s="29" t="s">
        <v>121</v>
      </c>
      <c r="BL97" s="29"/>
      <c r="BM97" s="36">
        <v>4</v>
      </c>
      <c r="BN97" s="29">
        <v>18</v>
      </c>
      <c r="BO97" s="1">
        <v>3</v>
      </c>
      <c r="BP97" s="32">
        <v>3</v>
      </c>
      <c r="BQ97" s="1">
        <v>6</v>
      </c>
      <c r="BR97" s="29" t="s">
        <v>36</v>
      </c>
      <c r="BS97" s="29" t="s">
        <v>93</v>
      </c>
      <c r="BT97" s="29">
        <v>6</v>
      </c>
      <c r="BU97" s="29" t="s">
        <v>85</v>
      </c>
      <c r="BV97" s="29"/>
      <c r="BW97" s="36">
        <v>3</v>
      </c>
      <c r="BX97" s="29">
        <v>13</v>
      </c>
      <c r="BY97" s="1">
        <v>3</v>
      </c>
      <c r="BZ97" s="32">
        <v>3</v>
      </c>
      <c r="CA97" s="1">
        <v>4</v>
      </c>
      <c r="CB97" s="1"/>
      <c r="CC97" s="1"/>
      <c r="CD97" s="29" t="s">
        <v>226</v>
      </c>
      <c r="CE97" s="29" t="s">
        <v>85</v>
      </c>
      <c r="CF97" s="29"/>
      <c r="CG97" s="36">
        <v>5</v>
      </c>
      <c r="CH97" s="29">
        <v>26</v>
      </c>
      <c r="CI97" s="1">
        <v>3</v>
      </c>
      <c r="CJ97" s="32">
        <v>1</v>
      </c>
      <c r="CK97" s="1">
        <v>5</v>
      </c>
      <c r="CL97" s="29" t="s">
        <v>34</v>
      </c>
      <c r="CM97" s="29" t="s">
        <v>63</v>
      </c>
      <c r="CN97" s="29">
        <v>5</v>
      </c>
      <c r="CO97" s="29" t="s">
        <v>85</v>
      </c>
      <c r="CP97" s="29"/>
      <c r="CQ97" s="36">
        <v>2</v>
      </c>
      <c r="CR97" s="29">
        <v>13</v>
      </c>
      <c r="CS97" s="1">
        <v>2</v>
      </c>
      <c r="CT97" s="32">
        <v>3</v>
      </c>
      <c r="CU97" s="1">
        <v>5</v>
      </c>
      <c r="CV97" s="29" t="s">
        <v>34</v>
      </c>
      <c r="CW97" s="29" t="s">
        <v>94</v>
      </c>
      <c r="CX97" s="29">
        <v>7</v>
      </c>
      <c r="CY97" s="29" t="s">
        <v>98</v>
      </c>
      <c r="CZ97" s="29" t="s">
        <v>285</v>
      </c>
      <c r="DA97" s="36">
        <v>2</v>
      </c>
      <c r="DB97" s="29">
        <v>7</v>
      </c>
      <c r="DC97" s="1">
        <v>2</v>
      </c>
      <c r="DD97" s="32">
        <v>3</v>
      </c>
      <c r="DE97" s="23"/>
      <c r="DF97" s="1">
        <v>3</v>
      </c>
      <c r="DG97" s="1"/>
      <c r="DH97" s="264"/>
      <c r="DI97" s="29">
        <v>6</v>
      </c>
      <c r="DJ97" s="29" t="s">
        <v>63</v>
      </c>
      <c r="DK97" s="29"/>
      <c r="DL97" s="36">
        <v>1</v>
      </c>
      <c r="DM97" s="29">
        <v>1.5</v>
      </c>
      <c r="DN97" s="1">
        <v>1</v>
      </c>
      <c r="DO97" s="32">
        <v>2</v>
      </c>
      <c r="DP97" s="1">
        <v>5</v>
      </c>
      <c r="DQ97" s="29" t="s">
        <v>34</v>
      </c>
      <c r="DR97" s="29" t="s">
        <v>63</v>
      </c>
      <c r="DS97" s="29">
        <v>9</v>
      </c>
      <c r="DT97" s="29" t="s">
        <v>91</v>
      </c>
      <c r="DU97" s="29"/>
      <c r="DV97" s="36">
        <v>1</v>
      </c>
      <c r="DW97" s="29">
        <v>1</v>
      </c>
      <c r="DX97" s="1">
        <v>1</v>
      </c>
      <c r="DY97" s="32">
        <v>4</v>
      </c>
      <c r="DZ97" s="1">
        <v>6</v>
      </c>
      <c r="EA97" s="29" t="s">
        <v>34</v>
      </c>
      <c r="EB97" s="29" t="s">
        <v>63</v>
      </c>
      <c r="EC97" s="29">
        <v>9</v>
      </c>
      <c r="ED97" s="29" t="s">
        <v>91</v>
      </c>
      <c r="EE97" s="29" t="s">
        <v>469</v>
      </c>
      <c r="EF97" s="36">
        <v>3</v>
      </c>
      <c r="EG97" s="29">
        <v>1</v>
      </c>
      <c r="EH97" s="1">
        <v>1</v>
      </c>
      <c r="EI97" s="32">
        <v>5</v>
      </c>
      <c r="EJ97" s="1">
        <v>3</v>
      </c>
      <c r="EK97" s="29" t="s">
        <v>36</v>
      </c>
      <c r="EL97" s="29" t="s">
        <v>93</v>
      </c>
      <c r="EM97" s="29">
        <v>7</v>
      </c>
      <c r="EN97" s="29" t="s">
        <v>85</v>
      </c>
      <c r="EO97" s="29"/>
      <c r="EP97" s="36">
        <v>3</v>
      </c>
      <c r="EQ97" s="29">
        <v>3</v>
      </c>
      <c r="ER97" s="1">
        <v>1</v>
      </c>
      <c r="ES97" s="32">
        <v>2</v>
      </c>
      <c r="ET97" s="1">
        <v>7</v>
      </c>
      <c r="EU97" s="29" t="s">
        <v>34</v>
      </c>
      <c r="EV97" s="29" t="s">
        <v>63</v>
      </c>
      <c r="EW97" s="29" t="s">
        <v>128</v>
      </c>
      <c r="EX97" s="29" t="s">
        <v>91</v>
      </c>
      <c r="EY97" s="29" t="s">
        <v>285</v>
      </c>
      <c r="EZ97" s="36">
        <v>1</v>
      </c>
      <c r="FA97" s="29">
        <v>1.5</v>
      </c>
      <c r="FB97" s="1">
        <v>2</v>
      </c>
      <c r="FC97" s="32">
        <v>5</v>
      </c>
      <c r="FD97" s="1">
        <v>6</v>
      </c>
      <c r="FE97" s="29" t="s">
        <v>34</v>
      </c>
      <c r="FF97" s="29" t="s">
        <v>93</v>
      </c>
      <c r="FG97" s="29">
        <v>9</v>
      </c>
      <c r="FH97" s="29" t="s">
        <v>121</v>
      </c>
      <c r="FI97" s="29"/>
      <c r="FJ97" s="36">
        <v>1</v>
      </c>
      <c r="FK97" s="29">
        <v>2</v>
      </c>
      <c r="FL97" s="1">
        <v>2</v>
      </c>
      <c r="FM97" s="32">
        <v>4</v>
      </c>
      <c r="FN97" s="1">
        <v>5</v>
      </c>
      <c r="FO97" s="29" t="s">
        <v>34</v>
      </c>
      <c r="FP97" s="29" t="s">
        <v>93</v>
      </c>
      <c r="FQ97" s="29">
        <v>0</v>
      </c>
      <c r="FR97" s="29" t="s">
        <v>85</v>
      </c>
      <c r="FS97" s="29"/>
      <c r="FT97" s="36">
        <v>3</v>
      </c>
      <c r="FU97" s="29">
        <v>12</v>
      </c>
      <c r="FV97" s="1">
        <v>3</v>
      </c>
      <c r="FW97" s="32">
        <v>2</v>
      </c>
      <c r="FX97" s="1">
        <v>4</v>
      </c>
      <c r="FY97" s="1"/>
      <c r="FZ97" s="1"/>
      <c r="GA97" s="29">
        <v>8</v>
      </c>
      <c r="GB97" s="29" t="s">
        <v>85</v>
      </c>
      <c r="GC97" s="29"/>
      <c r="GD97" s="36">
        <v>1</v>
      </c>
      <c r="GE97" s="29">
        <v>18</v>
      </c>
      <c r="GF97" s="1">
        <v>3</v>
      </c>
      <c r="GG97" s="32">
        <v>1</v>
      </c>
      <c r="GH97" s="1">
        <v>5</v>
      </c>
      <c r="GI97" s="29" t="s">
        <v>34</v>
      </c>
      <c r="GJ97" s="29" t="s">
        <v>93</v>
      </c>
      <c r="GK97" s="29">
        <v>0</v>
      </c>
      <c r="GL97" s="29" t="s">
        <v>85</v>
      </c>
      <c r="GM97" s="29"/>
      <c r="GN97" s="36">
        <v>1</v>
      </c>
      <c r="GO97" s="29">
        <v>14</v>
      </c>
      <c r="GP97" s="1">
        <v>2</v>
      </c>
      <c r="GQ97" s="33">
        <v>3</v>
      </c>
    </row>
    <row r="98" spans="1:199" ht="19.5">
      <c r="A98" s="540">
        <v>44311</v>
      </c>
      <c r="B98" s="5" t="s">
        <v>475</v>
      </c>
      <c r="C98" s="74">
        <v>1</v>
      </c>
      <c r="D98" s="28">
        <v>1</v>
      </c>
      <c r="E98" s="206">
        <v>2</v>
      </c>
      <c r="F98" s="179">
        <v>89</v>
      </c>
      <c r="G98" s="180">
        <v>44</v>
      </c>
      <c r="H98" s="181">
        <v>45</v>
      </c>
      <c r="I98" s="518">
        <v>6</v>
      </c>
      <c r="J98" s="27">
        <v>0</v>
      </c>
      <c r="K98" s="27">
        <v>0</v>
      </c>
      <c r="L98" s="27">
        <v>4</v>
      </c>
      <c r="M98" s="27">
        <v>1</v>
      </c>
      <c r="N98" s="187">
        <v>5</v>
      </c>
      <c r="O98" s="27">
        <v>3</v>
      </c>
      <c r="P98" s="190">
        <v>8</v>
      </c>
      <c r="Q98" s="18">
        <v>1</v>
      </c>
      <c r="R98" s="55"/>
      <c r="S98" s="1">
        <v>3</v>
      </c>
      <c r="T98" s="29" t="s">
        <v>128</v>
      </c>
      <c r="U98" s="29" t="s">
        <v>93</v>
      </c>
      <c r="V98" s="29">
        <v>7</v>
      </c>
      <c r="W98" s="29" t="s">
        <v>85</v>
      </c>
      <c r="X98" s="29"/>
      <c r="Y98" s="36">
        <v>1</v>
      </c>
      <c r="Z98" s="29">
        <v>3.5</v>
      </c>
      <c r="AA98" s="1">
        <v>1</v>
      </c>
      <c r="AB98" s="32">
        <v>2</v>
      </c>
      <c r="AC98" s="1">
        <v>4</v>
      </c>
      <c r="AD98" s="29" t="s">
        <v>34</v>
      </c>
      <c r="AE98" s="29" t="s">
        <v>92</v>
      </c>
      <c r="AF98" s="29">
        <v>4</v>
      </c>
      <c r="AG98" s="29" t="s">
        <v>85</v>
      </c>
      <c r="AH98" s="29"/>
      <c r="AI98" s="36">
        <v>4</v>
      </c>
      <c r="AJ98" s="29">
        <v>6</v>
      </c>
      <c r="AK98" s="1">
        <v>2</v>
      </c>
      <c r="AL98" s="32">
        <v>2</v>
      </c>
      <c r="AM98" s="1">
        <v>6</v>
      </c>
      <c r="AN98" s="29" t="s">
        <v>128</v>
      </c>
      <c r="AO98" s="29" t="s">
        <v>93</v>
      </c>
      <c r="AP98" s="29" t="s">
        <v>476</v>
      </c>
      <c r="AQ98" s="29" t="s">
        <v>91</v>
      </c>
      <c r="AR98" s="29"/>
      <c r="AS98" s="36">
        <v>3</v>
      </c>
      <c r="AT98" s="29">
        <v>15</v>
      </c>
      <c r="AU98" s="1">
        <v>2</v>
      </c>
      <c r="AV98" s="32">
        <v>4</v>
      </c>
      <c r="AW98" s="1">
        <v>5</v>
      </c>
      <c r="AX98" s="1"/>
      <c r="AY98" s="1"/>
      <c r="AZ98" s="29">
        <v>6</v>
      </c>
      <c r="BA98" s="29" t="s">
        <v>63</v>
      </c>
      <c r="BB98" s="29" t="s">
        <v>285</v>
      </c>
      <c r="BC98" s="36">
        <v>2</v>
      </c>
      <c r="BD98" s="29">
        <v>9</v>
      </c>
      <c r="BE98" s="1">
        <v>2</v>
      </c>
      <c r="BF98" s="32">
        <v>3</v>
      </c>
      <c r="BG98" s="1">
        <v>6</v>
      </c>
      <c r="BH98" s="29" t="s">
        <v>36</v>
      </c>
      <c r="BI98" s="29" t="s">
        <v>92</v>
      </c>
      <c r="BJ98" s="29">
        <v>8</v>
      </c>
      <c r="BK98" s="29" t="s">
        <v>86</v>
      </c>
      <c r="BL98" s="29"/>
      <c r="BM98" s="36">
        <v>1</v>
      </c>
      <c r="BN98" s="29">
        <v>15</v>
      </c>
      <c r="BO98" s="1">
        <v>3</v>
      </c>
      <c r="BP98" s="32">
        <v>3</v>
      </c>
      <c r="BQ98" s="1">
        <v>7</v>
      </c>
      <c r="BR98" s="29" t="s">
        <v>36</v>
      </c>
      <c r="BS98" s="29" t="s">
        <v>93</v>
      </c>
      <c r="BT98" s="29">
        <v>7</v>
      </c>
      <c r="BU98" s="29" t="s">
        <v>91</v>
      </c>
      <c r="BV98" s="29"/>
      <c r="BW98" s="36">
        <v>2</v>
      </c>
      <c r="BX98" s="29">
        <v>3</v>
      </c>
      <c r="BY98" s="1">
        <v>2</v>
      </c>
      <c r="BZ98" s="32">
        <v>5</v>
      </c>
      <c r="CA98" s="1">
        <v>4</v>
      </c>
      <c r="CB98" s="1"/>
      <c r="CC98" s="1"/>
      <c r="CD98" s="29">
        <v>4</v>
      </c>
      <c r="CE98" s="29" t="s">
        <v>98</v>
      </c>
      <c r="CF98" s="29"/>
      <c r="CG98" s="36">
        <v>3</v>
      </c>
      <c r="CH98" s="29">
        <v>2</v>
      </c>
      <c r="CI98" s="1">
        <v>2</v>
      </c>
      <c r="CJ98" s="32">
        <v>2</v>
      </c>
      <c r="CK98" s="1">
        <v>5</v>
      </c>
      <c r="CL98" s="29" t="s">
        <v>34</v>
      </c>
      <c r="CM98" s="29" t="s">
        <v>93</v>
      </c>
      <c r="CN98" s="29">
        <v>4</v>
      </c>
      <c r="CO98" s="29" t="s">
        <v>85</v>
      </c>
      <c r="CP98" s="29"/>
      <c r="CQ98" s="36">
        <v>2</v>
      </c>
      <c r="CR98" s="29">
        <v>3</v>
      </c>
      <c r="CS98" s="1">
        <v>2</v>
      </c>
      <c r="CT98" s="32">
        <v>3</v>
      </c>
      <c r="CU98" s="1">
        <v>4</v>
      </c>
      <c r="CV98" s="29" t="s">
        <v>34</v>
      </c>
      <c r="CW98" s="29" t="s">
        <v>94</v>
      </c>
      <c r="CX98" s="29">
        <v>8</v>
      </c>
      <c r="CY98" s="29" t="s">
        <v>95</v>
      </c>
      <c r="CZ98" s="29"/>
      <c r="DA98" s="36">
        <v>3</v>
      </c>
      <c r="DB98" s="29">
        <v>5</v>
      </c>
      <c r="DC98" s="1">
        <v>1</v>
      </c>
      <c r="DD98" s="32">
        <v>3</v>
      </c>
      <c r="DE98" s="23" t="s">
        <v>424</v>
      </c>
      <c r="DF98" s="1">
        <v>3</v>
      </c>
      <c r="DG98" s="1"/>
      <c r="DH98" s="264"/>
      <c r="DI98" s="29">
        <v>6</v>
      </c>
      <c r="DJ98" s="29" t="s">
        <v>85</v>
      </c>
      <c r="DK98" s="29"/>
      <c r="DL98" s="36">
        <v>1</v>
      </c>
      <c r="DM98" s="29">
        <v>4</v>
      </c>
      <c r="DN98" s="1">
        <v>2</v>
      </c>
      <c r="DO98" s="32">
        <v>1</v>
      </c>
      <c r="DP98" s="201">
        <v>5</v>
      </c>
      <c r="DQ98" s="29" t="s">
        <v>34</v>
      </c>
      <c r="DR98" s="29" t="s">
        <v>93</v>
      </c>
      <c r="DS98" s="29">
        <v>0</v>
      </c>
      <c r="DT98" s="29" t="s">
        <v>95</v>
      </c>
      <c r="DU98" s="29"/>
      <c r="DV98" s="36">
        <v>2</v>
      </c>
      <c r="DW98" s="29">
        <v>15</v>
      </c>
      <c r="DX98" s="1">
        <v>2</v>
      </c>
      <c r="DY98" s="32">
        <v>3</v>
      </c>
      <c r="DZ98" s="1">
        <v>6</v>
      </c>
      <c r="EA98" s="29" t="s">
        <v>34</v>
      </c>
      <c r="EB98" s="29" t="s">
        <v>63</v>
      </c>
      <c r="EC98" s="29">
        <v>7</v>
      </c>
      <c r="ED98" s="29" t="s">
        <v>95</v>
      </c>
      <c r="EE98" s="29" t="s">
        <v>236</v>
      </c>
      <c r="EF98" s="36">
        <v>3</v>
      </c>
      <c r="EG98" s="29">
        <v>4</v>
      </c>
      <c r="EH98" s="1">
        <v>2</v>
      </c>
      <c r="EI98" s="32">
        <v>4</v>
      </c>
      <c r="EJ98" s="1">
        <v>4</v>
      </c>
      <c r="EK98" s="29" t="s">
        <v>36</v>
      </c>
      <c r="EL98" s="29" t="s">
        <v>93</v>
      </c>
      <c r="EM98" s="29">
        <v>9</v>
      </c>
      <c r="EN98" s="29" t="s">
        <v>85</v>
      </c>
      <c r="EO98" s="29"/>
      <c r="EP98" s="36">
        <v>1</v>
      </c>
      <c r="EQ98" s="29">
        <v>12</v>
      </c>
      <c r="ER98" s="1">
        <v>2</v>
      </c>
      <c r="ES98" s="32">
        <v>2</v>
      </c>
      <c r="ET98" s="1">
        <v>6</v>
      </c>
      <c r="EU98" s="29" t="s">
        <v>34</v>
      </c>
      <c r="EV98" s="29" t="s">
        <v>93</v>
      </c>
      <c r="EW98" s="29">
        <v>7</v>
      </c>
      <c r="EX98" s="29" t="s">
        <v>91</v>
      </c>
      <c r="EY98" s="29" t="s">
        <v>285</v>
      </c>
      <c r="EZ98" s="36">
        <v>2</v>
      </c>
      <c r="FA98" s="29">
        <v>3.5</v>
      </c>
      <c r="FB98" s="1">
        <v>2</v>
      </c>
      <c r="FC98" s="32">
        <v>4</v>
      </c>
      <c r="FD98" s="1">
        <v>5</v>
      </c>
      <c r="FE98" s="29" t="s">
        <v>34</v>
      </c>
      <c r="FF98" s="29" t="s">
        <v>93</v>
      </c>
      <c r="FG98" s="29">
        <v>9</v>
      </c>
      <c r="FH98" s="29" t="s">
        <v>85</v>
      </c>
      <c r="FI98" s="29"/>
      <c r="FJ98" s="36">
        <v>3</v>
      </c>
      <c r="FK98" s="29">
        <v>14</v>
      </c>
      <c r="FL98" s="1">
        <v>3</v>
      </c>
      <c r="FM98" s="32">
        <v>2</v>
      </c>
      <c r="FN98" s="1">
        <v>4</v>
      </c>
      <c r="FO98" s="29" t="s">
        <v>34</v>
      </c>
      <c r="FP98" s="29" t="s">
        <v>93</v>
      </c>
      <c r="FQ98" s="29">
        <v>0</v>
      </c>
      <c r="FR98" s="29" t="s">
        <v>85</v>
      </c>
      <c r="FS98" s="29"/>
      <c r="FT98" s="36">
        <v>2</v>
      </c>
      <c r="FU98" s="29">
        <v>2</v>
      </c>
      <c r="FV98" s="1">
        <v>2</v>
      </c>
      <c r="FW98" s="32">
        <v>2</v>
      </c>
      <c r="FX98" s="1">
        <v>6</v>
      </c>
      <c r="FY98" s="1"/>
      <c r="FZ98" s="1"/>
      <c r="GA98" s="29">
        <v>7</v>
      </c>
      <c r="GB98" s="29" t="s">
        <v>103</v>
      </c>
      <c r="GC98" s="29"/>
      <c r="GD98" s="36">
        <v>2</v>
      </c>
      <c r="GE98" s="29">
        <v>4</v>
      </c>
      <c r="GF98" s="1">
        <v>2</v>
      </c>
      <c r="GG98" s="32">
        <v>4</v>
      </c>
      <c r="GH98" s="1">
        <v>6</v>
      </c>
      <c r="GI98" s="29" t="s">
        <v>34</v>
      </c>
      <c r="GJ98" s="29" t="s">
        <v>93</v>
      </c>
      <c r="GK98" s="29" t="s">
        <v>226</v>
      </c>
      <c r="GL98" s="29" t="s">
        <v>86</v>
      </c>
      <c r="GM98" s="29"/>
      <c r="GN98" s="36">
        <v>2</v>
      </c>
      <c r="GO98" s="29">
        <v>5</v>
      </c>
      <c r="GP98" s="1">
        <v>2</v>
      </c>
      <c r="GQ98" s="33">
        <v>4</v>
      </c>
    </row>
    <row r="99" spans="1:199">
      <c r="A99" s="116">
        <v>44304</v>
      </c>
      <c r="B99" t="s">
        <v>474</v>
      </c>
      <c r="C99">
        <v>3</v>
      </c>
      <c r="D99">
        <v>1</v>
      </c>
      <c r="E99">
        <v>4</v>
      </c>
      <c r="F99">
        <v>92</v>
      </c>
      <c r="G99">
        <v>52</v>
      </c>
      <c r="H99">
        <v>40</v>
      </c>
      <c r="I99" s="521">
        <v>5</v>
      </c>
      <c r="J99">
        <v>1</v>
      </c>
      <c r="K99">
        <v>0</v>
      </c>
      <c r="L99">
        <v>3</v>
      </c>
      <c r="M99">
        <v>1</v>
      </c>
      <c r="N99">
        <v>5</v>
      </c>
      <c r="O99">
        <v>2</v>
      </c>
      <c r="P99">
        <v>7</v>
      </c>
      <c r="Q99">
        <v>1</v>
      </c>
      <c r="S99">
        <v>6</v>
      </c>
      <c r="T99" t="s">
        <v>128</v>
      </c>
      <c r="U99" t="s">
        <v>93</v>
      </c>
      <c r="V99">
        <v>7</v>
      </c>
      <c r="W99" t="s">
        <v>91</v>
      </c>
      <c r="Y99">
        <v>1</v>
      </c>
      <c r="Z99">
        <v>9</v>
      </c>
      <c r="AA99">
        <v>2</v>
      </c>
      <c r="AB99">
        <v>4</v>
      </c>
      <c r="AC99">
        <v>5</v>
      </c>
      <c r="AD99" t="s">
        <v>34</v>
      </c>
      <c r="AE99" t="s">
        <v>94</v>
      </c>
      <c r="AF99">
        <v>9</v>
      </c>
      <c r="AG99" t="s">
        <v>85</v>
      </c>
      <c r="AI99">
        <v>4</v>
      </c>
      <c r="AJ99">
        <v>20</v>
      </c>
      <c r="AK99">
        <v>3</v>
      </c>
      <c r="AL99">
        <v>2</v>
      </c>
      <c r="AM99">
        <v>5</v>
      </c>
      <c r="AN99" t="s">
        <v>128</v>
      </c>
      <c r="AO99" t="s">
        <v>86</v>
      </c>
      <c r="AP99" t="s">
        <v>226</v>
      </c>
      <c r="AQ99" t="s">
        <v>98</v>
      </c>
      <c r="AS99">
        <v>2</v>
      </c>
      <c r="AT99">
        <v>12</v>
      </c>
      <c r="AU99">
        <v>2</v>
      </c>
      <c r="AV99">
        <v>3</v>
      </c>
      <c r="AW99">
        <v>4</v>
      </c>
      <c r="AZ99">
        <v>6</v>
      </c>
      <c r="BA99" t="s">
        <v>95</v>
      </c>
      <c r="BC99">
        <v>3</v>
      </c>
      <c r="BD99">
        <v>6</v>
      </c>
      <c r="BE99">
        <v>2</v>
      </c>
      <c r="BF99">
        <v>2</v>
      </c>
      <c r="BG99">
        <v>7</v>
      </c>
      <c r="BH99" t="s">
        <v>34</v>
      </c>
      <c r="BI99" t="s">
        <v>92</v>
      </c>
      <c r="BJ99">
        <v>4</v>
      </c>
      <c r="BK99" t="s">
        <v>103</v>
      </c>
      <c r="BM99">
        <v>4</v>
      </c>
      <c r="BN99">
        <v>2</v>
      </c>
      <c r="BO99">
        <v>2</v>
      </c>
      <c r="BP99">
        <v>5</v>
      </c>
      <c r="BQ99">
        <v>8</v>
      </c>
      <c r="BR99" t="s">
        <v>34</v>
      </c>
      <c r="BS99" t="s">
        <v>96</v>
      </c>
      <c r="BT99">
        <v>6</v>
      </c>
      <c r="BU99" t="s">
        <v>91</v>
      </c>
      <c r="BW99">
        <v>1</v>
      </c>
      <c r="BX99">
        <v>4</v>
      </c>
      <c r="BY99">
        <v>2</v>
      </c>
      <c r="BZ99">
        <v>6</v>
      </c>
      <c r="CA99">
        <v>7</v>
      </c>
      <c r="CD99">
        <v>4</v>
      </c>
      <c r="CE99" t="s">
        <v>103</v>
      </c>
      <c r="CG99">
        <v>1</v>
      </c>
      <c r="CH99">
        <v>5</v>
      </c>
      <c r="CI99">
        <v>2</v>
      </c>
      <c r="CJ99">
        <v>5</v>
      </c>
      <c r="CK99">
        <v>5</v>
      </c>
      <c r="CL99" t="s">
        <v>34</v>
      </c>
      <c r="CM99" t="s">
        <v>93</v>
      </c>
      <c r="CN99">
        <v>4</v>
      </c>
      <c r="CO99" t="s">
        <v>92</v>
      </c>
      <c r="CP99" t="s">
        <v>285</v>
      </c>
      <c r="CQ99">
        <v>2</v>
      </c>
      <c r="CR99">
        <v>2</v>
      </c>
      <c r="CS99">
        <v>1</v>
      </c>
      <c r="CT99">
        <v>4</v>
      </c>
      <c r="CU99">
        <v>5</v>
      </c>
      <c r="CV99" t="s">
        <v>34</v>
      </c>
      <c r="CW99" t="s">
        <v>93</v>
      </c>
      <c r="CX99" t="s">
        <v>226</v>
      </c>
      <c r="CY99" t="s">
        <v>85</v>
      </c>
      <c r="DA99">
        <v>1</v>
      </c>
      <c r="DB99">
        <v>10</v>
      </c>
      <c r="DC99">
        <v>3</v>
      </c>
      <c r="DD99">
        <v>2</v>
      </c>
      <c r="DF99">
        <v>4</v>
      </c>
      <c r="DI99">
        <v>5</v>
      </c>
      <c r="DJ99" t="s">
        <v>85</v>
      </c>
      <c r="DL99">
        <v>1</v>
      </c>
      <c r="DM99">
        <v>13</v>
      </c>
      <c r="DN99">
        <v>3</v>
      </c>
      <c r="DO99">
        <v>1</v>
      </c>
      <c r="DP99">
        <v>3</v>
      </c>
      <c r="DQ99" t="s">
        <v>34</v>
      </c>
      <c r="DR99" t="s">
        <v>121</v>
      </c>
      <c r="DS99">
        <v>0</v>
      </c>
      <c r="DT99" t="s">
        <v>85</v>
      </c>
      <c r="DV99">
        <v>2</v>
      </c>
      <c r="DW99">
        <v>12</v>
      </c>
      <c r="DX99">
        <v>1</v>
      </c>
      <c r="DY99">
        <v>2</v>
      </c>
      <c r="DZ99">
        <v>4</v>
      </c>
      <c r="EA99" t="s">
        <v>34</v>
      </c>
      <c r="EB99" t="s">
        <v>92</v>
      </c>
      <c r="EC99" t="s">
        <v>226</v>
      </c>
      <c r="ED99" t="s">
        <v>92</v>
      </c>
      <c r="EF99">
        <v>4</v>
      </c>
      <c r="EG99">
        <v>2</v>
      </c>
      <c r="EH99">
        <v>1</v>
      </c>
      <c r="EI99">
        <v>3</v>
      </c>
      <c r="EJ99">
        <v>5</v>
      </c>
      <c r="EK99" t="s">
        <v>36</v>
      </c>
      <c r="EL99" t="s">
        <v>93</v>
      </c>
      <c r="EM99" t="s">
        <v>226</v>
      </c>
      <c r="EN99" t="s">
        <v>92</v>
      </c>
      <c r="EP99">
        <v>1</v>
      </c>
      <c r="EQ99">
        <v>6</v>
      </c>
      <c r="ER99">
        <v>2</v>
      </c>
      <c r="ES99">
        <v>3</v>
      </c>
      <c r="ET99">
        <v>5</v>
      </c>
      <c r="EU99" t="s">
        <v>34</v>
      </c>
      <c r="EV99" t="s">
        <v>93</v>
      </c>
      <c r="EW99">
        <v>9</v>
      </c>
      <c r="EX99" t="s">
        <v>85</v>
      </c>
      <c r="EZ99">
        <v>2</v>
      </c>
      <c r="FA99">
        <v>5</v>
      </c>
      <c r="FB99">
        <v>2</v>
      </c>
      <c r="FC99">
        <v>3</v>
      </c>
      <c r="FD99">
        <v>4</v>
      </c>
      <c r="FE99" t="s">
        <v>34</v>
      </c>
      <c r="FF99" t="s">
        <v>92</v>
      </c>
      <c r="FG99">
        <v>0</v>
      </c>
      <c r="FH99" t="s">
        <v>94</v>
      </c>
      <c r="FJ99">
        <v>1</v>
      </c>
      <c r="FK99">
        <v>0.4</v>
      </c>
      <c r="FL99">
        <v>1</v>
      </c>
      <c r="FM99">
        <v>3</v>
      </c>
      <c r="FN99">
        <v>5</v>
      </c>
      <c r="FO99" t="s">
        <v>34</v>
      </c>
      <c r="FP99" t="s">
        <v>121</v>
      </c>
      <c r="FQ99">
        <v>9</v>
      </c>
      <c r="FR99" t="s">
        <v>95</v>
      </c>
      <c r="FS99" t="s">
        <v>285</v>
      </c>
      <c r="FT99">
        <v>2</v>
      </c>
      <c r="FU99">
        <v>7</v>
      </c>
      <c r="FV99">
        <v>2</v>
      </c>
      <c r="FW99">
        <v>3</v>
      </c>
      <c r="FX99">
        <v>3</v>
      </c>
      <c r="GA99">
        <v>8</v>
      </c>
      <c r="GB99" t="s">
        <v>85</v>
      </c>
      <c r="GD99">
        <v>1</v>
      </c>
      <c r="GE99">
        <v>10</v>
      </c>
      <c r="GF99">
        <v>2</v>
      </c>
      <c r="GG99">
        <v>1</v>
      </c>
      <c r="GH99">
        <v>7</v>
      </c>
      <c r="GI99" t="s">
        <v>34</v>
      </c>
      <c r="GJ99" t="s">
        <v>93</v>
      </c>
      <c r="GK99">
        <v>0</v>
      </c>
      <c r="GL99" t="s">
        <v>91</v>
      </c>
      <c r="GN99">
        <v>1</v>
      </c>
      <c r="GO99">
        <v>10</v>
      </c>
      <c r="GP99">
        <v>2</v>
      </c>
      <c r="GQ99">
        <v>5</v>
      </c>
    </row>
    <row r="100" spans="1:199">
      <c r="A100" s="116">
        <v>44297</v>
      </c>
      <c r="B100" t="s">
        <v>569</v>
      </c>
      <c r="C100">
        <v>0</v>
      </c>
      <c r="D100">
        <v>1</v>
      </c>
      <c r="E100">
        <v>1</v>
      </c>
      <c r="F100">
        <v>83</v>
      </c>
      <c r="G100">
        <v>38</v>
      </c>
      <c r="H100">
        <v>45</v>
      </c>
      <c r="I100" s="521">
        <v>-2</v>
      </c>
      <c r="J100">
        <v>0</v>
      </c>
      <c r="K100">
        <v>0</v>
      </c>
      <c r="L100">
        <v>2</v>
      </c>
      <c r="M100">
        <v>0</v>
      </c>
      <c r="N100">
        <v>2</v>
      </c>
      <c r="O100">
        <v>1</v>
      </c>
      <c r="P100">
        <v>3</v>
      </c>
      <c r="Q100">
        <v>1</v>
      </c>
      <c r="S100">
        <v>5</v>
      </c>
      <c r="T100" t="s">
        <v>128</v>
      </c>
      <c r="U100" t="s">
        <v>93</v>
      </c>
      <c r="V100">
        <v>9</v>
      </c>
      <c r="W100" t="s">
        <v>86</v>
      </c>
      <c r="Y100">
        <v>1</v>
      </c>
      <c r="Z100">
        <v>4</v>
      </c>
      <c r="AA100">
        <v>2</v>
      </c>
      <c r="AB100">
        <v>3</v>
      </c>
      <c r="AC100">
        <v>4</v>
      </c>
      <c r="AD100" t="s">
        <v>34</v>
      </c>
      <c r="AE100" t="s">
        <v>121</v>
      </c>
      <c r="AF100">
        <v>4</v>
      </c>
      <c r="AG100" t="s">
        <v>85</v>
      </c>
      <c r="AI100">
        <v>4</v>
      </c>
      <c r="AJ100">
        <v>19</v>
      </c>
      <c r="AK100">
        <v>2</v>
      </c>
      <c r="AL100">
        <v>2</v>
      </c>
      <c r="AM100">
        <v>5</v>
      </c>
      <c r="AN100" t="s">
        <v>128</v>
      </c>
      <c r="AO100" t="s">
        <v>93</v>
      </c>
      <c r="AP100">
        <v>4</v>
      </c>
      <c r="AQ100" t="s">
        <v>92</v>
      </c>
      <c r="AS100">
        <v>3</v>
      </c>
      <c r="AT100">
        <v>4</v>
      </c>
      <c r="AU100">
        <v>2</v>
      </c>
      <c r="AV100">
        <v>3</v>
      </c>
      <c r="AW100">
        <v>4</v>
      </c>
      <c r="AZ100">
        <v>6</v>
      </c>
      <c r="BA100" t="s">
        <v>98</v>
      </c>
      <c r="BB100" t="s">
        <v>469</v>
      </c>
      <c r="BC100">
        <v>1</v>
      </c>
      <c r="BD100">
        <v>3</v>
      </c>
      <c r="BE100">
        <v>1</v>
      </c>
      <c r="BF100">
        <v>3</v>
      </c>
      <c r="BG100">
        <v>4</v>
      </c>
      <c r="BH100" t="s">
        <v>36</v>
      </c>
      <c r="BI100" t="s">
        <v>92</v>
      </c>
      <c r="BJ100">
        <v>0</v>
      </c>
      <c r="BK100" t="s">
        <v>86</v>
      </c>
      <c r="BM100">
        <v>4</v>
      </c>
      <c r="BN100">
        <v>0.5</v>
      </c>
      <c r="BO100">
        <v>1</v>
      </c>
      <c r="BP100">
        <v>3</v>
      </c>
      <c r="BQ100">
        <v>5</v>
      </c>
      <c r="BR100" t="s">
        <v>34</v>
      </c>
      <c r="BS100" t="s">
        <v>93</v>
      </c>
      <c r="BT100" t="s">
        <v>472</v>
      </c>
      <c r="BU100" t="s">
        <v>85</v>
      </c>
      <c r="BW100">
        <v>1</v>
      </c>
      <c r="BX100">
        <v>3.5</v>
      </c>
      <c r="BY100">
        <v>2</v>
      </c>
      <c r="BZ100">
        <v>3</v>
      </c>
      <c r="CA100">
        <v>3</v>
      </c>
      <c r="CD100">
        <v>0</v>
      </c>
      <c r="CE100" t="s">
        <v>98</v>
      </c>
      <c r="CG100">
        <v>3</v>
      </c>
      <c r="CH100">
        <v>2.5</v>
      </c>
      <c r="CI100">
        <v>1</v>
      </c>
      <c r="CJ100">
        <v>2</v>
      </c>
      <c r="CK100">
        <v>4</v>
      </c>
      <c r="CL100" t="s">
        <v>34</v>
      </c>
      <c r="CM100" t="s">
        <v>93</v>
      </c>
      <c r="CN100" t="s">
        <v>472</v>
      </c>
      <c r="CO100" t="s">
        <v>85</v>
      </c>
      <c r="CP100" t="s">
        <v>285</v>
      </c>
      <c r="CQ100">
        <v>3</v>
      </c>
      <c r="CR100">
        <v>2</v>
      </c>
      <c r="CS100">
        <v>1</v>
      </c>
      <c r="CT100">
        <v>3</v>
      </c>
      <c r="CU100">
        <v>4</v>
      </c>
      <c r="CV100" t="s">
        <v>34</v>
      </c>
      <c r="CW100" t="s">
        <v>63</v>
      </c>
      <c r="CX100">
        <v>7</v>
      </c>
      <c r="CY100" t="s">
        <v>63</v>
      </c>
      <c r="DA100">
        <v>2</v>
      </c>
      <c r="DB100">
        <v>3</v>
      </c>
      <c r="DC100">
        <v>1</v>
      </c>
      <c r="DD100">
        <v>3</v>
      </c>
      <c r="DE100" t="s">
        <v>424</v>
      </c>
      <c r="DF100">
        <v>4</v>
      </c>
      <c r="DI100">
        <v>5</v>
      </c>
      <c r="DJ100" t="s">
        <v>63</v>
      </c>
      <c r="DL100">
        <v>2</v>
      </c>
      <c r="DM100">
        <v>6</v>
      </c>
      <c r="DN100">
        <v>2</v>
      </c>
      <c r="DO100">
        <v>2</v>
      </c>
      <c r="DP100">
        <v>5</v>
      </c>
      <c r="DQ100" t="s">
        <v>34</v>
      </c>
      <c r="DR100" t="s">
        <v>93</v>
      </c>
      <c r="DS100">
        <v>8</v>
      </c>
      <c r="DT100" t="s">
        <v>92</v>
      </c>
      <c r="DV100">
        <v>3</v>
      </c>
      <c r="DW100">
        <v>5</v>
      </c>
      <c r="DX100">
        <v>2</v>
      </c>
      <c r="DY100">
        <v>3</v>
      </c>
      <c r="DZ100">
        <v>5</v>
      </c>
      <c r="EA100" t="s">
        <v>34</v>
      </c>
      <c r="EB100" t="s">
        <v>95</v>
      </c>
      <c r="EC100">
        <v>8</v>
      </c>
      <c r="ED100" t="s">
        <v>95</v>
      </c>
      <c r="EF100">
        <v>1</v>
      </c>
      <c r="EG100">
        <v>3</v>
      </c>
      <c r="EH100">
        <v>2</v>
      </c>
      <c r="EI100">
        <v>3</v>
      </c>
      <c r="EJ100">
        <v>6</v>
      </c>
      <c r="EK100" t="s">
        <v>36</v>
      </c>
      <c r="EL100" t="s">
        <v>93</v>
      </c>
      <c r="EM100">
        <v>8</v>
      </c>
      <c r="EN100" t="s">
        <v>86</v>
      </c>
      <c r="EP100">
        <v>3</v>
      </c>
      <c r="EQ100">
        <v>1.8</v>
      </c>
      <c r="ER100">
        <v>2</v>
      </c>
      <c r="ES100">
        <v>4</v>
      </c>
      <c r="ET100">
        <v>6</v>
      </c>
      <c r="EU100" t="s">
        <v>34</v>
      </c>
      <c r="EV100" t="s">
        <v>93</v>
      </c>
      <c r="EW100" t="s">
        <v>128</v>
      </c>
      <c r="EX100" t="s">
        <v>121</v>
      </c>
      <c r="EZ100">
        <v>3</v>
      </c>
      <c r="FA100">
        <v>0.5</v>
      </c>
      <c r="FB100">
        <v>1</v>
      </c>
      <c r="FC100">
        <v>5</v>
      </c>
      <c r="FD100">
        <v>6</v>
      </c>
      <c r="FE100" t="s">
        <v>34</v>
      </c>
      <c r="FF100" t="s">
        <v>93</v>
      </c>
      <c r="FG100">
        <v>9</v>
      </c>
      <c r="FH100" t="s">
        <v>91</v>
      </c>
      <c r="FJ100">
        <v>3</v>
      </c>
      <c r="FK100">
        <v>2</v>
      </c>
      <c r="FL100">
        <v>2</v>
      </c>
      <c r="FM100">
        <v>4</v>
      </c>
      <c r="FN100">
        <v>4</v>
      </c>
      <c r="FO100" t="s">
        <v>34</v>
      </c>
      <c r="FP100" t="s">
        <v>93</v>
      </c>
      <c r="FQ100">
        <v>4</v>
      </c>
      <c r="FR100" t="s">
        <v>85</v>
      </c>
      <c r="FT100">
        <v>1</v>
      </c>
      <c r="FU100">
        <v>14</v>
      </c>
      <c r="FV100">
        <v>2</v>
      </c>
      <c r="FW100">
        <v>2</v>
      </c>
      <c r="FX100">
        <v>4</v>
      </c>
      <c r="GA100">
        <v>7</v>
      </c>
      <c r="GB100" t="s">
        <v>63</v>
      </c>
      <c r="GD100">
        <v>3</v>
      </c>
      <c r="GE100">
        <v>3</v>
      </c>
      <c r="GF100">
        <v>1</v>
      </c>
      <c r="GG100">
        <v>3</v>
      </c>
      <c r="GH100">
        <v>5</v>
      </c>
      <c r="GI100" t="s">
        <v>34</v>
      </c>
      <c r="GJ100" t="s">
        <v>93</v>
      </c>
      <c r="GK100">
        <v>4</v>
      </c>
      <c r="GL100" t="s">
        <v>92</v>
      </c>
      <c r="GN100">
        <v>2</v>
      </c>
      <c r="GO100">
        <v>1.2</v>
      </c>
      <c r="GP100">
        <v>1</v>
      </c>
      <c r="GQ100">
        <v>4</v>
      </c>
    </row>
    <row r="101" spans="1:199">
      <c r="A101" s="116">
        <v>44283</v>
      </c>
      <c r="B101" t="s">
        <v>471</v>
      </c>
      <c r="C101">
        <v>1</v>
      </c>
      <c r="D101">
        <v>0</v>
      </c>
      <c r="E101">
        <v>1</v>
      </c>
      <c r="F101">
        <v>86</v>
      </c>
      <c r="G101">
        <v>45</v>
      </c>
      <c r="H101">
        <v>41</v>
      </c>
      <c r="I101" s="521">
        <v>7</v>
      </c>
      <c r="J101">
        <v>0</v>
      </c>
      <c r="K101">
        <v>0</v>
      </c>
      <c r="L101">
        <v>3</v>
      </c>
      <c r="M101">
        <v>0</v>
      </c>
      <c r="N101">
        <v>3</v>
      </c>
      <c r="O101">
        <v>1</v>
      </c>
      <c r="P101">
        <v>4</v>
      </c>
      <c r="Q101">
        <v>1</v>
      </c>
      <c r="S101">
        <v>5</v>
      </c>
      <c r="T101" t="s">
        <v>128</v>
      </c>
      <c r="U101" t="s">
        <v>63</v>
      </c>
      <c r="V101">
        <v>8</v>
      </c>
      <c r="W101" t="s">
        <v>92</v>
      </c>
      <c r="Y101">
        <v>1</v>
      </c>
      <c r="Z101">
        <v>14</v>
      </c>
      <c r="AA101">
        <v>3</v>
      </c>
      <c r="AB101">
        <v>2</v>
      </c>
      <c r="AC101">
        <v>4</v>
      </c>
      <c r="AD101" t="s">
        <v>34</v>
      </c>
      <c r="AE101" t="s">
        <v>93</v>
      </c>
      <c r="AF101">
        <v>9</v>
      </c>
      <c r="AG101" t="s">
        <v>85</v>
      </c>
      <c r="AI101">
        <v>4</v>
      </c>
      <c r="AJ101">
        <v>2</v>
      </c>
      <c r="AK101">
        <v>1</v>
      </c>
      <c r="AL101">
        <v>3</v>
      </c>
      <c r="AM101">
        <v>6</v>
      </c>
      <c r="AN101" t="s">
        <v>128</v>
      </c>
      <c r="AO101" t="s">
        <v>63</v>
      </c>
      <c r="AP101" t="s">
        <v>226</v>
      </c>
      <c r="AQ101" t="s">
        <v>85</v>
      </c>
      <c r="AS101">
        <v>3</v>
      </c>
      <c r="AT101">
        <v>14</v>
      </c>
      <c r="AU101">
        <v>2</v>
      </c>
      <c r="AV101">
        <v>4</v>
      </c>
      <c r="AW101">
        <v>6</v>
      </c>
      <c r="AZ101">
        <v>6</v>
      </c>
      <c r="BA101" t="s">
        <v>103</v>
      </c>
      <c r="BC101">
        <v>2</v>
      </c>
      <c r="BD101">
        <v>2</v>
      </c>
      <c r="BE101">
        <v>2</v>
      </c>
      <c r="BF101">
        <v>4</v>
      </c>
      <c r="BG101">
        <v>5</v>
      </c>
      <c r="BH101" t="s">
        <v>36</v>
      </c>
      <c r="BI101" t="s">
        <v>98</v>
      </c>
      <c r="BJ101">
        <v>4</v>
      </c>
      <c r="BK101" t="s">
        <v>85</v>
      </c>
      <c r="BM101">
        <v>4</v>
      </c>
      <c r="BN101">
        <v>4</v>
      </c>
      <c r="BO101">
        <v>2</v>
      </c>
      <c r="BP101">
        <v>3</v>
      </c>
      <c r="BQ101">
        <v>6</v>
      </c>
      <c r="BR101" t="s">
        <v>36</v>
      </c>
      <c r="BS101" t="s">
        <v>93</v>
      </c>
      <c r="BT101">
        <v>4</v>
      </c>
      <c r="BU101" t="s">
        <v>85</v>
      </c>
      <c r="BW101">
        <v>2</v>
      </c>
      <c r="BX101">
        <v>8</v>
      </c>
      <c r="BY101">
        <v>3</v>
      </c>
      <c r="BZ101">
        <v>3</v>
      </c>
      <c r="CA101">
        <v>3</v>
      </c>
      <c r="CD101">
        <v>4</v>
      </c>
      <c r="CE101" t="s">
        <v>91</v>
      </c>
      <c r="CG101">
        <v>2</v>
      </c>
      <c r="CH101">
        <v>1</v>
      </c>
      <c r="CI101">
        <v>1</v>
      </c>
      <c r="CJ101">
        <v>2</v>
      </c>
      <c r="CK101">
        <v>5</v>
      </c>
      <c r="CL101" t="s">
        <v>34</v>
      </c>
      <c r="CM101" t="s">
        <v>93</v>
      </c>
      <c r="CN101">
        <v>60</v>
      </c>
      <c r="CO101" t="s">
        <v>85</v>
      </c>
      <c r="CP101" t="s">
        <v>285</v>
      </c>
      <c r="CQ101">
        <v>2</v>
      </c>
      <c r="CR101">
        <v>3</v>
      </c>
      <c r="CS101">
        <v>2</v>
      </c>
      <c r="CT101">
        <v>3</v>
      </c>
      <c r="CU101">
        <v>5</v>
      </c>
      <c r="CV101" t="s">
        <v>34</v>
      </c>
      <c r="CW101" t="s">
        <v>86</v>
      </c>
      <c r="CX101">
        <v>9</v>
      </c>
      <c r="CY101" t="s">
        <v>63</v>
      </c>
      <c r="DA101">
        <v>1</v>
      </c>
      <c r="DB101">
        <v>5</v>
      </c>
      <c r="DC101">
        <v>2</v>
      </c>
      <c r="DD101">
        <v>3</v>
      </c>
      <c r="DE101" t="s">
        <v>424</v>
      </c>
      <c r="DF101">
        <v>3</v>
      </c>
      <c r="DI101">
        <v>6</v>
      </c>
      <c r="DJ101" t="s">
        <v>85</v>
      </c>
      <c r="DL101">
        <v>3</v>
      </c>
      <c r="DM101">
        <v>5</v>
      </c>
      <c r="DN101">
        <v>2</v>
      </c>
      <c r="DO101">
        <v>1</v>
      </c>
      <c r="DP101">
        <v>3</v>
      </c>
      <c r="DQ101" t="s">
        <v>34</v>
      </c>
      <c r="DR101" t="s">
        <v>93</v>
      </c>
      <c r="DS101" t="s">
        <v>226</v>
      </c>
      <c r="DT101" t="s">
        <v>85</v>
      </c>
      <c r="DV101">
        <v>3</v>
      </c>
      <c r="DW101">
        <v>1</v>
      </c>
      <c r="DX101">
        <v>1</v>
      </c>
      <c r="DY101">
        <v>2</v>
      </c>
      <c r="DZ101">
        <v>5</v>
      </c>
      <c r="EA101" t="s">
        <v>34</v>
      </c>
      <c r="EB101" t="s">
        <v>93</v>
      </c>
      <c r="EC101" t="s">
        <v>226</v>
      </c>
      <c r="ED101" t="s">
        <v>85</v>
      </c>
      <c r="EF101">
        <v>1</v>
      </c>
      <c r="EG101">
        <v>17</v>
      </c>
      <c r="EH101">
        <v>3</v>
      </c>
      <c r="EI101">
        <v>2</v>
      </c>
      <c r="EJ101">
        <v>4</v>
      </c>
      <c r="EK101" t="s">
        <v>36</v>
      </c>
      <c r="EL101" t="s">
        <v>93</v>
      </c>
      <c r="EM101" t="s">
        <v>226</v>
      </c>
      <c r="EN101" t="s">
        <v>85</v>
      </c>
      <c r="EP101">
        <v>1</v>
      </c>
      <c r="EQ101">
        <v>24</v>
      </c>
      <c r="ER101">
        <v>2</v>
      </c>
      <c r="ES101">
        <v>2</v>
      </c>
      <c r="ET101">
        <v>6</v>
      </c>
      <c r="EU101" t="s">
        <v>34</v>
      </c>
      <c r="EV101" t="s">
        <v>93</v>
      </c>
      <c r="EW101" t="s">
        <v>128</v>
      </c>
      <c r="EX101" t="s">
        <v>95</v>
      </c>
      <c r="EZ101">
        <v>3</v>
      </c>
      <c r="FA101">
        <v>3</v>
      </c>
      <c r="FB101">
        <v>2</v>
      </c>
      <c r="FC101">
        <v>4</v>
      </c>
      <c r="FD101">
        <v>5</v>
      </c>
      <c r="FE101" t="s">
        <v>34</v>
      </c>
      <c r="FF101" t="s">
        <v>93</v>
      </c>
      <c r="FG101">
        <v>9</v>
      </c>
      <c r="FH101" t="s">
        <v>94</v>
      </c>
      <c r="FJ101">
        <v>2</v>
      </c>
      <c r="FK101">
        <v>10</v>
      </c>
      <c r="FL101">
        <v>2</v>
      </c>
      <c r="FM101">
        <v>3</v>
      </c>
      <c r="FN101">
        <v>4</v>
      </c>
      <c r="FO101" t="s">
        <v>34</v>
      </c>
      <c r="FP101" t="s">
        <v>93</v>
      </c>
      <c r="FQ101">
        <v>4</v>
      </c>
      <c r="FR101" t="s">
        <v>85</v>
      </c>
      <c r="FT101">
        <v>2</v>
      </c>
      <c r="FU101">
        <v>14</v>
      </c>
      <c r="FV101">
        <v>2</v>
      </c>
      <c r="FW101">
        <v>2</v>
      </c>
      <c r="FX101">
        <v>5</v>
      </c>
      <c r="GA101">
        <v>8</v>
      </c>
      <c r="GB101" t="s">
        <v>95</v>
      </c>
      <c r="GD101">
        <v>1</v>
      </c>
      <c r="GE101">
        <v>9</v>
      </c>
      <c r="GF101">
        <v>3</v>
      </c>
      <c r="GG101">
        <v>2</v>
      </c>
      <c r="GH101">
        <v>6</v>
      </c>
      <c r="GI101" t="s">
        <v>34</v>
      </c>
      <c r="GJ101" t="s">
        <v>93</v>
      </c>
      <c r="GK101">
        <v>4</v>
      </c>
      <c r="GL101" t="s">
        <v>85</v>
      </c>
      <c r="GN101">
        <v>2</v>
      </c>
      <c r="GO101">
        <v>3</v>
      </c>
      <c r="GP101">
        <v>2</v>
      </c>
      <c r="GQ101">
        <v>4</v>
      </c>
    </row>
    <row r="102" spans="1:199">
      <c r="A102" s="116">
        <v>44272</v>
      </c>
      <c r="B102" t="s">
        <v>468</v>
      </c>
      <c r="C102">
        <v>0</v>
      </c>
      <c r="D102">
        <v>1</v>
      </c>
      <c r="E102">
        <v>1</v>
      </c>
      <c r="F102">
        <v>83</v>
      </c>
      <c r="G102">
        <v>40</v>
      </c>
      <c r="H102">
        <v>43</v>
      </c>
      <c r="I102" s="521">
        <v>5</v>
      </c>
      <c r="J102">
        <v>0</v>
      </c>
      <c r="K102">
        <v>0</v>
      </c>
      <c r="L102">
        <v>1</v>
      </c>
      <c r="M102">
        <v>1</v>
      </c>
      <c r="N102">
        <v>2</v>
      </c>
      <c r="O102">
        <v>3</v>
      </c>
      <c r="P102">
        <v>5</v>
      </c>
      <c r="Q102">
        <v>1</v>
      </c>
      <c r="S102">
        <v>6</v>
      </c>
      <c r="T102" t="s">
        <v>128</v>
      </c>
      <c r="U102" t="s">
        <v>93</v>
      </c>
      <c r="V102">
        <v>9</v>
      </c>
      <c r="W102" t="s">
        <v>92</v>
      </c>
      <c r="Y102">
        <v>2</v>
      </c>
      <c r="Z102">
        <v>10</v>
      </c>
      <c r="AA102">
        <v>3</v>
      </c>
      <c r="AB102">
        <v>3</v>
      </c>
      <c r="AC102">
        <v>4</v>
      </c>
      <c r="AD102" t="s">
        <v>34</v>
      </c>
      <c r="AE102" t="s">
        <v>93</v>
      </c>
      <c r="AF102">
        <v>4</v>
      </c>
      <c r="AG102" t="s">
        <v>85</v>
      </c>
      <c r="AI102">
        <v>3</v>
      </c>
      <c r="AJ102">
        <v>12</v>
      </c>
      <c r="AK102">
        <v>2</v>
      </c>
      <c r="AL102">
        <v>2</v>
      </c>
      <c r="AM102">
        <v>4</v>
      </c>
      <c r="AN102" t="s">
        <v>128</v>
      </c>
      <c r="AO102" t="s">
        <v>93</v>
      </c>
      <c r="AP102">
        <v>0</v>
      </c>
      <c r="AQ102" t="s">
        <v>85</v>
      </c>
      <c r="AS102">
        <v>2</v>
      </c>
      <c r="AT102">
        <v>24</v>
      </c>
      <c r="AU102">
        <v>2</v>
      </c>
      <c r="AV102">
        <v>2</v>
      </c>
      <c r="AW102">
        <v>3</v>
      </c>
      <c r="AZ102">
        <v>6</v>
      </c>
      <c r="BA102" t="s">
        <v>85</v>
      </c>
      <c r="BC102">
        <v>2</v>
      </c>
      <c r="BD102">
        <v>14</v>
      </c>
      <c r="BE102">
        <v>2</v>
      </c>
      <c r="BF102">
        <v>1</v>
      </c>
      <c r="BG102">
        <v>5</v>
      </c>
      <c r="BH102" t="s">
        <v>36</v>
      </c>
      <c r="BI102" t="s">
        <v>63</v>
      </c>
      <c r="BJ102">
        <v>8</v>
      </c>
      <c r="BK102" t="s">
        <v>91</v>
      </c>
      <c r="BL102" t="s">
        <v>285</v>
      </c>
      <c r="BM102">
        <v>4</v>
      </c>
      <c r="BN102">
        <v>7</v>
      </c>
      <c r="BO102">
        <v>2</v>
      </c>
      <c r="BP102">
        <v>3</v>
      </c>
      <c r="BQ102">
        <v>4</v>
      </c>
      <c r="BR102" t="s">
        <v>34</v>
      </c>
      <c r="BS102" t="s">
        <v>93</v>
      </c>
      <c r="BT102">
        <v>0</v>
      </c>
      <c r="BU102" t="s">
        <v>85</v>
      </c>
      <c r="BW102">
        <v>2</v>
      </c>
      <c r="BX102">
        <v>13</v>
      </c>
      <c r="BY102">
        <v>1</v>
      </c>
      <c r="BZ102">
        <v>3</v>
      </c>
      <c r="CA102">
        <v>4</v>
      </c>
      <c r="CD102">
        <v>0</v>
      </c>
      <c r="CE102" t="s">
        <v>86</v>
      </c>
      <c r="CG102">
        <v>3</v>
      </c>
      <c r="CH102">
        <v>4</v>
      </c>
      <c r="CI102">
        <v>2</v>
      </c>
      <c r="CJ102">
        <v>2</v>
      </c>
      <c r="CK102">
        <v>6</v>
      </c>
      <c r="CL102" t="s">
        <v>34</v>
      </c>
      <c r="CM102" t="s">
        <v>93</v>
      </c>
      <c r="CN102">
        <v>0</v>
      </c>
      <c r="CO102" t="s">
        <v>85</v>
      </c>
      <c r="CQ102">
        <v>1</v>
      </c>
      <c r="CR102">
        <v>24</v>
      </c>
      <c r="CS102">
        <v>3</v>
      </c>
      <c r="CT102">
        <v>3</v>
      </c>
      <c r="CU102">
        <v>4</v>
      </c>
      <c r="CV102" t="s">
        <v>34</v>
      </c>
      <c r="CW102" t="s">
        <v>63</v>
      </c>
      <c r="CX102">
        <v>9</v>
      </c>
      <c r="CY102" t="s">
        <v>85</v>
      </c>
      <c r="DA102">
        <v>3</v>
      </c>
      <c r="DB102">
        <v>9</v>
      </c>
      <c r="DC102">
        <v>2</v>
      </c>
      <c r="DD102">
        <v>2</v>
      </c>
      <c r="DF102">
        <v>3</v>
      </c>
      <c r="DI102">
        <v>6</v>
      </c>
      <c r="DJ102" t="s">
        <v>85</v>
      </c>
      <c r="DL102">
        <v>3</v>
      </c>
      <c r="DM102">
        <v>2</v>
      </c>
      <c r="DN102">
        <v>2</v>
      </c>
      <c r="DO102">
        <v>1</v>
      </c>
      <c r="DP102">
        <v>5</v>
      </c>
      <c r="DQ102" t="s">
        <v>34</v>
      </c>
      <c r="DR102" t="s">
        <v>93</v>
      </c>
      <c r="DS102">
        <v>9</v>
      </c>
      <c r="DT102" t="s">
        <v>86</v>
      </c>
      <c r="DV102">
        <v>3</v>
      </c>
      <c r="DW102">
        <v>1.5</v>
      </c>
      <c r="DX102">
        <v>2</v>
      </c>
      <c r="DY102">
        <v>3</v>
      </c>
      <c r="DZ102">
        <v>6</v>
      </c>
      <c r="EA102" t="s">
        <v>34</v>
      </c>
      <c r="EB102" t="s">
        <v>93</v>
      </c>
      <c r="EC102">
        <v>0</v>
      </c>
      <c r="ED102" t="s">
        <v>98</v>
      </c>
      <c r="EE102" t="s">
        <v>469</v>
      </c>
      <c r="EF102">
        <v>2</v>
      </c>
      <c r="EG102">
        <v>1</v>
      </c>
      <c r="EH102">
        <v>2</v>
      </c>
      <c r="EI102">
        <v>4</v>
      </c>
      <c r="EJ102">
        <v>5</v>
      </c>
      <c r="EK102" t="s">
        <v>36</v>
      </c>
      <c r="EL102" t="s">
        <v>93</v>
      </c>
      <c r="EM102" t="s">
        <v>226</v>
      </c>
      <c r="EN102" t="s">
        <v>86</v>
      </c>
      <c r="EP102">
        <v>2</v>
      </c>
      <c r="EQ102">
        <v>0.5</v>
      </c>
      <c r="ER102">
        <v>1</v>
      </c>
      <c r="ES102">
        <v>4</v>
      </c>
      <c r="ET102">
        <v>6</v>
      </c>
      <c r="EU102" t="s">
        <v>34</v>
      </c>
      <c r="EV102" t="s">
        <v>86</v>
      </c>
      <c r="EW102" t="s">
        <v>128</v>
      </c>
      <c r="EX102" t="s">
        <v>91</v>
      </c>
      <c r="EZ102">
        <v>2</v>
      </c>
      <c r="FA102">
        <v>8</v>
      </c>
      <c r="FB102">
        <v>2</v>
      </c>
      <c r="FC102">
        <v>4</v>
      </c>
      <c r="FD102">
        <v>4</v>
      </c>
      <c r="FE102" t="s">
        <v>34</v>
      </c>
      <c r="FF102" t="s">
        <v>93</v>
      </c>
      <c r="FG102">
        <v>9</v>
      </c>
      <c r="FH102" t="s">
        <v>86</v>
      </c>
      <c r="FJ102">
        <v>1</v>
      </c>
      <c r="FK102">
        <v>1</v>
      </c>
      <c r="FL102">
        <v>1</v>
      </c>
      <c r="FM102">
        <v>3</v>
      </c>
      <c r="FN102">
        <v>5</v>
      </c>
      <c r="FO102" t="s">
        <v>34</v>
      </c>
      <c r="FP102" t="s">
        <v>93</v>
      </c>
      <c r="FQ102">
        <v>4</v>
      </c>
      <c r="FR102" t="s">
        <v>91</v>
      </c>
      <c r="FT102">
        <v>3</v>
      </c>
      <c r="FU102">
        <v>7</v>
      </c>
      <c r="FV102">
        <v>2</v>
      </c>
      <c r="FW102">
        <v>3</v>
      </c>
      <c r="FX102">
        <v>3</v>
      </c>
      <c r="GA102">
        <v>7</v>
      </c>
      <c r="GB102" t="s">
        <v>85</v>
      </c>
      <c r="GD102">
        <v>3</v>
      </c>
      <c r="GE102">
        <v>18</v>
      </c>
      <c r="GF102">
        <v>2</v>
      </c>
      <c r="GG102">
        <v>1</v>
      </c>
      <c r="GH102">
        <v>6</v>
      </c>
      <c r="GI102" t="s">
        <v>34</v>
      </c>
      <c r="GJ102" t="s">
        <v>86</v>
      </c>
      <c r="GK102">
        <v>4</v>
      </c>
      <c r="GL102" t="s">
        <v>91</v>
      </c>
      <c r="GM102" t="s">
        <v>285</v>
      </c>
      <c r="GN102">
        <v>1</v>
      </c>
      <c r="GO102">
        <v>5</v>
      </c>
      <c r="GP102">
        <v>2</v>
      </c>
      <c r="GQ102">
        <v>4</v>
      </c>
    </row>
    <row r="103" spans="1:199">
      <c r="A103" s="116">
        <v>44243</v>
      </c>
      <c r="B103" t="s">
        <v>470</v>
      </c>
      <c r="C103">
        <v>2</v>
      </c>
      <c r="D103">
        <v>0</v>
      </c>
      <c r="E103">
        <v>2</v>
      </c>
      <c r="F103">
        <v>89</v>
      </c>
      <c r="G103">
        <v>44</v>
      </c>
      <c r="H103">
        <v>45</v>
      </c>
      <c r="I103" s="521">
        <v>7</v>
      </c>
      <c r="J103">
        <v>1</v>
      </c>
      <c r="K103">
        <v>0</v>
      </c>
      <c r="L103">
        <v>4</v>
      </c>
      <c r="M103">
        <v>0</v>
      </c>
      <c r="N103">
        <v>5</v>
      </c>
      <c r="O103">
        <v>3</v>
      </c>
      <c r="P103">
        <v>8</v>
      </c>
      <c r="Q103">
        <v>1</v>
      </c>
      <c r="S103">
        <v>4</v>
      </c>
      <c r="T103" t="s">
        <v>128</v>
      </c>
      <c r="U103" t="s">
        <v>95</v>
      </c>
      <c r="V103">
        <v>7</v>
      </c>
      <c r="W103" t="s">
        <v>91</v>
      </c>
      <c r="Y103">
        <v>1</v>
      </c>
      <c r="Z103">
        <v>2</v>
      </c>
      <c r="AA103">
        <v>1</v>
      </c>
      <c r="AB103">
        <v>3</v>
      </c>
      <c r="AC103">
        <v>5</v>
      </c>
      <c r="AD103" t="s">
        <v>34</v>
      </c>
      <c r="AE103" t="s">
        <v>121</v>
      </c>
      <c r="AF103">
        <v>0</v>
      </c>
      <c r="AG103" t="s">
        <v>85</v>
      </c>
      <c r="AH103">
        <v>9</v>
      </c>
      <c r="AI103">
        <v>4</v>
      </c>
      <c r="AJ103">
        <v>37</v>
      </c>
      <c r="AK103">
        <v>3</v>
      </c>
      <c r="AL103">
        <v>2</v>
      </c>
      <c r="AM103">
        <v>4</v>
      </c>
      <c r="AN103" t="s">
        <v>128</v>
      </c>
      <c r="AO103" t="s">
        <v>86</v>
      </c>
      <c r="AP103" t="s">
        <v>226</v>
      </c>
      <c r="AQ103" t="s">
        <v>85</v>
      </c>
      <c r="AS103">
        <v>3</v>
      </c>
      <c r="AT103">
        <v>6</v>
      </c>
      <c r="AU103">
        <v>2</v>
      </c>
      <c r="AV103">
        <v>2</v>
      </c>
      <c r="AW103">
        <v>5</v>
      </c>
      <c r="AZ103">
        <v>6</v>
      </c>
      <c r="BA103" t="s">
        <v>91</v>
      </c>
      <c r="BC103">
        <v>1</v>
      </c>
      <c r="BD103">
        <v>2</v>
      </c>
      <c r="BE103">
        <v>2</v>
      </c>
      <c r="BF103">
        <v>3</v>
      </c>
      <c r="BG103">
        <v>6</v>
      </c>
      <c r="BH103" t="s">
        <v>36</v>
      </c>
      <c r="BI103" t="s">
        <v>63</v>
      </c>
      <c r="BJ103">
        <v>0</v>
      </c>
      <c r="BK103" t="s">
        <v>91</v>
      </c>
      <c r="BL103" t="s">
        <v>285</v>
      </c>
      <c r="BM103">
        <v>1</v>
      </c>
      <c r="BN103">
        <v>11</v>
      </c>
      <c r="BO103">
        <v>2</v>
      </c>
      <c r="BP103">
        <v>4</v>
      </c>
      <c r="BQ103">
        <v>5</v>
      </c>
      <c r="BR103" t="s">
        <v>36</v>
      </c>
      <c r="BS103" t="s">
        <v>93</v>
      </c>
      <c r="BT103">
        <v>0</v>
      </c>
      <c r="BU103" t="s">
        <v>85</v>
      </c>
      <c r="BW103">
        <v>1</v>
      </c>
      <c r="BX103">
        <v>17</v>
      </c>
      <c r="BY103">
        <v>2</v>
      </c>
      <c r="BZ103">
        <v>3</v>
      </c>
      <c r="CA103">
        <v>4</v>
      </c>
      <c r="CD103" t="s">
        <v>226</v>
      </c>
      <c r="CE103" t="s">
        <v>86</v>
      </c>
      <c r="CG103">
        <v>3</v>
      </c>
      <c r="CH103">
        <v>1</v>
      </c>
      <c r="CI103">
        <v>2</v>
      </c>
      <c r="CJ103">
        <v>2</v>
      </c>
      <c r="CK103">
        <v>6</v>
      </c>
      <c r="CL103" t="s">
        <v>34</v>
      </c>
      <c r="CM103" t="s">
        <v>93</v>
      </c>
      <c r="CN103" t="s">
        <v>271</v>
      </c>
      <c r="CO103" t="s">
        <v>94</v>
      </c>
      <c r="CQ103">
        <v>1</v>
      </c>
      <c r="CR103">
        <v>10</v>
      </c>
      <c r="CS103">
        <v>2</v>
      </c>
      <c r="CT103">
        <v>4</v>
      </c>
      <c r="CU103">
        <v>5</v>
      </c>
      <c r="CV103" t="s">
        <v>34</v>
      </c>
      <c r="CW103" t="s">
        <v>63</v>
      </c>
      <c r="CX103">
        <v>8</v>
      </c>
      <c r="CY103" t="s">
        <v>95</v>
      </c>
      <c r="DA103">
        <v>1</v>
      </c>
      <c r="DB103">
        <v>10</v>
      </c>
      <c r="DC103">
        <v>2</v>
      </c>
      <c r="DD103">
        <v>3</v>
      </c>
      <c r="DE103" t="s">
        <v>424</v>
      </c>
      <c r="DF103">
        <v>5</v>
      </c>
      <c r="DI103" t="s">
        <v>111</v>
      </c>
      <c r="DJ103" t="s">
        <v>103</v>
      </c>
      <c r="DL103">
        <v>3</v>
      </c>
      <c r="DM103">
        <v>6</v>
      </c>
      <c r="DN103">
        <v>2</v>
      </c>
      <c r="DO103">
        <v>3</v>
      </c>
      <c r="DP103">
        <v>3</v>
      </c>
      <c r="DQ103" t="s">
        <v>34</v>
      </c>
      <c r="DR103" t="s">
        <v>93</v>
      </c>
      <c r="DS103">
        <v>9</v>
      </c>
      <c r="DT103" t="s">
        <v>85</v>
      </c>
      <c r="DV103">
        <v>2</v>
      </c>
      <c r="DW103">
        <v>2</v>
      </c>
      <c r="DX103">
        <v>1</v>
      </c>
      <c r="DY103">
        <v>2</v>
      </c>
      <c r="DZ103">
        <v>6</v>
      </c>
      <c r="EA103" t="s">
        <v>34</v>
      </c>
      <c r="EB103" t="s">
        <v>63</v>
      </c>
      <c r="EC103">
        <v>4</v>
      </c>
      <c r="ED103" t="s">
        <v>91</v>
      </c>
      <c r="EF103">
        <v>1</v>
      </c>
      <c r="EG103">
        <v>11</v>
      </c>
      <c r="EH103">
        <v>2</v>
      </c>
      <c r="EI103">
        <v>4</v>
      </c>
      <c r="EJ103">
        <v>7</v>
      </c>
      <c r="EK103" t="s">
        <v>36</v>
      </c>
      <c r="EL103" t="s">
        <v>103</v>
      </c>
      <c r="EM103">
        <v>7</v>
      </c>
      <c r="EN103" t="s">
        <v>91</v>
      </c>
      <c r="EO103" t="s">
        <v>285</v>
      </c>
      <c r="EP103">
        <v>1</v>
      </c>
      <c r="EQ103">
        <v>9</v>
      </c>
      <c r="ER103">
        <v>2</v>
      </c>
      <c r="ES103">
        <v>5</v>
      </c>
      <c r="ET103">
        <v>6</v>
      </c>
      <c r="EU103" t="s">
        <v>34</v>
      </c>
      <c r="EV103" t="s">
        <v>93</v>
      </c>
      <c r="EW103" t="s">
        <v>271</v>
      </c>
      <c r="EX103" t="s">
        <v>92</v>
      </c>
      <c r="EZ103">
        <v>3</v>
      </c>
      <c r="FA103">
        <v>7</v>
      </c>
      <c r="FB103">
        <v>2</v>
      </c>
      <c r="FC103">
        <v>4</v>
      </c>
      <c r="FD103">
        <v>4</v>
      </c>
      <c r="FE103" t="s">
        <v>34</v>
      </c>
      <c r="FF103" t="s">
        <v>93</v>
      </c>
      <c r="FG103">
        <v>8</v>
      </c>
      <c r="FH103" t="s">
        <v>85</v>
      </c>
      <c r="FJ103">
        <v>2</v>
      </c>
      <c r="FK103">
        <v>10</v>
      </c>
      <c r="FL103">
        <v>2</v>
      </c>
      <c r="FM103">
        <v>2</v>
      </c>
      <c r="FN103">
        <v>5</v>
      </c>
      <c r="FO103" t="s">
        <v>34</v>
      </c>
      <c r="FP103" t="s">
        <v>93</v>
      </c>
      <c r="FQ103">
        <v>0</v>
      </c>
      <c r="FR103" t="s">
        <v>85</v>
      </c>
      <c r="FT103">
        <v>1</v>
      </c>
      <c r="FU103">
        <v>8</v>
      </c>
      <c r="FV103">
        <v>3</v>
      </c>
      <c r="FW103">
        <v>2</v>
      </c>
      <c r="FX103">
        <v>3</v>
      </c>
      <c r="GA103">
        <v>8</v>
      </c>
      <c r="GB103" t="s">
        <v>85</v>
      </c>
      <c r="GD103">
        <v>1</v>
      </c>
      <c r="GE103">
        <v>15</v>
      </c>
      <c r="GF103">
        <v>2</v>
      </c>
      <c r="GG103">
        <v>1</v>
      </c>
      <c r="GH103">
        <v>6</v>
      </c>
      <c r="GI103" t="s">
        <v>34</v>
      </c>
      <c r="GJ103" t="s">
        <v>94</v>
      </c>
      <c r="GK103" t="s">
        <v>128</v>
      </c>
      <c r="GL103" t="s">
        <v>85</v>
      </c>
      <c r="GM103" t="s">
        <v>285</v>
      </c>
      <c r="GN103">
        <v>2</v>
      </c>
      <c r="GO103">
        <v>19</v>
      </c>
      <c r="GP103">
        <v>3</v>
      </c>
      <c r="GQ103">
        <v>3</v>
      </c>
    </row>
    <row r="104" spans="1:199">
      <c r="A104" s="116">
        <v>44238</v>
      </c>
      <c r="B104" t="s">
        <v>467</v>
      </c>
      <c r="C104">
        <v>2</v>
      </c>
      <c r="D104">
        <v>0</v>
      </c>
      <c r="E104">
        <v>2</v>
      </c>
      <c r="F104">
        <v>89</v>
      </c>
      <c r="G104">
        <v>43</v>
      </c>
      <c r="H104">
        <v>46</v>
      </c>
      <c r="I104" s="521">
        <v>11</v>
      </c>
      <c r="J104">
        <v>1</v>
      </c>
      <c r="K104">
        <v>0</v>
      </c>
      <c r="L104">
        <v>1</v>
      </c>
      <c r="M104">
        <v>2</v>
      </c>
      <c r="N104">
        <v>4</v>
      </c>
      <c r="O104">
        <v>3</v>
      </c>
      <c r="P104">
        <v>7</v>
      </c>
      <c r="Q104">
        <v>0</v>
      </c>
      <c r="S104">
        <v>5</v>
      </c>
      <c r="T104" t="s">
        <v>128</v>
      </c>
      <c r="U104" t="s">
        <v>93</v>
      </c>
      <c r="V104">
        <v>8</v>
      </c>
      <c r="W104" t="s">
        <v>91</v>
      </c>
      <c r="Y104">
        <v>1</v>
      </c>
      <c r="Z104">
        <v>7</v>
      </c>
      <c r="AA104">
        <v>2</v>
      </c>
      <c r="AB104">
        <v>3</v>
      </c>
      <c r="AC104">
        <v>5</v>
      </c>
      <c r="AD104" t="s">
        <v>34</v>
      </c>
      <c r="AE104" t="s">
        <v>93</v>
      </c>
      <c r="AF104" t="s">
        <v>226</v>
      </c>
      <c r="AG104" t="s">
        <v>85</v>
      </c>
      <c r="AI104">
        <v>4</v>
      </c>
      <c r="AJ104">
        <v>19</v>
      </c>
      <c r="AK104">
        <v>3</v>
      </c>
      <c r="AL104">
        <v>2</v>
      </c>
      <c r="AM104">
        <v>6</v>
      </c>
      <c r="AN104" t="s">
        <v>128</v>
      </c>
      <c r="AO104" t="s">
        <v>93</v>
      </c>
      <c r="AP104">
        <v>9</v>
      </c>
      <c r="AQ104" t="s">
        <v>92</v>
      </c>
      <c r="AS104">
        <v>3</v>
      </c>
      <c r="AT104">
        <v>3</v>
      </c>
      <c r="AU104">
        <v>3</v>
      </c>
      <c r="AV104">
        <v>3</v>
      </c>
      <c r="AW104">
        <v>3</v>
      </c>
      <c r="AZ104">
        <v>6</v>
      </c>
      <c r="BA104" t="s">
        <v>85</v>
      </c>
      <c r="BC104">
        <v>1</v>
      </c>
      <c r="BD104">
        <v>14</v>
      </c>
      <c r="BE104">
        <v>2</v>
      </c>
      <c r="BF104">
        <v>1</v>
      </c>
      <c r="BG104">
        <v>4</v>
      </c>
      <c r="BH104" t="s">
        <v>36</v>
      </c>
      <c r="BI104" t="s">
        <v>93</v>
      </c>
      <c r="BJ104">
        <v>0</v>
      </c>
      <c r="BK104" t="s">
        <v>85</v>
      </c>
      <c r="BM104">
        <v>3</v>
      </c>
      <c r="BN104">
        <v>8</v>
      </c>
      <c r="BO104">
        <v>2</v>
      </c>
      <c r="BP104">
        <v>2</v>
      </c>
      <c r="BQ104">
        <v>5</v>
      </c>
      <c r="BR104" t="s">
        <v>36</v>
      </c>
      <c r="BS104" t="s">
        <v>93</v>
      </c>
      <c r="BT104">
        <v>0</v>
      </c>
      <c r="BU104" t="s">
        <v>85</v>
      </c>
      <c r="BW104">
        <v>3</v>
      </c>
      <c r="BX104">
        <v>21</v>
      </c>
      <c r="BY104">
        <v>2</v>
      </c>
      <c r="BZ104">
        <v>3</v>
      </c>
      <c r="CA104">
        <v>4</v>
      </c>
      <c r="CD104">
        <v>0</v>
      </c>
      <c r="CE104" t="s">
        <v>91</v>
      </c>
      <c r="CG104">
        <v>5</v>
      </c>
      <c r="CH104">
        <v>2</v>
      </c>
      <c r="CI104">
        <v>2</v>
      </c>
      <c r="CJ104">
        <v>2</v>
      </c>
      <c r="CK104">
        <v>5</v>
      </c>
      <c r="CL104" t="s">
        <v>34</v>
      </c>
      <c r="CM104" t="s">
        <v>93</v>
      </c>
      <c r="CN104">
        <v>0</v>
      </c>
      <c r="CO104" t="s">
        <v>85</v>
      </c>
      <c r="CQ104">
        <v>2</v>
      </c>
      <c r="CR104">
        <v>8</v>
      </c>
      <c r="CS104">
        <v>1</v>
      </c>
      <c r="CT104">
        <v>4</v>
      </c>
      <c r="CU104">
        <v>6</v>
      </c>
      <c r="CV104" t="s">
        <v>34</v>
      </c>
      <c r="CW104" t="s">
        <v>63</v>
      </c>
      <c r="CX104">
        <v>8</v>
      </c>
      <c r="CY104" t="s">
        <v>98</v>
      </c>
      <c r="CZ104" t="s">
        <v>132</v>
      </c>
      <c r="DA104">
        <v>1</v>
      </c>
      <c r="DB104">
        <v>13</v>
      </c>
      <c r="DC104">
        <v>3</v>
      </c>
      <c r="DD104">
        <v>3</v>
      </c>
      <c r="DF104">
        <v>4</v>
      </c>
      <c r="DI104" t="s">
        <v>111</v>
      </c>
      <c r="DJ104" t="s">
        <v>85</v>
      </c>
      <c r="DL104">
        <v>3</v>
      </c>
      <c r="DM104">
        <v>8</v>
      </c>
      <c r="DN104">
        <v>3</v>
      </c>
      <c r="DO104">
        <v>1</v>
      </c>
      <c r="DP104">
        <v>4</v>
      </c>
      <c r="DQ104" t="s">
        <v>34</v>
      </c>
      <c r="DR104" t="s">
        <v>93</v>
      </c>
      <c r="DS104" t="s">
        <v>226</v>
      </c>
      <c r="DT104" t="s">
        <v>85</v>
      </c>
      <c r="DV104">
        <v>1</v>
      </c>
      <c r="DW104">
        <v>13</v>
      </c>
      <c r="DX104">
        <v>2</v>
      </c>
      <c r="DY104">
        <v>2</v>
      </c>
      <c r="DZ104">
        <v>6</v>
      </c>
      <c r="EA104" t="s">
        <v>34</v>
      </c>
      <c r="EB104" t="s">
        <v>63</v>
      </c>
      <c r="EC104">
        <v>8</v>
      </c>
      <c r="ED104" t="s">
        <v>85</v>
      </c>
      <c r="EF104">
        <v>4</v>
      </c>
      <c r="EG104">
        <v>19</v>
      </c>
      <c r="EH104">
        <v>3</v>
      </c>
      <c r="EI104">
        <v>3</v>
      </c>
      <c r="EJ104">
        <v>5</v>
      </c>
      <c r="EK104" t="s">
        <v>36</v>
      </c>
      <c r="EL104" t="s">
        <v>63</v>
      </c>
      <c r="EM104">
        <v>6</v>
      </c>
      <c r="EN104" t="s">
        <v>92</v>
      </c>
      <c r="EO104" t="s">
        <v>285</v>
      </c>
      <c r="EP104">
        <v>3</v>
      </c>
      <c r="EQ104">
        <v>1</v>
      </c>
      <c r="ER104">
        <v>2</v>
      </c>
      <c r="ES104">
        <v>3</v>
      </c>
      <c r="ET104">
        <v>9</v>
      </c>
      <c r="EU104" t="s">
        <v>34</v>
      </c>
      <c r="EV104" t="s">
        <v>86</v>
      </c>
      <c r="EW104">
        <v>0</v>
      </c>
      <c r="EX104" t="s">
        <v>85</v>
      </c>
      <c r="EY104" t="s">
        <v>235</v>
      </c>
      <c r="EZ104">
        <v>2</v>
      </c>
      <c r="FA104">
        <v>2</v>
      </c>
      <c r="FB104">
        <v>2</v>
      </c>
      <c r="FC104">
        <v>7</v>
      </c>
      <c r="FD104">
        <v>5</v>
      </c>
      <c r="FE104" t="s">
        <v>34</v>
      </c>
      <c r="FF104" t="s">
        <v>93</v>
      </c>
      <c r="FG104">
        <v>6</v>
      </c>
      <c r="FH104" t="s">
        <v>98</v>
      </c>
      <c r="FJ104">
        <v>3</v>
      </c>
      <c r="FK104">
        <v>4</v>
      </c>
      <c r="FL104">
        <v>2</v>
      </c>
      <c r="FM104">
        <v>3</v>
      </c>
      <c r="FN104">
        <v>4</v>
      </c>
      <c r="FO104" t="s">
        <v>34</v>
      </c>
      <c r="FP104" t="s">
        <v>93</v>
      </c>
      <c r="FQ104">
        <v>9</v>
      </c>
      <c r="FR104" t="s">
        <v>85</v>
      </c>
      <c r="FT104">
        <v>2</v>
      </c>
      <c r="FU104">
        <v>7</v>
      </c>
      <c r="FV104">
        <v>2</v>
      </c>
      <c r="FW104">
        <v>2</v>
      </c>
      <c r="FX104">
        <v>3</v>
      </c>
      <c r="GA104">
        <v>7</v>
      </c>
      <c r="GB104" t="s">
        <v>85</v>
      </c>
      <c r="GD104">
        <v>3</v>
      </c>
      <c r="GE104">
        <v>21</v>
      </c>
      <c r="GF104">
        <v>2</v>
      </c>
      <c r="GG104">
        <v>1</v>
      </c>
      <c r="GH104">
        <v>6</v>
      </c>
      <c r="GI104" t="s">
        <v>34</v>
      </c>
      <c r="GJ104" t="s">
        <v>93</v>
      </c>
      <c r="GK104">
        <v>0</v>
      </c>
      <c r="GL104" t="s">
        <v>85</v>
      </c>
      <c r="GN104">
        <v>1</v>
      </c>
      <c r="GO104">
        <v>13</v>
      </c>
      <c r="GP104">
        <v>3</v>
      </c>
      <c r="GQ104">
        <v>3</v>
      </c>
    </row>
    <row r="105" spans="1:199">
      <c r="A105" s="116">
        <v>44212</v>
      </c>
      <c r="B105" t="s">
        <v>466</v>
      </c>
      <c r="C105">
        <v>3</v>
      </c>
      <c r="D105">
        <v>1</v>
      </c>
      <c r="E105">
        <v>4</v>
      </c>
      <c r="F105">
        <v>88</v>
      </c>
      <c r="G105">
        <v>43</v>
      </c>
      <c r="H105">
        <v>45</v>
      </c>
      <c r="I105" s="521">
        <v>5</v>
      </c>
      <c r="J105">
        <v>2</v>
      </c>
      <c r="K105">
        <v>1</v>
      </c>
      <c r="L105">
        <v>1</v>
      </c>
      <c r="M105">
        <v>0</v>
      </c>
      <c r="N105">
        <v>4</v>
      </c>
      <c r="O105">
        <v>1</v>
      </c>
      <c r="P105">
        <v>5</v>
      </c>
      <c r="Q105">
        <v>1</v>
      </c>
      <c r="S105">
        <v>6</v>
      </c>
      <c r="T105" t="s">
        <v>128</v>
      </c>
      <c r="U105" t="s">
        <v>103</v>
      </c>
      <c r="V105" t="s">
        <v>226</v>
      </c>
      <c r="W105" t="s">
        <v>85</v>
      </c>
      <c r="Y105">
        <v>1</v>
      </c>
      <c r="Z105">
        <v>8</v>
      </c>
      <c r="AA105">
        <v>2</v>
      </c>
      <c r="AB105">
        <v>4</v>
      </c>
      <c r="AC105">
        <v>6</v>
      </c>
      <c r="AD105" t="s">
        <v>34</v>
      </c>
      <c r="AE105" t="s">
        <v>93</v>
      </c>
      <c r="AF105">
        <v>7</v>
      </c>
      <c r="AG105" t="s">
        <v>121</v>
      </c>
      <c r="AI105">
        <v>4</v>
      </c>
      <c r="AJ105">
        <v>16</v>
      </c>
      <c r="AK105">
        <v>3</v>
      </c>
      <c r="AL105">
        <v>3</v>
      </c>
      <c r="AM105">
        <v>5</v>
      </c>
      <c r="AN105" t="s">
        <v>128</v>
      </c>
      <c r="AO105" t="s">
        <v>93</v>
      </c>
      <c r="AP105" t="s">
        <v>226</v>
      </c>
      <c r="AQ105" t="s">
        <v>121</v>
      </c>
      <c r="AR105" t="s">
        <v>132</v>
      </c>
      <c r="AS105">
        <v>3</v>
      </c>
      <c r="AT105">
        <v>13</v>
      </c>
      <c r="AU105">
        <v>2</v>
      </c>
      <c r="AV105">
        <v>3</v>
      </c>
      <c r="AW105">
        <v>3</v>
      </c>
      <c r="AZ105">
        <v>5</v>
      </c>
      <c r="BA105" t="s">
        <v>92</v>
      </c>
      <c r="BC105">
        <v>2</v>
      </c>
      <c r="BD105">
        <v>2</v>
      </c>
      <c r="BE105">
        <v>1</v>
      </c>
      <c r="BF105">
        <v>2</v>
      </c>
      <c r="BG105">
        <v>3</v>
      </c>
      <c r="BH105" t="s">
        <v>36</v>
      </c>
      <c r="BI105" t="s">
        <v>92</v>
      </c>
      <c r="BJ105">
        <v>0</v>
      </c>
      <c r="BK105" t="s">
        <v>85</v>
      </c>
      <c r="BM105">
        <v>1</v>
      </c>
      <c r="BN105">
        <v>17</v>
      </c>
      <c r="BO105">
        <v>1</v>
      </c>
      <c r="BP105">
        <v>2</v>
      </c>
      <c r="BQ105">
        <v>5</v>
      </c>
      <c r="BR105" t="s">
        <v>36</v>
      </c>
      <c r="BS105" t="s">
        <v>93</v>
      </c>
      <c r="BT105">
        <v>4</v>
      </c>
      <c r="BU105" t="s">
        <v>85</v>
      </c>
      <c r="BW105">
        <v>3</v>
      </c>
      <c r="BX105">
        <v>18</v>
      </c>
      <c r="BY105">
        <v>2</v>
      </c>
      <c r="BZ105">
        <v>3</v>
      </c>
      <c r="CA105">
        <v>4</v>
      </c>
      <c r="CD105" t="s">
        <v>226</v>
      </c>
      <c r="CE105" t="s">
        <v>85</v>
      </c>
      <c r="CG105">
        <v>3</v>
      </c>
      <c r="CH105">
        <v>11</v>
      </c>
      <c r="CI105">
        <v>3</v>
      </c>
      <c r="CJ105">
        <v>1</v>
      </c>
      <c r="CK105">
        <v>6</v>
      </c>
      <c r="CL105" t="s">
        <v>34</v>
      </c>
      <c r="CM105" t="s">
        <v>93</v>
      </c>
      <c r="CN105" t="s">
        <v>36</v>
      </c>
      <c r="CO105" t="s">
        <v>63</v>
      </c>
      <c r="CQ105">
        <v>2</v>
      </c>
      <c r="CR105">
        <v>10</v>
      </c>
      <c r="CS105">
        <v>2</v>
      </c>
      <c r="CT105">
        <v>4</v>
      </c>
      <c r="CU105">
        <v>5</v>
      </c>
      <c r="CV105" t="s">
        <v>34</v>
      </c>
      <c r="CW105" t="s">
        <v>63</v>
      </c>
      <c r="CX105">
        <v>9</v>
      </c>
      <c r="CY105" t="s">
        <v>98</v>
      </c>
      <c r="CZ105" t="s">
        <v>132</v>
      </c>
      <c r="DA105">
        <v>1</v>
      </c>
      <c r="DB105">
        <v>2</v>
      </c>
      <c r="DC105">
        <v>2</v>
      </c>
      <c r="DD105">
        <v>3</v>
      </c>
      <c r="DF105">
        <v>4</v>
      </c>
      <c r="DI105" t="s">
        <v>111</v>
      </c>
      <c r="DJ105" t="s">
        <v>95</v>
      </c>
      <c r="DL105">
        <v>3</v>
      </c>
      <c r="DM105">
        <v>1.8</v>
      </c>
      <c r="DN105">
        <v>1</v>
      </c>
      <c r="DO105">
        <v>3</v>
      </c>
      <c r="DP105">
        <v>4</v>
      </c>
      <c r="DQ105" t="s">
        <v>34</v>
      </c>
      <c r="DR105" t="s">
        <v>93</v>
      </c>
      <c r="DS105">
        <v>9</v>
      </c>
      <c r="DT105" t="s">
        <v>85</v>
      </c>
      <c r="DV105">
        <v>3</v>
      </c>
      <c r="DW105">
        <v>9</v>
      </c>
      <c r="DX105">
        <v>2</v>
      </c>
      <c r="DY105">
        <v>2</v>
      </c>
      <c r="DZ105">
        <v>5</v>
      </c>
      <c r="EA105" t="s">
        <v>34</v>
      </c>
      <c r="EB105" t="s">
        <v>63</v>
      </c>
      <c r="EC105" t="s">
        <v>226</v>
      </c>
      <c r="ED105" t="s">
        <v>85</v>
      </c>
      <c r="EE105" t="s">
        <v>284</v>
      </c>
      <c r="EF105">
        <v>1</v>
      </c>
      <c r="EG105">
        <v>8</v>
      </c>
      <c r="EH105">
        <v>2</v>
      </c>
      <c r="EI105">
        <v>3</v>
      </c>
      <c r="EJ105">
        <v>4</v>
      </c>
      <c r="EK105" t="s">
        <v>36</v>
      </c>
      <c r="EL105" t="s">
        <v>63</v>
      </c>
      <c r="EM105">
        <v>7</v>
      </c>
      <c r="EN105" t="s">
        <v>85</v>
      </c>
      <c r="EP105">
        <v>1</v>
      </c>
      <c r="EQ105">
        <v>7</v>
      </c>
      <c r="ER105">
        <v>2</v>
      </c>
      <c r="ES105">
        <v>2</v>
      </c>
      <c r="ET105">
        <v>9</v>
      </c>
      <c r="EU105" t="s">
        <v>34</v>
      </c>
      <c r="EV105" t="s">
        <v>93</v>
      </c>
      <c r="EW105">
        <v>9</v>
      </c>
      <c r="EX105" t="s">
        <v>95</v>
      </c>
      <c r="EY105" t="s">
        <v>465</v>
      </c>
      <c r="EZ105">
        <v>3</v>
      </c>
      <c r="FA105">
        <v>13</v>
      </c>
      <c r="FB105">
        <v>3</v>
      </c>
      <c r="FC105">
        <v>6</v>
      </c>
      <c r="FD105">
        <v>7</v>
      </c>
      <c r="FE105" t="s">
        <v>34</v>
      </c>
      <c r="FF105" t="s">
        <v>103</v>
      </c>
      <c r="FG105">
        <v>6</v>
      </c>
      <c r="FH105" t="s">
        <v>92</v>
      </c>
      <c r="FJ105">
        <v>4</v>
      </c>
      <c r="FK105">
        <v>3</v>
      </c>
      <c r="FL105">
        <v>2</v>
      </c>
      <c r="FM105">
        <v>5</v>
      </c>
      <c r="FN105">
        <v>4</v>
      </c>
      <c r="FO105" t="s">
        <v>34</v>
      </c>
      <c r="FP105" t="s">
        <v>93</v>
      </c>
      <c r="FQ105">
        <v>4</v>
      </c>
      <c r="FR105" t="s">
        <v>85</v>
      </c>
      <c r="FT105">
        <v>1</v>
      </c>
      <c r="FU105">
        <v>8</v>
      </c>
      <c r="FV105">
        <v>2</v>
      </c>
      <c r="FW105">
        <v>2</v>
      </c>
      <c r="FX105">
        <v>3</v>
      </c>
      <c r="GA105">
        <v>8</v>
      </c>
      <c r="GB105" t="s">
        <v>85</v>
      </c>
      <c r="GD105">
        <v>1</v>
      </c>
      <c r="GE105">
        <v>5</v>
      </c>
      <c r="GF105">
        <v>2</v>
      </c>
      <c r="GG105">
        <v>1</v>
      </c>
      <c r="GH105">
        <v>5</v>
      </c>
      <c r="GI105" t="s">
        <v>34</v>
      </c>
      <c r="GJ105" t="s">
        <v>93</v>
      </c>
      <c r="GK105">
        <v>6</v>
      </c>
      <c r="GL105" t="s">
        <v>63</v>
      </c>
      <c r="GN105">
        <v>3</v>
      </c>
      <c r="GO105">
        <v>3</v>
      </c>
      <c r="GP105">
        <v>1</v>
      </c>
      <c r="GQ105">
        <v>4</v>
      </c>
    </row>
    <row r="106" spans="1:199">
      <c r="A106" s="116">
        <v>44199</v>
      </c>
      <c r="B106" t="s">
        <v>464</v>
      </c>
      <c r="C106">
        <v>0</v>
      </c>
      <c r="D106">
        <v>0</v>
      </c>
      <c r="E106">
        <v>0</v>
      </c>
      <c r="F106">
        <v>84</v>
      </c>
      <c r="G106">
        <v>39</v>
      </c>
      <c r="H106">
        <v>45</v>
      </c>
      <c r="I106" s="521">
        <v>7</v>
      </c>
      <c r="J106">
        <v>0</v>
      </c>
      <c r="K106">
        <v>0</v>
      </c>
      <c r="L106">
        <v>1</v>
      </c>
      <c r="M106">
        <v>1</v>
      </c>
      <c r="N106">
        <v>2</v>
      </c>
      <c r="O106">
        <v>1</v>
      </c>
      <c r="P106">
        <v>3</v>
      </c>
      <c r="Q106">
        <v>1</v>
      </c>
      <c r="S106">
        <v>4</v>
      </c>
      <c r="T106" t="s">
        <v>128</v>
      </c>
      <c r="U106" t="s">
        <v>93</v>
      </c>
      <c r="V106">
        <v>9</v>
      </c>
      <c r="W106" t="s">
        <v>91</v>
      </c>
      <c r="Y106">
        <v>1</v>
      </c>
      <c r="Z106">
        <v>2</v>
      </c>
      <c r="AA106">
        <v>1</v>
      </c>
      <c r="AB106">
        <v>3</v>
      </c>
      <c r="AC106">
        <v>5</v>
      </c>
      <c r="AD106" t="s">
        <v>34</v>
      </c>
      <c r="AE106" t="s">
        <v>63</v>
      </c>
      <c r="AF106">
        <v>8</v>
      </c>
      <c r="AG106" t="s">
        <v>85</v>
      </c>
      <c r="AI106">
        <v>4</v>
      </c>
      <c r="AJ106">
        <v>21</v>
      </c>
      <c r="AK106">
        <v>3</v>
      </c>
      <c r="AL106">
        <v>2</v>
      </c>
      <c r="AM106">
        <v>3</v>
      </c>
      <c r="AN106" t="s">
        <v>128</v>
      </c>
      <c r="AO106" t="s">
        <v>93</v>
      </c>
      <c r="AP106" t="s">
        <v>226</v>
      </c>
      <c r="AQ106" t="s">
        <v>85</v>
      </c>
      <c r="AS106">
        <v>2</v>
      </c>
      <c r="AT106">
        <v>2</v>
      </c>
      <c r="AU106">
        <v>1</v>
      </c>
      <c r="AV106">
        <v>2</v>
      </c>
      <c r="AW106">
        <v>4</v>
      </c>
      <c r="AZ106">
        <v>6</v>
      </c>
      <c r="BA106" t="s">
        <v>86</v>
      </c>
      <c r="BC106">
        <v>2</v>
      </c>
      <c r="BD106">
        <v>4</v>
      </c>
      <c r="BE106">
        <v>2</v>
      </c>
      <c r="BF106">
        <v>2</v>
      </c>
      <c r="BG106">
        <v>4</v>
      </c>
      <c r="BH106" t="s">
        <v>36</v>
      </c>
      <c r="BI106" t="s">
        <v>92</v>
      </c>
      <c r="BJ106">
        <v>0</v>
      </c>
      <c r="BK106" t="s">
        <v>85</v>
      </c>
      <c r="BM106">
        <v>1</v>
      </c>
      <c r="BN106">
        <v>6</v>
      </c>
      <c r="BO106">
        <v>2</v>
      </c>
      <c r="BP106">
        <v>2</v>
      </c>
      <c r="BQ106">
        <v>6</v>
      </c>
      <c r="BR106" t="s">
        <v>36</v>
      </c>
      <c r="BS106" t="s">
        <v>93</v>
      </c>
      <c r="BT106">
        <v>0</v>
      </c>
      <c r="BU106" t="s">
        <v>85</v>
      </c>
      <c r="BW106">
        <v>2</v>
      </c>
      <c r="BX106">
        <v>13</v>
      </c>
      <c r="BY106">
        <v>3</v>
      </c>
      <c r="BZ106">
        <v>3</v>
      </c>
      <c r="CA106">
        <v>4</v>
      </c>
      <c r="CD106" t="s">
        <v>226</v>
      </c>
      <c r="CE106" t="s">
        <v>92</v>
      </c>
      <c r="CG106">
        <v>4</v>
      </c>
      <c r="CH106">
        <v>5</v>
      </c>
      <c r="CI106">
        <v>2</v>
      </c>
      <c r="CJ106">
        <v>2</v>
      </c>
      <c r="CK106">
        <v>5</v>
      </c>
      <c r="CL106" t="s">
        <v>34</v>
      </c>
      <c r="CM106" t="s">
        <v>93</v>
      </c>
      <c r="CN106">
        <v>4</v>
      </c>
      <c r="CO106" t="s">
        <v>85</v>
      </c>
      <c r="CQ106">
        <v>2</v>
      </c>
      <c r="CR106">
        <v>3</v>
      </c>
      <c r="CS106">
        <v>2</v>
      </c>
      <c r="CT106">
        <v>3</v>
      </c>
      <c r="CU106">
        <v>4</v>
      </c>
      <c r="CV106" t="s">
        <v>34</v>
      </c>
      <c r="CW106" t="s">
        <v>93</v>
      </c>
      <c r="CX106">
        <v>9</v>
      </c>
      <c r="CY106" t="s">
        <v>85</v>
      </c>
      <c r="DA106">
        <v>2</v>
      </c>
      <c r="DB106">
        <v>10</v>
      </c>
      <c r="DC106">
        <v>2</v>
      </c>
      <c r="DD106">
        <v>2</v>
      </c>
      <c r="DE106" t="s">
        <v>424</v>
      </c>
      <c r="DF106">
        <v>3</v>
      </c>
      <c r="DI106" t="s">
        <v>111</v>
      </c>
      <c r="DJ106" t="s">
        <v>85</v>
      </c>
      <c r="DL106">
        <v>3</v>
      </c>
      <c r="DM106">
        <v>5</v>
      </c>
      <c r="DN106">
        <v>2</v>
      </c>
      <c r="DO106">
        <v>1</v>
      </c>
      <c r="DP106">
        <v>4</v>
      </c>
      <c r="DQ106" t="s">
        <v>34</v>
      </c>
      <c r="DR106" t="s">
        <v>93</v>
      </c>
      <c r="DS106">
        <v>8</v>
      </c>
      <c r="DT106" t="s">
        <v>85</v>
      </c>
      <c r="DV106">
        <v>2</v>
      </c>
      <c r="DW106">
        <v>6</v>
      </c>
      <c r="DX106">
        <v>2</v>
      </c>
      <c r="DY106">
        <v>2</v>
      </c>
      <c r="DZ106">
        <v>7</v>
      </c>
      <c r="EA106" t="s">
        <v>34</v>
      </c>
      <c r="EB106" t="s">
        <v>92</v>
      </c>
      <c r="EC106" t="s">
        <v>226</v>
      </c>
      <c r="ED106" t="s">
        <v>94</v>
      </c>
      <c r="EE106" t="s">
        <v>285</v>
      </c>
      <c r="EF106">
        <v>1</v>
      </c>
      <c r="EG106">
        <v>5</v>
      </c>
      <c r="EH106">
        <v>2</v>
      </c>
      <c r="EI106">
        <v>5</v>
      </c>
      <c r="EJ106">
        <v>4</v>
      </c>
      <c r="EK106" t="s">
        <v>36</v>
      </c>
      <c r="EL106" t="s">
        <v>63</v>
      </c>
      <c r="EM106">
        <v>8</v>
      </c>
      <c r="EN106" t="s">
        <v>86</v>
      </c>
      <c r="EP106">
        <v>1</v>
      </c>
      <c r="EQ106">
        <v>2</v>
      </c>
      <c r="ER106">
        <v>1</v>
      </c>
      <c r="ES106">
        <v>3</v>
      </c>
      <c r="ET106">
        <v>6</v>
      </c>
      <c r="EU106" t="s">
        <v>34</v>
      </c>
      <c r="EV106" t="s">
        <v>93</v>
      </c>
      <c r="EW106">
        <v>7</v>
      </c>
      <c r="EX106" t="s">
        <v>121</v>
      </c>
      <c r="EZ106">
        <v>2</v>
      </c>
      <c r="FA106">
        <v>8</v>
      </c>
      <c r="FB106">
        <v>2</v>
      </c>
      <c r="FC106">
        <v>4</v>
      </c>
      <c r="FD106">
        <v>5</v>
      </c>
      <c r="FE106" t="s">
        <v>34</v>
      </c>
      <c r="FF106" t="s">
        <v>93</v>
      </c>
      <c r="FG106">
        <v>9</v>
      </c>
      <c r="FH106" t="s">
        <v>94</v>
      </c>
      <c r="FJ106">
        <v>3</v>
      </c>
      <c r="FK106">
        <v>4</v>
      </c>
      <c r="FL106">
        <v>2</v>
      </c>
      <c r="FM106">
        <v>3</v>
      </c>
      <c r="FN106">
        <v>6</v>
      </c>
      <c r="FO106" t="s">
        <v>34</v>
      </c>
      <c r="FP106" t="s">
        <v>93</v>
      </c>
      <c r="FQ106">
        <v>4</v>
      </c>
      <c r="FR106" t="s">
        <v>92</v>
      </c>
      <c r="FT106">
        <v>2</v>
      </c>
      <c r="FU106">
        <v>7</v>
      </c>
      <c r="FV106">
        <v>3</v>
      </c>
      <c r="FW106">
        <v>3</v>
      </c>
      <c r="FX106">
        <v>4</v>
      </c>
      <c r="GA106">
        <v>8</v>
      </c>
      <c r="GB106" t="s">
        <v>85</v>
      </c>
      <c r="GD106">
        <v>1</v>
      </c>
      <c r="GE106">
        <v>4</v>
      </c>
      <c r="GF106">
        <v>3</v>
      </c>
      <c r="GG106">
        <v>1</v>
      </c>
      <c r="GH106">
        <v>6</v>
      </c>
      <c r="GI106" t="s">
        <v>34</v>
      </c>
      <c r="GJ106" t="s">
        <v>63</v>
      </c>
      <c r="GK106">
        <v>6</v>
      </c>
      <c r="GL106" t="s">
        <v>95</v>
      </c>
      <c r="GN106">
        <v>3</v>
      </c>
      <c r="GO106">
        <v>8</v>
      </c>
      <c r="GP106">
        <v>2</v>
      </c>
      <c r="GQ106">
        <v>4</v>
      </c>
    </row>
    <row r="107" spans="1:199">
      <c r="A107" s="116">
        <v>44196</v>
      </c>
      <c r="B107" t="s">
        <v>463</v>
      </c>
      <c r="C107">
        <v>3</v>
      </c>
      <c r="D107">
        <v>0</v>
      </c>
      <c r="E107">
        <v>3</v>
      </c>
      <c r="F107">
        <v>87</v>
      </c>
      <c r="G107">
        <v>43</v>
      </c>
      <c r="H107">
        <v>44</v>
      </c>
      <c r="I107" s="521">
        <v>4</v>
      </c>
      <c r="J107">
        <v>3</v>
      </c>
      <c r="K107">
        <v>0</v>
      </c>
      <c r="L107">
        <v>1</v>
      </c>
      <c r="M107">
        <v>1</v>
      </c>
      <c r="N107">
        <v>5</v>
      </c>
      <c r="O107">
        <v>1</v>
      </c>
      <c r="P107">
        <v>6</v>
      </c>
      <c r="Q107">
        <v>2</v>
      </c>
      <c r="S107">
        <v>6</v>
      </c>
      <c r="T107" t="s">
        <v>128</v>
      </c>
      <c r="U107" t="s">
        <v>91</v>
      </c>
      <c r="V107">
        <v>7</v>
      </c>
      <c r="W107" t="s">
        <v>91</v>
      </c>
      <c r="Y107">
        <v>1</v>
      </c>
      <c r="Z107">
        <v>3</v>
      </c>
      <c r="AA107">
        <v>2</v>
      </c>
      <c r="AB107">
        <v>4</v>
      </c>
      <c r="AC107">
        <v>5</v>
      </c>
      <c r="AD107" t="s">
        <v>34</v>
      </c>
      <c r="AE107" t="s">
        <v>86</v>
      </c>
      <c r="AF107">
        <v>9</v>
      </c>
      <c r="AG107" t="s">
        <v>92</v>
      </c>
      <c r="AI107">
        <v>4</v>
      </c>
      <c r="AJ107">
        <v>2</v>
      </c>
      <c r="AK107">
        <v>2</v>
      </c>
      <c r="AL107">
        <v>3</v>
      </c>
      <c r="AM107">
        <v>7</v>
      </c>
      <c r="AN107" t="s">
        <v>128</v>
      </c>
      <c r="AO107" t="s">
        <v>96</v>
      </c>
      <c r="AP107" t="s">
        <v>226</v>
      </c>
      <c r="AQ107" t="s">
        <v>92</v>
      </c>
      <c r="AS107">
        <v>3</v>
      </c>
      <c r="AT107">
        <v>7</v>
      </c>
      <c r="AU107">
        <v>2</v>
      </c>
      <c r="AV107">
        <v>5</v>
      </c>
      <c r="AW107">
        <v>3</v>
      </c>
      <c r="AZ107">
        <v>6</v>
      </c>
      <c r="BA107" t="s">
        <v>85</v>
      </c>
      <c r="BC107">
        <v>1</v>
      </c>
      <c r="BD107">
        <v>3</v>
      </c>
      <c r="BE107">
        <v>2</v>
      </c>
      <c r="BF107">
        <v>1</v>
      </c>
      <c r="BG107">
        <v>6</v>
      </c>
      <c r="BH107" t="s">
        <v>36</v>
      </c>
      <c r="BI107" t="s">
        <v>93</v>
      </c>
      <c r="BJ107" t="s">
        <v>226</v>
      </c>
      <c r="BK107" t="s">
        <v>98</v>
      </c>
      <c r="BM107">
        <v>1</v>
      </c>
      <c r="BN107">
        <v>3</v>
      </c>
      <c r="BO107">
        <v>2</v>
      </c>
      <c r="BP107">
        <v>4</v>
      </c>
      <c r="BQ107">
        <v>3</v>
      </c>
      <c r="BR107" t="s">
        <v>36</v>
      </c>
      <c r="BS107" t="s">
        <v>93</v>
      </c>
      <c r="BT107">
        <v>0</v>
      </c>
      <c r="BU107" t="s">
        <v>85</v>
      </c>
      <c r="BW107">
        <v>1</v>
      </c>
      <c r="BX107">
        <v>0</v>
      </c>
      <c r="BY107">
        <v>0</v>
      </c>
      <c r="BZ107">
        <v>3</v>
      </c>
      <c r="CA107">
        <v>4</v>
      </c>
      <c r="CD107">
        <v>0</v>
      </c>
      <c r="CE107" t="s">
        <v>85</v>
      </c>
      <c r="CG107">
        <v>4</v>
      </c>
      <c r="CH107">
        <v>23</v>
      </c>
      <c r="CI107">
        <v>3</v>
      </c>
      <c r="CJ107">
        <v>1</v>
      </c>
      <c r="CK107">
        <v>5</v>
      </c>
      <c r="CL107" t="s">
        <v>34</v>
      </c>
      <c r="CM107" t="s">
        <v>86</v>
      </c>
      <c r="CN107" t="s">
        <v>226</v>
      </c>
      <c r="CO107" t="s">
        <v>85</v>
      </c>
      <c r="CQ107">
        <v>1</v>
      </c>
      <c r="CR107">
        <v>7</v>
      </c>
      <c r="CS107">
        <v>2</v>
      </c>
      <c r="CT107">
        <v>3</v>
      </c>
      <c r="CU107">
        <v>4</v>
      </c>
      <c r="CV107" t="s">
        <v>34</v>
      </c>
      <c r="CW107" t="s">
        <v>93</v>
      </c>
      <c r="CX107">
        <v>9</v>
      </c>
      <c r="CY107" t="s">
        <v>85</v>
      </c>
      <c r="DA107">
        <v>3</v>
      </c>
      <c r="DB107">
        <v>4</v>
      </c>
      <c r="DC107">
        <v>2</v>
      </c>
      <c r="DD107">
        <v>2</v>
      </c>
      <c r="DF107">
        <v>4</v>
      </c>
      <c r="DI107" t="s">
        <v>111</v>
      </c>
      <c r="DJ107" t="s">
        <v>95</v>
      </c>
      <c r="DL107">
        <v>2</v>
      </c>
      <c r="DM107">
        <v>10</v>
      </c>
      <c r="DN107">
        <v>2</v>
      </c>
      <c r="DO107">
        <v>2</v>
      </c>
      <c r="DP107">
        <v>4</v>
      </c>
      <c r="DQ107" t="s">
        <v>34</v>
      </c>
      <c r="DR107" t="s">
        <v>93</v>
      </c>
      <c r="DS107">
        <v>8</v>
      </c>
      <c r="DT107" t="s">
        <v>85</v>
      </c>
      <c r="DV107">
        <v>2</v>
      </c>
      <c r="DW107">
        <v>3</v>
      </c>
      <c r="DX107">
        <v>2</v>
      </c>
      <c r="DY107">
        <v>2</v>
      </c>
      <c r="DZ107">
        <v>5</v>
      </c>
      <c r="EA107" t="s">
        <v>34</v>
      </c>
      <c r="EB107" t="s">
        <v>63</v>
      </c>
      <c r="EC107" t="s">
        <v>226</v>
      </c>
      <c r="ED107" t="s">
        <v>98</v>
      </c>
      <c r="EF107">
        <v>4</v>
      </c>
      <c r="EG107">
        <v>2</v>
      </c>
      <c r="EH107">
        <v>1</v>
      </c>
      <c r="EI107">
        <v>4</v>
      </c>
      <c r="EJ107">
        <v>3</v>
      </c>
      <c r="EK107" t="s">
        <v>36</v>
      </c>
      <c r="EL107" t="s">
        <v>63</v>
      </c>
      <c r="EM107">
        <v>6</v>
      </c>
      <c r="EN107" t="s">
        <v>85</v>
      </c>
      <c r="EO107" t="s">
        <v>285</v>
      </c>
      <c r="EP107">
        <v>3</v>
      </c>
      <c r="EQ107">
        <v>2</v>
      </c>
      <c r="ER107">
        <v>1</v>
      </c>
      <c r="ES107">
        <v>2</v>
      </c>
      <c r="ET107">
        <v>8</v>
      </c>
      <c r="EU107" t="s">
        <v>34</v>
      </c>
      <c r="EV107" t="s">
        <v>96</v>
      </c>
      <c r="EW107">
        <v>7</v>
      </c>
      <c r="EX107" t="s">
        <v>92</v>
      </c>
      <c r="EZ107">
        <v>3</v>
      </c>
      <c r="FA107">
        <v>4</v>
      </c>
      <c r="FB107">
        <v>2</v>
      </c>
      <c r="FC107">
        <v>6</v>
      </c>
      <c r="FD107">
        <v>4</v>
      </c>
      <c r="FE107" t="s">
        <v>34</v>
      </c>
      <c r="FF107" t="s">
        <v>93</v>
      </c>
      <c r="FG107">
        <v>9</v>
      </c>
      <c r="FH107" t="s">
        <v>85</v>
      </c>
      <c r="FJ107">
        <v>4</v>
      </c>
      <c r="FK107">
        <v>14</v>
      </c>
      <c r="FL107">
        <v>2</v>
      </c>
      <c r="FM107">
        <v>2</v>
      </c>
      <c r="FN107">
        <v>7</v>
      </c>
      <c r="FO107" t="s">
        <v>34</v>
      </c>
      <c r="FP107" t="s">
        <v>96</v>
      </c>
      <c r="FQ107">
        <v>4</v>
      </c>
      <c r="FR107" t="s">
        <v>85</v>
      </c>
      <c r="FT107">
        <v>3</v>
      </c>
      <c r="FU107">
        <v>16</v>
      </c>
      <c r="FV107">
        <v>3</v>
      </c>
      <c r="FW107">
        <v>4</v>
      </c>
      <c r="FX107">
        <v>3</v>
      </c>
      <c r="GA107">
        <v>7</v>
      </c>
      <c r="GB107" t="s">
        <v>85</v>
      </c>
      <c r="GD107">
        <v>3</v>
      </c>
      <c r="GE107">
        <v>15</v>
      </c>
      <c r="GF107">
        <v>2</v>
      </c>
      <c r="GG107">
        <v>1</v>
      </c>
      <c r="GH107">
        <v>6</v>
      </c>
      <c r="GI107" t="s">
        <v>34</v>
      </c>
      <c r="GJ107" t="s">
        <v>93</v>
      </c>
      <c r="GK107">
        <v>9</v>
      </c>
      <c r="GL107" t="s">
        <v>91</v>
      </c>
      <c r="GN107">
        <v>1</v>
      </c>
      <c r="GO107">
        <v>5</v>
      </c>
      <c r="GP107">
        <v>2</v>
      </c>
      <c r="GQ107">
        <v>4</v>
      </c>
    </row>
    <row r="108" spans="1:199">
      <c r="A108" s="116">
        <v>44192</v>
      </c>
      <c r="B108" t="s">
        <v>423</v>
      </c>
      <c r="C108">
        <v>2</v>
      </c>
      <c r="D108">
        <v>0</v>
      </c>
      <c r="E108">
        <v>2</v>
      </c>
      <c r="F108">
        <v>90</v>
      </c>
      <c r="G108">
        <v>44</v>
      </c>
      <c r="H108">
        <v>46</v>
      </c>
      <c r="I108" s="521">
        <v>9</v>
      </c>
      <c r="J108">
        <v>0</v>
      </c>
      <c r="K108">
        <v>0</v>
      </c>
      <c r="L108">
        <v>3</v>
      </c>
      <c r="M108">
        <v>2</v>
      </c>
      <c r="N108">
        <v>5</v>
      </c>
      <c r="O108">
        <v>2</v>
      </c>
      <c r="P108">
        <v>7</v>
      </c>
      <c r="Q108">
        <v>1</v>
      </c>
      <c r="S108">
        <v>5</v>
      </c>
      <c r="T108" t="s">
        <v>128</v>
      </c>
      <c r="U108" t="s">
        <v>91</v>
      </c>
      <c r="V108">
        <v>0</v>
      </c>
      <c r="W108" t="s">
        <v>86</v>
      </c>
      <c r="Y108">
        <v>1</v>
      </c>
      <c r="Z108">
        <v>1.5</v>
      </c>
      <c r="AA108">
        <v>1</v>
      </c>
      <c r="AB108">
        <v>4</v>
      </c>
      <c r="AC108">
        <v>6</v>
      </c>
      <c r="AD108" t="s">
        <v>34</v>
      </c>
      <c r="AE108" t="s">
        <v>93</v>
      </c>
      <c r="AF108">
        <v>0</v>
      </c>
      <c r="AG108" t="s">
        <v>96</v>
      </c>
      <c r="AI108">
        <v>4</v>
      </c>
      <c r="AJ108">
        <v>10</v>
      </c>
      <c r="AK108">
        <v>2</v>
      </c>
      <c r="AL108">
        <v>4</v>
      </c>
      <c r="AM108">
        <v>6</v>
      </c>
      <c r="AN108" t="s">
        <v>128</v>
      </c>
      <c r="AO108" t="s">
        <v>93</v>
      </c>
      <c r="AP108" t="s">
        <v>226</v>
      </c>
      <c r="AQ108" t="s">
        <v>94</v>
      </c>
      <c r="AS108">
        <v>3</v>
      </c>
      <c r="AT108">
        <v>14</v>
      </c>
      <c r="AU108">
        <v>3</v>
      </c>
      <c r="AV108">
        <v>3</v>
      </c>
      <c r="AW108">
        <v>5</v>
      </c>
      <c r="AZ108">
        <v>6</v>
      </c>
      <c r="BA108" t="s">
        <v>92</v>
      </c>
      <c r="BC108">
        <v>3</v>
      </c>
      <c r="BD108">
        <v>10</v>
      </c>
      <c r="BE108">
        <v>3</v>
      </c>
      <c r="BF108">
        <v>2</v>
      </c>
      <c r="BG108">
        <v>4</v>
      </c>
      <c r="BH108" t="s">
        <v>36</v>
      </c>
      <c r="BI108" t="s">
        <v>93</v>
      </c>
      <c r="BJ108" t="s">
        <v>226</v>
      </c>
      <c r="BK108" t="s">
        <v>91</v>
      </c>
      <c r="BM108">
        <v>1</v>
      </c>
      <c r="BN108">
        <v>2.5</v>
      </c>
      <c r="BO108">
        <v>1</v>
      </c>
      <c r="BP108">
        <v>3</v>
      </c>
      <c r="BQ108">
        <v>6</v>
      </c>
      <c r="BR108" t="s">
        <v>36</v>
      </c>
      <c r="BS108" t="s">
        <v>93</v>
      </c>
      <c r="BT108">
        <v>0</v>
      </c>
      <c r="BU108" t="s">
        <v>85</v>
      </c>
      <c r="BW108">
        <v>1</v>
      </c>
      <c r="BX108">
        <v>12</v>
      </c>
      <c r="BY108">
        <v>3</v>
      </c>
      <c r="BZ108">
        <v>3</v>
      </c>
      <c r="CA108">
        <v>2</v>
      </c>
      <c r="CD108">
        <v>4</v>
      </c>
      <c r="CE108" t="s">
        <v>85</v>
      </c>
      <c r="CG108">
        <v>1</v>
      </c>
      <c r="CH108">
        <v>0.5</v>
      </c>
      <c r="CI108">
        <v>1</v>
      </c>
      <c r="CJ108">
        <v>1</v>
      </c>
      <c r="CK108">
        <v>6</v>
      </c>
      <c r="CL108" t="s">
        <v>34</v>
      </c>
      <c r="CM108" t="s">
        <v>93</v>
      </c>
      <c r="CN108">
        <v>0</v>
      </c>
      <c r="CO108" t="s">
        <v>85</v>
      </c>
      <c r="CQ108">
        <v>3</v>
      </c>
      <c r="CR108">
        <v>10</v>
      </c>
      <c r="CS108">
        <v>2</v>
      </c>
      <c r="CT108">
        <v>4</v>
      </c>
      <c r="CU108">
        <v>4</v>
      </c>
      <c r="CV108" t="s">
        <v>34</v>
      </c>
      <c r="CW108" t="s">
        <v>94</v>
      </c>
      <c r="CX108">
        <v>9</v>
      </c>
      <c r="CY108" t="s">
        <v>85</v>
      </c>
      <c r="DA108">
        <v>3</v>
      </c>
      <c r="DB108">
        <v>3</v>
      </c>
      <c r="DC108">
        <v>2</v>
      </c>
      <c r="DD108">
        <v>2</v>
      </c>
      <c r="DF108">
        <v>3</v>
      </c>
      <c r="DI108" t="s">
        <v>111</v>
      </c>
      <c r="DJ108" t="s">
        <v>85</v>
      </c>
      <c r="DL108">
        <v>3</v>
      </c>
      <c r="DM108">
        <v>14</v>
      </c>
      <c r="DN108">
        <v>2</v>
      </c>
      <c r="DO108">
        <v>1</v>
      </c>
      <c r="DP108">
        <v>4</v>
      </c>
      <c r="DQ108" t="s">
        <v>34</v>
      </c>
      <c r="DR108" t="s">
        <v>93</v>
      </c>
      <c r="DS108">
        <v>9</v>
      </c>
      <c r="DT108" t="s">
        <v>85</v>
      </c>
      <c r="DV108">
        <v>3</v>
      </c>
      <c r="DW108">
        <v>10</v>
      </c>
      <c r="DX108">
        <v>2</v>
      </c>
      <c r="DY108">
        <v>2</v>
      </c>
      <c r="DZ108">
        <v>5</v>
      </c>
      <c r="EA108" t="s">
        <v>34</v>
      </c>
      <c r="EB108" t="s">
        <v>93</v>
      </c>
      <c r="EC108" t="s">
        <v>226</v>
      </c>
      <c r="ED108" t="s">
        <v>85</v>
      </c>
      <c r="EF108">
        <v>3</v>
      </c>
      <c r="EG108">
        <v>14</v>
      </c>
      <c r="EH108">
        <v>3</v>
      </c>
      <c r="EI108">
        <v>2</v>
      </c>
      <c r="EJ108">
        <v>5</v>
      </c>
      <c r="EK108" t="s">
        <v>36</v>
      </c>
      <c r="EL108" t="s">
        <v>63</v>
      </c>
      <c r="EM108">
        <v>6</v>
      </c>
      <c r="EN108" t="s">
        <v>85</v>
      </c>
      <c r="EP108">
        <v>2</v>
      </c>
      <c r="EQ108">
        <v>14</v>
      </c>
      <c r="ER108">
        <v>3</v>
      </c>
      <c r="ES108">
        <v>2</v>
      </c>
      <c r="ET108">
        <v>6</v>
      </c>
      <c r="EU108" t="s">
        <v>34</v>
      </c>
      <c r="EV108" t="s">
        <v>93</v>
      </c>
      <c r="EW108">
        <v>7</v>
      </c>
      <c r="EX108" t="s">
        <v>63</v>
      </c>
      <c r="EZ108">
        <v>1</v>
      </c>
      <c r="FA108">
        <v>3</v>
      </c>
      <c r="FB108">
        <v>2</v>
      </c>
      <c r="FC108">
        <v>4</v>
      </c>
      <c r="FD108">
        <v>8</v>
      </c>
      <c r="FE108" t="s">
        <v>34</v>
      </c>
      <c r="FF108" t="s">
        <v>93</v>
      </c>
      <c r="FG108">
        <v>6</v>
      </c>
      <c r="FH108" t="s">
        <v>103</v>
      </c>
      <c r="FJ108">
        <v>4</v>
      </c>
      <c r="FK108">
        <v>4</v>
      </c>
      <c r="FL108">
        <v>2</v>
      </c>
      <c r="FM108">
        <v>6</v>
      </c>
      <c r="FN108">
        <v>4</v>
      </c>
      <c r="FO108" t="s">
        <v>34</v>
      </c>
      <c r="FP108" t="s">
        <v>93</v>
      </c>
      <c r="FQ108">
        <v>0</v>
      </c>
      <c r="FR108" t="s">
        <v>85</v>
      </c>
      <c r="FT108">
        <v>3</v>
      </c>
      <c r="FU108">
        <v>7</v>
      </c>
      <c r="FV108">
        <v>2</v>
      </c>
      <c r="FW108">
        <v>2</v>
      </c>
      <c r="FX108">
        <v>4</v>
      </c>
      <c r="GA108">
        <v>7</v>
      </c>
      <c r="GB108" t="s">
        <v>63</v>
      </c>
      <c r="GD108">
        <v>4</v>
      </c>
      <c r="GE108">
        <v>6</v>
      </c>
      <c r="GF108">
        <v>2</v>
      </c>
      <c r="GG108">
        <v>2</v>
      </c>
      <c r="GH108">
        <v>7</v>
      </c>
      <c r="GI108" t="s">
        <v>34</v>
      </c>
      <c r="GJ108" t="s">
        <v>94</v>
      </c>
      <c r="GK108">
        <v>0</v>
      </c>
      <c r="GL108" t="s">
        <v>85</v>
      </c>
      <c r="GM108" t="s">
        <v>285</v>
      </c>
      <c r="GN108">
        <v>1</v>
      </c>
      <c r="GO108">
        <v>17</v>
      </c>
      <c r="GP108">
        <v>3</v>
      </c>
      <c r="GQ108">
        <v>4</v>
      </c>
    </row>
    <row r="109" spans="1:199">
      <c r="A109" s="116">
        <v>44179</v>
      </c>
      <c r="B109" t="s">
        <v>422</v>
      </c>
      <c r="C109">
        <v>4</v>
      </c>
      <c r="D109">
        <v>0</v>
      </c>
      <c r="E109">
        <v>4</v>
      </c>
      <c r="F109">
        <v>92</v>
      </c>
      <c r="G109">
        <v>47</v>
      </c>
      <c r="H109">
        <v>45</v>
      </c>
      <c r="I109" s="521">
        <v>9</v>
      </c>
      <c r="J109">
        <v>1</v>
      </c>
      <c r="K109">
        <v>0</v>
      </c>
      <c r="L109">
        <v>3</v>
      </c>
      <c r="M109">
        <v>1</v>
      </c>
      <c r="N109">
        <v>5</v>
      </c>
      <c r="O109">
        <v>4</v>
      </c>
      <c r="P109">
        <v>9</v>
      </c>
      <c r="Q109">
        <v>0</v>
      </c>
      <c r="S109">
        <v>5</v>
      </c>
      <c r="T109" t="s">
        <v>128</v>
      </c>
      <c r="U109" t="s">
        <v>93</v>
      </c>
      <c r="V109">
        <v>9</v>
      </c>
      <c r="W109" t="s">
        <v>85</v>
      </c>
      <c r="Y109">
        <v>2</v>
      </c>
      <c r="Z109">
        <v>22</v>
      </c>
      <c r="AA109">
        <v>3</v>
      </c>
      <c r="AB109">
        <v>2</v>
      </c>
      <c r="AC109">
        <v>6</v>
      </c>
      <c r="AD109" t="s">
        <v>34</v>
      </c>
      <c r="AE109" t="s">
        <v>93</v>
      </c>
      <c r="AF109">
        <v>0</v>
      </c>
      <c r="AG109" t="s">
        <v>91</v>
      </c>
      <c r="AI109">
        <v>1</v>
      </c>
      <c r="AJ109">
        <v>4</v>
      </c>
      <c r="AK109">
        <v>3</v>
      </c>
      <c r="AL109">
        <v>3</v>
      </c>
      <c r="AM109">
        <v>7</v>
      </c>
      <c r="AN109" t="s">
        <v>128</v>
      </c>
      <c r="AO109" t="s">
        <v>96</v>
      </c>
      <c r="AP109" t="s">
        <v>226</v>
      </c>
      <c r="AQ109" t="s">
        <v>91</v>
      </c>
      <c r="AS109">
        <v>3</v>
      </c>
      <c r="AT109">
        <v>1</v>
      </c>
      <c r="AU109">
        <v>1</v>
      </c>
      <c r="AV109">
        <v>6</v>
      </c>
      <c r="AW109">
        <v>5</v>
      </c>
      <c r="AZ109">
        <v>6</v>
      </c>
      <c r="BA109" t="s">
        <v>63</v>
      </c>
      <c r="BC109">
        <v>3</v>
      </c>
      <c r="BD109">
        <v>20</v>
      </c>
      <c r="BE109">
        <v>3</v>
      </c>
      <c r="BF109">
        <v>2</v>
      </c>
      <c r="BG109">
        <v>4</v>
      </c>
      <c r="BH109" t="s">
        <v>128</v>
      </c>
      <c r="BI109" t="s">
        <v>86</v>
      </c>
      <c r="BJ109">
        <v>7</v>
      </c>
      <c r="BK109" t="s">
        <v>121</v>
      </c>
      <c r="BL109" t="s">
        <v>285</v>
      </c>
      <c r="BM109">
        <v>1</v>
      </c>
      <c r="BN109">
        <v>4</v>
      </c>
      <c r="BO109">
        <v>1</v>
      </c>
      <c r="BP109">
        <v>3</v>
      </c>
      <c r="BQ109">
        <v>6</v>
      </c>
      <c r="BR109" t="s">
        <v>36</v>
      </c>
      <c r="BS109" t="s">
        <v>93</v>
      </c>
      <c r="BT109">
        <v>4</v>
      </c>
      <c r="BU109" t="s">
        <v>91</v>
      </c>
      <c r="BW109">
        <v>3</v>
      </c>
      <c r="BX109">
        <v>3</v>
      </c>
      <c r="BY109">
        <v>2</v>
      </c>
      <c r="BZ109">
        <v>4</v>
      </c>
      <c r="CA109">
        <v>4</v>
      </c>
      <c r="CD109" t="s">
        <v>226</v>
      </c>
      <c r="CE109" t="s">
        <v>92</v>
      </c>
      <c r="CG109">
        <v>5</v>
      </c>
      <c r="CH109">
        <v>4</v>
      </c>
      <c r="CI109">
        <v>2</v>
      </c>
      <c r="CJ109">
        <v>2</v>
      </c>
      <c r="CK109">
        <v>6</v>
      </c>
      <c r="CL109" t="s">
        <v>34</v>
      </c>
      <c r="CM109" t="s">
        <v>93</v>
      </c>
      <c r="CN109">
        <v>0</v>
      </c>
      <c r="CO109" t="s">
        <v>85</v>
      </c>
      <c r="CQ109">
        <v>3</v>
      </c>
      <c r="CR109">
        <v>25</v>
      </c>
      <c r="CS109">
        <v>3</v>
      </c>
      <c r="CT109">
        <v>3</v>
      </c>
      <c r="CU109">
        <v>4</v>
      </c>
      <c r="CV109" t="s">
        <v>34</v>
      </c>
      <c r="CW109" t="s">
        <v>93</v>
      </c>
      <c r="CX109" t="s">
        <v>226</v>
      </c>
      <c r="CY109" t="s">
        <v>85</v>
      </c>
      <c r="DA109">
        <v>1</v>
      </c>
      <c r="DB109">
        <v>11</v>
      </c>
      <c r="DC109">
        <v>2</v>
      </c>
      <c r="DD109">
        <v>2</v>
      </c>
      <c r="DE109" t="s">
        <v>424</v>
      </c>
      <c r="DF109">
        <v>3</v>
      </c>
      <c r="DI109" t="s">
        <v>111</v>
      </c>
      <c r="DJ109" t="s">
        <v>85</v>
      </c>
      <c r="DL109">
        <v>3</v>
      </c>
      <c r="DM109">
        <v>17</v>
      </c>
      <c r="DN109">
        <v>2</v>
      </c>
      <c r="DO109">
        <v>1</v>
      </c>
      <c r="DP109">
        <v>5</v>
      </c>
      <c r="DQ109" t="s">
        <v>34</v>
      </c>
      <c r="DR109" t="s">
        <v>93</v>
      </c>
      <c r="DS109">
        <v>0</v>
      </c>
      <c r="DT109" t="s">
        <v>85</v>
      </c>
      <c r="DV109">
        <v>1</v>
      </c>
      <c r="DW109">
        <v>12</v>
      </c>
      <c r="DX109">
        <v>3</v>
      </c>
      <c r="DY109">
        <v>2</v>
      </c>
      <c r="DZ109">
        <v>7</v>
      </c>
      <c r="EA109" t="s">
        <v>34</v>
      </c>
      <c r="EB109" t="s">
        <v>93</v>
      </c>
      <c r="EC109">
        <v>8</v>
      </c>
      <c r="ED109" t="s">
        <v>96</v>
      </c>
      <c r="EF109">
        <v>4</v>
      </c>
      <c r="EG109">
        <v>14</v>
      </c>
      <c r="EH109">
        <v>3</v>
      </c>
      <c r="EI109">
        <v>4</v>
      </c>
      <c r="EJ109">
        <v>6</v>
      </c>
      <c r="EK109" t="s">
        <v>36</v>
      </c>
      <c r="EL109" t="s">
        <v>93</v>
      </c>
      <c r="EM109">
        <v>7</v>
      </c>
      <c r="EN109" t="s">
        <v>103</v>
      </c>
      <c r="EP109">
        <v>3</v>
      </c>
      <c r="EQ109">
        <v>3</v>
      </c>
      <c r="ER109">
        <v>1</v>
      </c>
      <c r="ES109">
        <v>5</v>
      </c>
      <c r="ET109">
        <v>6</v>
      </c>
      <c r="EU109" t="s">
        <v>34</v>
      </c>
      <c r="EV109" t="s">
        <v>93</v>
      </c>
      <c r="EW109">
        <v>7</v>
      </c>
      <c r="EX109" t="s">
        <v>94</v>
      </c>
      <c r="EZ109">
        <v>1</v>
      </c>
      <c r="FA109">
        <v>1.5</v>
      </c>
      <c r="FB109">
        <v>2</v>
      </c>
      <c r="FC109">
        <v>4</v>
      </c>
      <c r="FD109">
        <v>5</v>
      </c>
      <c r="FE109" t="s">
        <v>34</v>
      </c>
      <c r="FF109" t="s">
        <v>93</v>
      </c>
      <c r="FG109">
        <v>7</v>
      </c>
      <c r="FH109" t="s">
        <v>85</v>
      </c>
      <c r="FJ109">
        <v>4</v>
      </c>
      <c r="FK109">
        <v>42</v>
      </c>
      <c r="FL109">
        <v>3</v>
      </c>
      <c r="FM109">
        <v>2</v>
      </c>
      <c r="FN109">
        <v>5</v>
      </c>
      <c r="FO109" t="s">
        <v>34</v>
      </c>
      <c r="FP109" t="s">
        <v>103</v>
      </c>
      <c r="FQ109">
        <v>0</v>
      </c>
      <c r="FR109" t="s">
        <v>85</v>
      </c>
      <c r="FT109">
        <v>1</v>
      </c>
      <c r="FU109">
        <v>1</v>
      </c>
      <c r="FV109">
        <v>1</v>
      </c>
      <c r="FW109">
        <v>4</v>
      </c>
      <c r="FX109">
        <v>3</v>
      </c>
      <c r="GA109" t="s">
        <v>40</v>
      </c>
      <c r="GB109" t="s">
        <v>85</v>
      </c>
      <c r="GD109">
        <v>2</v>
      </c>
      <c r="GE109">
        <v>22</v>
      </c>
      <c r="GF109">
        <v>2</v>
      </c>
      <c r="GG109">
        <v>1</v>
      </c>
      <c r="GH109">
        <v>5</v>
      </c>
      <c r="GI109" t="s">
        <v>34</v>
      </c>
      <c r="GJ109" t="s">
        <v>93</v>
      </c>
      <c r="GK109" t="s">
        <v>226</v>
      </c>
      <c r="GL109" t="s">
        <v>85</v>
      </c>
      <c r="GN109">
        <v>1</v>
      </c>
      <c r="GO109">
        <v>14</v>
      </c>
      <c r="GP109">
        <v>2</v>
      </c>
      <c r="GQ109">
        <v>3</v>
      </c>
    </row>
    <row r="110" spans="1:199">
      <c r="A110" s="116">
        <v>44170</v>
      </c>
      <c r="B110" t="s">
        <v>494</v>
      </c>
      <c r="C110">
        <v>2</v>
      </c>
      <c r="D110">
        <v>0</v>
      </c>
      <c r="E110">
        <v>2</v>
      </c>
      <c r="F110">
        <v>89</v>
      </c>
      <c r="G110">
        <v>42</v>
      </c>
      <c r="H110">
        <v>47</v>
      </c>
      <c r="I110" s="521">
        <v>9</v>
      </c>
      <c r="J110">
        <v>1</v>
      </c>
      <c r="K110">
        <v>0</v>
      </c>
      <c r="L110">
        <v>1</v>
      </c>
      <c r="M110">
        <v>3</v>
      </c>
      <c r="N110">
        <v>5</v>
      </c>
      <c r="O110">
        <v>1</v>
      </c>
      <c r="P110">
        <v>6</v>
      </c>
      <c r="Q110">
        <v>0</v>
      </c>
      <c r="S110">
        <v>4</v>
      </c>
      <c r="T110" t="s">
        <v>128</v>
      </c>
      <c r="U110" t="s">
        <v>63</v>
      </c>
      <c r="V110">
        <v>0</v>
      </c>
      <c r="W110" t="s">
        <v>85</v>
      </c>
      <c r="Y110">
        <v>3</v>
      </c>
      <c r="Z110">
        <v>13</v>
      </c>
      <c r="AA110">
        <v>1</v>
      </c>
      <c r="AB110">
        <v>3</v>
      </c>
      <c r="AC110">
        <v>3</v>
      </c>
      <c r="AD110" t="s">
        <v>34</v>
      </c>
      <c r="AE110" t="s">
        <v>93</v>
      </c>
      <c r="AF110" t="s">
        <v>226</v>
      </c>
      <c r="AG110" t="s">
        <v>85</v>
      </c>
      <c r="AI110">
        <v>4</v>
      </c>
      <c r="AJ110">
        <v>2</v>
      </c>
      <c r="AK110">
        <v>1</v>
      </c>
      <c r="AL110">
        <v>2</v>
      </c>
      <c r="AM110">
        <v>7</v>
      </c>
      <c r="AN110" t="s">
        <v>128</v>
      </c>
      <c r="AO110" t="s">
        <v>121</v>
      </c>
      <c r="AP110">
        <v>0</v>
      </c>
      <c r="AQ110" t="s">
        <v>85</v>
      </c>
      <c r="AS110">
        <v>2</v>
      </c>
      <c r="AT110">
        <v>12</v>
      </c>
      <c r="AU110">
        <v>3</v>
      </c>
      <c r="AV110">
        <v>4</v>
      </c>
      <c r="AW110">
        <v>4</v>
      </c>
      <c r="AZ110">
        <v>6</v>
      </c>
      <c r="BA110" t="s">
        <v>85</v>
      </c>
      <c r="BC110">
        <v>4</v>
      </c>
      <c r="BD110">
        <v>15</v>
      </c>
      <c r="BE110">
        <v>3</v>
      </c>
      <c r="BF110">
        <v>1</v>
      </c>
      <c r="BG110">
        <v>5</v>
      </c>
      <c r="BH110" t="s">
        <v>34</v>
      </c>
      <c r="BI110" t="s">
        <v>86</v>
      </c>
      <c r="BJ110" t="s">
        <v>226</v>
      </c>
      <c r="BK110" t="s">
        <v>86</v>
      </c>
      <c r="BM110">
        <v>4</v>
      </c>
      <c r="BN110">
        <v>0.4</v>
      </c>
      <c r="BO110">
        <v>1</v>
      </c>
      <c r="BP110">
        <v>4</v>
      </c>
      <c r="BQ110">
        <v>5</v>
      </c>
      <c r="BR110" t="s">
        <v>36</v>
      </c>
      <c r="BS110" t="s">
        <v>93</v>
      </c>
      <c r="BT110">
        <v>8</v>
      </c>
      <c r="BU110" t="s">
        <v>85</v>
      </c>
      <c r="BW110">
        <v>3</v>
      </c>
      <c r="BX110">
        <v>6</v>
      </c>
      <c r="BY110">
        <v>2</v>
      </c>
      <c r="BZ110">
        <v>3</v>
      </c>
      <c r="CA110">
        <v>3</v>
      </c>
      <c r="CD110" t="s">
        <v>226</v>
      </c>
      <c r="CE110" t="s">
        <v>85</v>
      </c>
      <c r="CG110">
        <v>5</v>
      </c>
      <c r="CH110">
        <v>5</v>
      </c>
      <c r="CI110">
        <v>2</v>
      </c>
      <c r="CJ110">
        <v>1</v>
      </c>
      <c r="CK110">
        <v>6</v>
      </c>
      <c r="CL110" t="s">
        <v>34</v>
      </c>
      <c r="CM110" t="s">
        <v>93</v>
      </c>
      <c r="CN110">
        <v>9</v>
      </c>
      <c r="CO110" t="s">
        <v>92</v>
      </c>
      <c r="CP110" t="s">
        <v>285</v>
      </c>
      <c r="CQ110">
        <v>2</v>
      </c>
      <c r="CR110">
        <v>20</v>
      </c>
      <c r="CS110">
        <v>2</v>
      </c>
      <c r="CT110">
        <v>4</v>
      </c>
      <c r="CU110">
        <v>5</v>
      </c>
      <c r="CV110" t="s">
        <v>34</v>
      </c>
      <c r="CW110" t="s">
        <v>93</v>
      </c>
      <c r="CX110">
        <v>8</v>
      </c>
      <c r="CY110" t="s">
        <v>63</v>
      </c>
      <c r="DA110">
        <v>3</v>
      </c>
      <c r="DB110">
        <v>4</v>
      </c>
      <c r="DC110">
        <v>2</v>
      </c>
      <c r="DD110">
        <v>3</v>
      </c>
      <c r="DF110">
        <v>5</v>
      </c>
      <c r="DI110" t="s">
        <v>111</v>
      </c>
      <c r="DJ110" t="s">
        <v>63</v>
      </c>
      <c r="DL110">
        <v>3</v>
      </c>
      <c r="DM110">
        <v>7</v>
      </c>
      <c r="DN110">
        <v>3</v>
      </c>
      <c r="DO110">
        <v>2</v>
      </c>
      <c r="DP110">
        <v>6</v>
      </c>
      <c r="DQ110" t="s">
        <v>34</v>
      </c>
      <c r="DR110" t="s">
        <v>95</v>
      </c>
      <c r="DS110" t="s">
        <v>100</v>
      </c>
      <c r="DT110" t="s">
        <v>91</v>
      </c>
      <c r="DV110">
        <v>2</v>
      </c>
      <c r="DW110">
        <v>8</v>
      </c>
      <c r="DX110">
        <v>3</v>
      </c>
      <c r="DY110">
        <v>3</v>
      </c>
      <c r="DZ110">
        <v>6</v>
      </c>
      <c r="EA110" t="s">
        <v>34</v>
      </c>
      <c r="EB110" t="s">
        <v>93</v>
      </c>
      <c r="EC110">
        <v>8</v>
      </c>
      <c r="ED110" t="s">
        <v>86</v>
      </c>
      <c r="EF110">
        <v>4</v>
      </c>
      <c r="EG110">
        <v>4</v>
      </c>
      <c r="EH110">
        <v>2</v>
      </c>
      <c r="EI110">
        <v>4</v>
      </c>
      <c r="EJ110">
        <v>5</v>
      </c>
      <c r="EK110" t="s">
        <v>36</v>
      </c>
      <c r="EL110" t="s">
        <v>93</v>
      </c>
      <c r="EM110">
        <v>7</v>
      </c>
      <c r="EN110" t="s">
        <v>85</v>
      </c>
      <c r="EP110">
        <v>3</v>
      </c>
      <c r="EQ110">
        <v>9</v>
      </c>
      <c r="ER110">
        <v>3</v>
      </c>
      <c r="ES110">
        <v>2</v>
      </c>
      <c r="ET110">
        <v>6</v>
      </c>
      <c r="EU110" t="s">
        <v>34</v>
      </c>
      <c r="EV110" t="s">
        <v>93</v>
      </c>
      <c r="EW110">
        <v>8</v>
      </c>
      <c r="EX110" t="s">
        <v>91</v>
      </c>
      <c r="EZ110">
        <v>2</v>
      </c>
      <c r="FA110">
        <v>4</v>
      </c>
      <c r="FB110">
        <v>2</v>
      </c>
      <c r="FC110">
        <v>4</v>
      </c>
      <c r="FD110">
        <v>4</v>
      </c>
      <c r="FE110" t="s">
        <v>34</v>
      </c>
      <c r="FF110" t="s">
        <v>93</v>
      </c>
      <c r="FG110" t="s">
        <v>226</v>
      </c>
      <c r="FH110" t="s">
        <v>85</v>
      </c>
      <c r="FJ110">
        <v>2</v>
      </c>
      <c r="FK110">
        <v>8</v>
      </c>
      <c r="FL110">
        <v>2</v>
      </c>
      <c r="FM110">
        <v>2</v>
      </c>
      <c r="FN110">
        <v>5</v>
      </c>
      <c r="FO110" t="s">
        <v>34</v>
      </c>
      <c r="FP110" t="s">
        <v>93</v>
      </c>
      <c r="FQ110">
        <v>4</v>
      </c>
      <c r="FR110" t="s">
        <v>85</v>
      </c>
      <c r="FT110">
        <v>2</v>
      </c>
      <c r="FU110">
        <v>15</v>
      </c>
      <c r="FV110">
        <v>3</v>
      </c>
      <c r="FW110">
        <v>2</v>
      </c>
      <c r="FX110">
        <v>5</v>
      </c>
      <c r="GA110" t="s">
        <v>40</v>
      </c>
      <c r="GB110" t="s">
        <v>103</v>
      </c>
      <c r="GD110">
        <v>1</v>
      </c>
      <c r="GE110">
        <v>10</v>
      </c>
      <c r="GF110">
        <v>2</v>
      </c>
      <c r="GG110">
        <v>3</v>
      </c>
      <c r="GH110">
        <v>5</v>
      </c>
      <c r="GI110" t="s">
        <v>34</v>
      </c>
      <c r="GJ110" t="s">
        <v>93</v>
      </c>
      <c r="GK110" t="s">
        <v>226</v>
      </c>
      <c r="GL110" t="s">
        <v>85</v>
      </c>
      <c r="GN110">
        <v>2</v>
      </c>
      <c r="GO110">
        <v>14</v>
      </c>
      <c r="GP110">
        <v>2</v>
      </c>
      <c r="GQ110">
        <v>3</v>
      </c>
    </row>
    <row r="111" spans="1:199">
      <c r="A111" s="116">
        <v>44163</v>
      </c>
      <c r="B111" t="s">
        <v>421</v>
      </c>
      <c r="C111">
        <v>9</v>
      </c>
      <c r="D111">
        <v>2</v>
      </c>
      <c r="E111">
        <v>11</v>
      </c>
      <c r="F111">
        <v>94</v>
      </c>
      <c r="G111">
        <v>44</v>
      </c>
      <c r="H111">
        <v>50</v>
      </c>
      <c r="I111" s="521">
        <v>2</v>
      </c>
      <c r="J111">
        <v>2</v>
      </c>
      <c r="K111">
        <v>0</v>
      </c>
      <c r="L111">
        <v>3</v>
      </c>
      <c r="M111">
        <v>0</v>
      </c>
      <c r="N111">
        <v>5</v>
      </c>
      <c r="O111">
        <v>0</v>
      </c>
      <c r="P111">
        <v>5</v>
      </c>
      <c r="Q111">
        <v>1</v>
      </c>
      <c r="S111">
        <v>4</v>
      </c>
      <c r="T111" t="s">
        <v>128</v>
      </c>
      <c r="U111" t="s">
        <v>63</v>
      </c>
      <c r="V111" t="s">
        <v>226</v>
      </c>
      <c r="W111" t="s">
        <v>85</v>
      </c>
      <c r="Y111">
        <v>3</v>
      </c>
      <c r="Z111">
        <v>4</v>
      </c>
      <c r="AA111">
        <v>2</v>
      </c>
      <c r="AB111">
        <v>2</v>
      </c>
      <c r="AC111">
        <v>4</v>
      </c>
      <c r="AD111" t="s">
        <v>34</v>
      </c>
      <c r="AE111" t="s">
        <v>92</v>
      </c>
      <c r="AF111">
        <v>4</v>
      </c>
      <c r="AG111" t="s">
        <v>85</v>
      </c>
      <c r="AI111">
        <v>3</v>
      </c>
      <c r="AJ111">
        <v>11</v>
      </c>
      <c r="AK111">
        <v>2</v>
      </c>
      <c r="AL111">
        <v>2</v>
      </c>
      <c r="AM111">
        <v>7</v>
      </c>
      <c r="AN111" t="s">
        <v>128</v>
      </c>
      <c r="AO111" t="s">
        <v>121</v>
      </c>
      <c r="AP111">
        <v>0</v>
      </c>
      <c r="AQ111" t="s">
        <v>94</v>
      </c>
      <c r="AR111" t="s">
        <v>419</v>
      </c>
      <c r="AS111">
        <v>2</v>
      </c>
      <c r="AT111">
        <v>6</v>
      </c>
      <c r="AU111">
        <v>2</v>
      </c>
      <c r="AV111">
        <v>5</v>
      </c>
      <c r="AW111">
        <v>5</v>
      </c>
      <c r="AZ111" t="s">
        <v>100</v>
      </c>
      <c r="BA111" t="s">
        <v>98</v>
      </c>
      <c r="BC111">
        <v>1</v>
      </c>
      <c r="BD111">
        <v>4</v>
      </c>
      <c r="BE111">
        <v>2</v>
      </c>
      <c r="BF111">
        <v>3</v>
      </c>
      <c r="BG111">
        <v>6</v>
      </c>
      <c r="BH111" t="s">
        <v>34</v>
      </c>
      <c r="BI111" t="s">
        <v>86</v>
      </c>
      <c r="BJ111" t="s">
        <v>226</v>
      </c>
      <c r="BK111" t="s">
        <v>91</v>
      </c>
      <c r="BL111" t="s">
        <v>420</v>
      </c>
      <c r="BM111">
        <v>2</v>
      </c>
      <c r="BN111">
        <v>0.4</v>
      </c>
      <c r="BO111">
        <v>1</v>
      </c>
      <c r="BP111">
        <v>5</v>
      </c>
      <c r="BQ111">
        <v>5</v>
      </c>
      <c r="BR111" t="s">
        <v>36</v>
      </c>
      <c r="BS111" t="s">
        <v>93</v>
      </c>
      <c r="BT111">
        <v>0</v>
      </c>
      <c r="BU111" t="s">
        <v>85</v>
      </c>
      <c r="BW111">
        <v>2</v>
      </c>
      <c r="BX111">
        <v>15</v>
      </c>
      <c r="BY111">
        <v>2</v>
      </c>
      <c r="BZ111">
        <v>3</v>
      </c>
      <c r="CA111">
        <v>3</v>
      </c>
      <c r="CD111">
        <v>4</v>
      </c>
      <c r="CE111" t="s">
        <v>85</v>
      </c>
      <c r="CG111">
        <v>1</v>
      </c>
      <c r="CH111">
        <v>3</v>
      </c>
      <c r="CI111">
        <v>2</v>
      </c>
      <c r="CJ111">
        <v>1</v>
      </c>
      <c r="CK111">
        <v>6</v>
      </c>
      <c r="CL111" t="s">
        <v>34</v>
      </c>
      <c r="CM111" t="s">
        <v>93</v>
      </c>
      <c r="CN111">
        <v>0</v>
      </c>
      <c r="CO111" t="s">
        <v>85</v>
      </c>
      <c r="CP111" t="s">
        <v>285</v>
      </c>
      <c r="CQ111">
        <v>1</v>
      </c>
      <c r="CR111">
        <v>20</v>
      </c>
      <c r="CS111">
        <v>2</v>
      </c>
      <c r="CT111">
        <v>4</v>
      </c>
      <c r="CU111">
        <v>4</v>
      </c>
      <c r="CV111" t="s">
        <v>34</v>
      </c>
      <c r="CW111" t="s">
        <v>63</v>
      </c>
      <c r="CX111">
        <v>4</v>
      </c>
      <c r="CY111" t="s">
        <v>85</v>
      </c>
      <c r="DA111">
        <v>1</v>
      </c>
      <c r="DB111">
        <v>10</v>
      </c>
      <c r="DC111">
        <v>2</v>
      </c>
      <c r="DD111">
        <v>2</v>
      </c>
      <c r="DF111">
        <v>3</v>
      </c>
      <c r="DI111" t="s">
        <v>111</v>
      </c>
      <c r="DJ111" t="s">
        <v>85</v>
      </c>
      <c r="DL111">
        <v>3</v>
      </c>
      <c r="DM111">
        <v>3</v>
      </c>
      <c r="DN111">
        <v>2</v>
      </c>
      <c r="DO111">
        <v>1</v>
      </c>
      <c r="DP111">
        <v>3</v>
      </c>
      <c r="DQ111" t="s">
        <v>34</v>
      </c>
      <c r="DR111" t="s">
        <v>121</v>
      </c>
      <c r="DS111" t="s">
        <v>111</v>
      </c>
      <c r="DT111" t="s">
        <v>85</v>
      </c>
      <c r="DV111">
        <v>2</v>
      </c>
      <c r="DW111">
        <v>3</v>
      </c>
      <c r="DX111">
        <v>1</v>
      </c>
      <c r="DY111">
        <v>2</v>
      </c>
      <c r="DZ111">
        <v>4</v>
      </c>
      <c r="EA111" t="s">
        <v>34</v>
      </c>
      <c r="EB111" t="s">
        <v>121</v>
      </c>
      <c r="EC111">
        <v>0</v>
      </c>
      <c r="ED111" t="s">
        <v>85</v>
      </c>
      <c r="EF111">
        <v>1</v>
      </c>
      <c r="EG111">
        <v>5</v>
      </c>
      <c r="EH111">
        <v>2</v>
      </c>
      <c r="EI111">
        <v>2</v>
      </c>
      <c r="EJ111">
        <v>5</v>
      </c>
      <c r="EK111" t="s">
        <v>36</v>
      </c>
      <c r="EL111" t="s">
        <v>93</v>
      </c>
      <c r="EM111" t="s">
        <v>226</v>
      </c>
      <c r="EN111" t="s">
        <v>85</v>
      </c>
      <c r="EP111">
        <v>1</v>
      </c>
      <c r="EQ111">
        <v>6</v>
      </c>
      <c r="ER111">
        <v>3</v>
      </c>
      <c r="ES111">
        <v>2</v>
      </c>
      <c r="ET111">
        <v>15</v>
      </c>
      <c r="EU111" t="s">
        <v>34</v>
      </c>
      <c r="EV111" t="s">
        <v>96</v>
      </c>
      <c r="EW111">
        <v>5</v>
      </c>
      <c r="EX111" t="s">
        <v>91</v>
      </c>
      <c r="EZ111">
        <v>3</v>
      </c>
      <c r="FA111">
        <v>7</v>
      </c>
      <c r="FB111">
        <v>1</v>
      </c>
      <c r="FC111">
        <v>14</v>
      </c>
      <c r="FD111">
        <v>5</v>
      </c>
      <c r="FE111" t="s">
        <v>34</v>
      </c>
      <c r="FF111" t="s">
        <v>93</v>
      </c>
      <c r="FG111">
        <v>0</v>
      </c>
      <c r="FH111" t="s">
        <v>103</v>
      </c>
      <c r="FJ111">
        <v>1</v>
      </c>
      <c r="FK111">
        <v>1</v>
      </c>
      <c r="FL111">
        <v>1</v>
      </c>
      <c r="FM111">
        <v>4</v>
      </c>
      <c r="FN111">
        <v>4</v>
      </c>
      <c r="FO111" t="s">
        <v>34</v>
      </c>
      <c r="FP111" t="s">
        <v>93</v>
      </c>
      <c r="FQ111">
        <v>4</v>
      </c>
      <c r="FR111" t="s">
        <v>92</v>
      </c>
      <c r="FT111">
        <v>3</v>
      </c>
      <c r="FU111">
        <v>1.5</v>
      </c>
      <c r="FV111">
        <v>1</v>
      </c>
      <c r="FW111">
        <v>3</v>
      </c>
      <c r="FX111">
        <v>4</v>
      </c>
      <c r="GA111" t="s">
        <v>40</v>
      </c>
      <c r="GB111" t="s">
        <v>95</v>
      </c>
      <c r="GD111">
        <v>1</v>
      </c>
      <c r="GE111">
        <v>7</v>
      </c>
      <c r="GF111">
        <v>2</v>
      </c>
      <c r="GG111">
        <v>2</v>
      </c>
      <c r="GH111">
        <v>7</v>
      </c>
      <c r="GI111" t="s">
        <v>34</v>
      </c>
      <c r="GJ111" t="s">
        <v>93</v>
      </c>
      <c r="GK111" t="s">
        <v>226</v>
      </c>
      <c r="GL111" t="s">
        <v>103</v>
      </c>
      <c r="GN111">
        <v>3</v>
      </c>
      <c r="GO111">
        <v>20</v>
      </c>
      <c r="GP111">
        <v>2</v>
      </c>
      <c r="GQ111">
        <v>5</v>
      </c>
    </row>
    <row r="112" spans="1:199">
      <c r="A112" s="116">
        <v>44156</v>
      </c>
      <c r="B112" t="s">
        <v>415</v>
      </c>
      <c r="C112">
        <v>2</v>
      </c>
      <c r="D112">
        <v>1</v>
      </c>
      <c r="E112">
        <v>3</v>
      </c>
      <c r="F112">
        <v>92</v>
      </c>
      <c r="G112">
        <v>47</v>
      </c>
      <c r="H112">
        <v>45</v>
      </c>
      <c r="I112" s="521">
        <v>5</v>
      </c>
      <c r="J112">
        <v>1</v>
      </c>
      <c r="K112">
        <v>0</v>
      </c>
      <c r="L112">
        <v>5</v>
      </c>
      <c r="M112">
        <v>2</v>
      </c>
      <c r="N112">
        <v>8</v>
      </c>
      <c r="O112">
        <v>0</v>
      </c>
      <c r="P112">
        <v>8</v>
      </c>
      <c r="Q112">
        <v>0</v>
      </c>
      <c r="S112">
        <v>7</v>
      </c>
      <c r="T112" t="s">
        <v>128</v>
      </c>
      <c r="U112" t="s">
        <v>63</v>
      </c>
      <c r="V112">
        <v>8</v>
      </c>
      <c r="W112" t="s">
        <v>95</v>
      </c>
      <c r="Y112">
        <v>2</v>
      </c>
      <c r="Z112">
        <v>13</v>
      </c>
      <c r="AA112">
        <v>3</v>
      </c>
      <c r="AB112">
        <v>4</v>
      </c>
      <c r="AC112">
        <v>4</v>
      </c>
      <c r="AD112" t="s">
        <v>34</v>
      </c>
      <c r="AE112" t="s">
        <v>92</v>
      </c>
      <c r="AF112">
        <v>4</v>
      </c>
      <c r="AG112" t="s">
        <v>85</v>
      </c>
      <c r="AI112">
        <v>2</v>
      </c>
      <c r="AJ112">
        <v>13</v>
      </c>
      <c r="AK112">
        <v>2</v>
      </c>
      <c r="AL112">
        <v>2</v>
      </c>
      <c r="AM112">
        <v>4</v>
      </c>
      <c r="AN112" t="s">
        <v>128</v>
      </c>
      <c r="AO112" t="s">
        <v>121</v>
      </c>
      <c r="AP112" t="s">
        <v>226</v>
      </c>
      <c r="AQ112" t="s">
        <v>85</v>
      </c>
      <c r="AS112">
        <v>3</v>
      </c>
      <c r="AT112">
        <v>6</v>
      </c>
      <c r="AU112">
        <v>2</v>
      </c>
      <c r="AV112">
        <v>2</v>
      </c>
      <c r="AW112">
        <v>3</v>
      </c>
      <c r="AZ112" t="s">
        <v>29</v>
      </c>
      <c r="BA112" t="s">
        <v>85</v>
      </c>
      <c r="BC112">
        <v>2</v>
      </c>
      <c r="BD112">
        <v>19</v>
      </c>
      <c r="BE112">
        <v>2</v>
      </c>
      <c r="BF112">
        <v>1</v>
      </c>
      <c r="BG112">
        <v>8</v>
      </c>
      <c r="BH112" t="s">
        <v>34</v>
      </c>
      <c r="BI112" t="s">
        <v>86</v>
      </c>
      <c r="BJ112">
        <v>4</v>
      </c>
      <c r="BK112" t="s">
        <v>91</v>
      </c>
      <c r="BL112" t="s">
        <v>285</v>
      </c>
      <c r="BM112">
        <v>2</v>
      </c>
      <c r="BN112">
        <v>0.4</v>
      </c>
      <c r="BO112">
        <v>1</v>
      </c>
      <c r="BP112">
        <v>7</v>
      </c>
      <c r="BQ112">
        <v>7</v>
      </c>
      <c r="BR112" t="s">
        <v>36</v>
      </c>
      <c r="BS112" t="s">
        <v>96</v>
      </c>
      <c r="BT112">
        <v>0</v>
      </c>
      <c r="BU112" t="s">
        <v>85</v>
      </c>
      <c r="BW112">
        <v>2</v>
      </c>
      <c r="BX112">
        <v>5</v>
      </c>
      <c r="BY112">
        <v>2</v>
      </c>
      <c r="BZ112">
        <v>5</v>
      </c>
      <c r="CA112">
        <v>3</v>
      </c>
      <c r="CD112">
        <v>4</v>
      </c>
      <c r="CE112" t="s">
        <v>85</v>
      </c>
      <c r="CG112">
        <v>1</v>
      </c>
      <c r="CH112">
        <v>18</v>
      </c>
      <c r="CI112">
        <v>2</v>
      </c>
      <c r="CJ112">
        <v>1</v>
      </c>
      <c r="CK112">
        <v>7</v>
      </c>
      <c r="CL112" t="s">
        <v>34</v>
      </c>
      <c r="CM112" t="s">
        <v>93</v>
      </c>
      <c r="CN112" t="s">
        <v>271</v>
      </c>
      <c r="CO112" t="s">
        <v>91</v>
      </c>
      <c r="CP112" t="s">
        <v>285</v>
      </c>
      <c r="CQ112">
        <v>3</v>
      </c>
      <c r="CR112">
        <v>5</v>
      </c>
      <c r="CS112">
        <v>2</v>
      </c>
      <c r="CT112">
        <v>5</v>
      </c>
      <c r="CU112">
        <v>4</v>
      </c>
      <c r="CV112" t="s">
        <v>34</v>
      </c>
      <c r="CW112" t="s">
        <v>63</v>
      </c>
      <c r="CX112">
        <v>9</v>
      </c>
      <c r="CY112" t="s">
        <v>98</v>
      </c>
      <c r="CZ112" t="s">
        <v>285</v>
      </c>
      <c r="DA112">
        <v>1</v>
      </c>
      <c r="DB112">
        <v>6</v>
      </c>
      <c r="DC112">
        <v>1</v>
      </c>
      <c r="DD112">
        <v>3</v>
      </c>
      <c r="DE112" t="s">
        <v>424</v>
      </c>
      <c r="DF112">
        <v>5</v>
      </c>
      <c r="DI112" t="s">
        <v>29</v>
      </c>
      <c r="DJ112" t="s">
        <v>63</v>
      </c>
      <c r="DL112">
        <v>1</v>
      </c>
      <c r="DM112">
        <v>7</v>
      </c>
      <c r="DN112">
        <v>2</v>
      </c>
      <c r="DO112">
        <v>3</v>
      </c>
      <c r="DP112">
        <v>4</v>
      </c>
      <c r="DQ112" t="s">
        <v>34</v>
      </c>
      <c r="DR112" t="s">
        <v>93</v>
      </c>
      <c r="DS112">
        <v>9</v>
      </c>
      <c r="DT112" t="s">
        <v>85</v>
      </c>
      <c r="DV112">
        <v>3</v>
      </c>
      <c r="DW112">
        <v>1.5</v>
      </c>
      <c r="DX112">
        <v>2</v>
      </c>
      <c r="DY112">
        <v>2</v>
      </c>
      <c r="DZ112">
        <v>6</v>
      </c>
      <c r="EA112" t="s">
        <v>34</v>
      </c>
      <c r="EB112" t="s">
        <v>63</v>
      </c>
      <c r="EC112">
        <v>0</v>
      </c>
      <c r="ED112" t="s">
        <v>98</v>
      </c>
      <c r="EE112" t="s">
        <v>236</v>
      </c>
      <c r="EF112">
        <v>1</v>
      </c>
      <c r="EG112">
        <v>4</v>
      </c>
      <c r="EH112">
        <v>2</v>
      </c>
      <c r="EI112">
        <v>4</v>
      </c>
      <c r="EJ112">
        <v>4</v>
      </c>
      <c r="EK112" t="s">
        <v>36</v>
      </c>
      <c r="EL112" t="s">
        <v>93</v>
      </c>
      <c r="EM112" t="s">
        <v>226</v>
      </c>
      <c r="EN112" t="s">
        <v>85</v>
      </c>
      <c r="EP112">
        <v>1</v>
      </c>
      <c r="EQ112">
        <v>18</v>
      </c>
      <c r="ER112">
        <v>2</v>
      </c>
      <c r="ES112">
        <v>2</v>
      </c>
      <c r="ET112">
        <v>6</v>
      </c>
      <c r="EU112" t="s">
        <v>34</v>
      </c>
      <c r="EV112" t="s">
        <v>86</v>
      </c>
      <c r="EW112">
        <v>0</v>
      </c>
      <c r="EX112" t="s">
        <v>92</v>
      </c>
      <c r="EZ112">
        <v>3</v>
      </c>
      <c r="FA112">
        <v>1.5</v>
      </c>
      <c r="FB112">
        <v>1</v>
      </c>
      <c r="FC112">
        <v>5</v>
      </c>
      <c r="FD112">
        <v>4</v>
      </c>
      <c r="FE112" t="s">
        <v>34</v>
      </c>
      <c r="FF112" t="s">
        <v>93</v>
      </c>
      <c r="FG112">
        <v>8</v>
      </c>
      <c r="FH112" t="s">
        <v>85</v>
      </c>
      <c r="FJ112">
        <v>4</v>
      </c>
      <c r="FK112">
        <v>5</v>
      </c>
      <c r="FL112">
        <v>2</v>
      </c>
      <c r="FM112">
        <v>2</v>
      </c>
      <c r="FN112">
        <v>6</v>
      </c>
      <c r="FO112" t="s">
        <v>34</v>
      </c>
      <c r="FP112" t="s">
        <v>93</v>
      </c>
      <c r="FQ112">
        <v>4</v>
      </c>
      <c r="FR112" t="s">
        <v>94</v>
      </c>
      <c r="FT112">
        <v>1</v>
      </c>
      <c r="FU112">
        <v>7</v>
      </c>
      <c r="FV112">
        <v>3</v>
      </c>
      <c r="FW112">
        <v>3</v>
      </c>
      <c r="FX112">
        <v>5</v>
      </c>
      <c r="GA112" t="s">
        <v>100</v>
      </c>
      <c r="GB112" t="s">
        <v>96</v>
      </c>
      <c r="GD112">
        <v>3</v>
      </c>
      <c r="GE112">
        <v>4</v>
      </c>
      <c r="GF112">
        <v>2</v>
      </c>
      <c r="GG112">
        <v>3</v>
      </c>
      <c r="GH112">
        <v>5</v>
      </c>
      <c r="GI112" t="s">
        <v>34</v>
      </c>
      <c r="GJ112" t="s">
        <v>63</v>
      </c>
      <c r="GK112" t="s">
        <v>226</v>
      </c>
      <c r="GL112" t="s">
        <v>85</v>
      </c>
      <c r="GN112">
        <v>3</v>
      </c>
      <c r="GO112">
        <v>4</v>
      </c>
      <c r="GP112">
        <v>2</v>
      </c>
      <c r="GQ112">
        <v>3</v>
      </c>
    </row>
    <row r="113" spans="1:199">
      <c r="A113" s="116">
        <v>44108</v>
      </c>
      <c r="B113" t="s">
        <v>413</v>
      </c>
      <c r="C113">
        <v>0</v>
      </c>
      <c r="D113">
        <v>0</v>
      </c>
      <c r="E113">
        <v>0</v>
      </c>
      <c r="F113">
        <v>80</v>
      </c>
      <c r="G113">
        <v>40</v>
      </c>
      <c r="H113">
        <v>40</v>
      </c>
      <c r="I113" s="521">
        <v>7</v>
      </c>
      <c r="J113">
        <v>0</v>
      </c>
      <c r="K113">
        <v>0</v>
      </c>
      <c r="L113">
        <v>1</v>
      </c>
      <c r="M113">
        <v>1</v>
      </c>
      <c r="N113">
        <v>2</v>
      </c>
      <c r="O113">
        <v>2</v>
      </c>
      <c r="P113">
        <v>4</v>
      </c>
      <c r="Q113">
        <v>0</v>
      </c>
      <c r="S113">
        <v>4</v>
      </c>
      <c r="T113" t="s">
        <v>128</v>
      </c>
      <c r="U113" t="s">
        <v>63</v>
      </c>
      <c r="V113">
        <v>6</v>
      </c>
      <c r="W113" t="s">
        <v>95</v>
      </c>
      <c r="Y113">
        <v>2</v>
      </c>
      <c r="Z113">
        <v>1.6</v>
      </c>
      <c r="AA113">
        <v>2</v>
      </c>
      <c r="AB113">
        <v>2</v>
      </c>
      <c r="AC113">
        <v>4</v>
      </c>
      <c r="AD113" t="s">
        <v>34</v>
      </c>
      <c r="AE113" t="s">
        <v>93</v>
      </c>
      <c r="AF113" t="s">
        <v>223</v>
      </c>
      <c r="AG113" t="s">
        <v>85</v>
      </c>
      <c r="AI113">
        <v>4</v>
      </c>
      <c r="AJ113">
        <v>4</v>
      </c>
      <c r="AK113">
        <v>2</v>
      </c>
      <c r="AL113">
        <v>2</v>
      </c>
      <c r="AM113">
        <v>5</v>
      </c>
      <c r="AN113" t="s">
        <v>128</v>
      </c>
      <c r="AO113" t="s">
        <v>93</v>
      </c>
      <c r="AP113">
        <v>0</v>
      </c>
      <c r="AQ113" t="s">
        <v>85</v>
      </c>
      <c r="AS113">
        <v>2</v>
      </c>
      <c r="AT113">
        <v>3</v>
      </c>
      <c r="AU113">
        <v>3</v>
      </c>
      <c r="AV113">
        <v>2</v>
      </c>
      <c r="AW113">
        <v>3</v>
      </c>
      <c r="AZ113" t="s">
        <v>100</v>
      </c>
      <c r="BA113" t="s">
        <v>85</v>
      </c>
      <c r="BC113">
        <v>1</v>
      </c>
      <c r="BD113">
        <v>10</v>
      </c>
      <c r="BE113">
        <v>2</v>
      </c>
      <c r="BF113">
        <v>1</v>
      </c>
      <c r="BG113">
        <v>5</v>
      </c>
      <c r="BH113" t="s">
        <v>34</v>
      </c>
      <c r="BI113" t="s">
        <v>92</v>
      </c>
      <c r="BJ113">
        <v>0</v>
      </c>
      <c r="BK113" t="s">
        <v>92</v>
      </c>
      <c r="BM113">
        <v>1</v>
      </c>
      <c r="BN113">
        <v>7</v>
      </c>
      <c r="BO113">
        <v>2</v>
      </c>
      <c r="BP113">
        <v>3</v>
      </c>
      <c r="BQ113">
        <v>5</v>
      </c>
      <c r="BR113" t="s">
        <v>36</v>
      </c>
      <c r="BS113" t="s">
        <v>93</v>
      </c>
      <c r="BT113">
        <v>0</v>
      </c>
      <c r="BU113" t="s">
        <v>85</v>
      </c>
      <c r="BW113">
        <v>2</v>
      </c>
      <c r="BX113">
        <v>3</v>
      </c>
      <c r="BY113">
        <v>2</v>
      </c>
      <c r="BZ113">
        <v>3</v>
      </c>
      <c r="CA113">
        <v>3</v>
      </c>
      <c r="CD113">
        <v>0</v>
      </c>
      <c r="CE113" t="s">
        <v>85</v>
      </c>
      <c r="CG113">
        <v>1</v>
      </c>
      <c r="CH113">
        <v>4</v>
      </c>
      <c r="CI113">
        <v>2</v>
      </c>
      <c r="CJ113">
        <v>1</v>
      </c>
      <c r="CK113">
        <v>7</v>
      </c>
      <c r="CL113" t="s">
        <v>34</v>
      </c>
      <c r="CM113" t="s">
        <v>93</v>
      </c>
      <c r="CN113">
        <v>0</v>
      </c>
      <c r="CO113" t="s">
        <v>91</v>
      </c>
      <c r="CP113" t="s">
        <v>285</v>
      </c>
      <c r="CQ113">
        <v>1</v>
      </c>
      <c r="CR113">
        <v>1.6</v>
      </c>
      <c r="CS113">
        <v>2</v>
      </c>
      <c r="CT113">
        <v>5</v>
      </c>
      <c r="CU113">
        <v>4</v>
      </c>
      <c r="CV113" t="s">
        <v>34</v>
      </c>
      <c r="CW113" t="s">
        <v>93</v>
      </c>
      <c r="CX113">
        <v>9</v>
      </c>
      <c r="CY113" t="s">
        <v>85</v>
      </c>
      <c r="DA113">
        <v>2</v>
      </c>
      <c r="DB113">
        <v>1.6</v>
      </c>
      <c r="DC113">
        <v>2</v>
      </c>
      <c r="DD113">
        <v>2</v>
      </c>
      <c r="DF113">
        <v>5</v>
      </c>
      <c r="DI113" t="s">
        <v>29</v>
      </c>
      <c r="DJ113" t="s">
        <v>91</v>
      </c>
      <c r="DL113">
        <v>1</v>
      </c>
      <c r="DM113">
        <v>3</v>
      </c>
      <c r="DN113">
        <v>2</v>
      </c>
      <c r="DO113">
        <v>3</v>
      </c>
      <c r="DP113">
        <v>4</v>
      </c>
      <c r="DQ113" t="s">
        <v>34</v>
      </c>
      <c r="DR113" t="s">
        <v>63</v>
      </c>
      <c r="DS113">
        <v>5</v>
      </c>
      <c r="DT113" t="s">
        <v>85</v>
      </c>
      <c r="DV113">
        <v>3</v>
      </c>
      <c r="DW113">
        <v>3</v>
      </c>
      <c r="DX113">
        <v>2</v>
      </c>
      <c r="DY113">
        <v>2</v>
      </c>
      <c r="DZ113">
        <v>4</v>
      </c>
      <c r="EA113" t="s">
        <v>34</v>
      </c>
      <c r="EB113" t="s">
        <v>63</v>
      </c>
      <c r="EC113">
        <v>0</v>
      </c>
      <c r="ED113" t="s">
        <v>85</v>
      </c>
      <c r="EF113">
        <v>1</v>
      </c>
      <c r="EG113">
        <v>7</v>
      </c>
      <c r="EH113">
        <v>2</v>
      </c>
      <c r="EI113">
        <v>2</v>
      </c>
      <c r="EJ113">
        <v>5</v>
      </c>
      <c r="EK113" t="s">
        <v>36</v>
      </c>
      <c r="EL113" t="s">
        <v>63</v>
      </c>
      <c r="EM113">
        <v>8</v>
      </c>
      <c r="EN113" t="s">
        <v>98</v>
      </c>
      <c r="EP113">
        <v>2</v>
      </c>
      <c r="EQ113">
        <v>3</v>
      </c>
      <c r="ER113">
        <v>2</v>
      </c>
      <c r="ES113">
        <v>3</v>
      </c>
      <c r="ET113">
        <v>6</v>
      </c>
      <c r="EU113" t="s">
        <v>34</v>
      </c>
      <c r="EV113" t="s">
        <v>93</v>
      </c>
      <c r="EW113">
        <v>6</v>
      </c>
      <c r="EX113" t="s">
        <v>85</v>
      </c>
      <c r="EZ113">
        <v>1</v>
      </c>
      <c r="FA113">
        <v>15</v>
      </c>
      <c r="FB113">
        <v>3</v>
      </c>
      <c r="FC113">
        <v>3</v>
      </c>
      <c r="FD113">
        <v>4</v>
      </c>
      <c r="FE113" t="s">
        <v>34</v>
      </c>
      <c r="FF113" t="s">
        <v>93</v>
      </c>
      <c r="FG113">
        <v>9</v>
      </c>
      <c r="FH113" t="s">
        <v>63</v>
      </c>
      <c r="FJ113">
        <v>2</v>
      </c>
      <c r="FK113">
        <v>2</v>
      </c>
      <c r="FL113">
        <v>1</v>
      </c>
      <c r="FM113">
        <v>3</v>
      </c>
      <c r="FN113">
        <v>4</v>
      </c>
      <c r="FO113" t="s">
        <v>34</v>
      </c>
      <c r="FP113" t="s">
        <v>93</v>
      </c>
      <c r="FQ113">
        <v>4</v>
      </c>
      <c r="FR113" t="s">
        <v>85</v>
      </c>
      <c r="FT113">
        <v>2</v>
      </c>
      <c r="FU113">
        <v>5</v>
      </c>
      <c r="FV113">
        <v>2</v>
      </c>
      <c r="FW113">
        <v>2</v>
      </c>
      <c r="FX113">
        <v>3</v>
      </c>
      <c r="GA113" t="s">
        <v>40</v>
      </c>
      <c r="GB113" t="s">
        <v>85</v>
      </c>
      <c r="GD113">
        <v>1</v>
      </c>
      <c r="GE113">
        <v>3</v>
      </c>
      <c r="GF113">
        <v>2</v>
      </c>
      <c r="GG113">
        <v>1</v>
      </c>
      <c r="GH113">
        <v>5</v>
      </c>
      <c r="GI113" t="s">
        <v>34</v>
      </c>
      <c r="GJ113" t="s">
        <v>93</v>
      </c>
      <c r="GK113">
        <v>9</v>
      </c>
      <c r="GL113" t="s">
        <v>85</v>
      </c>
      <c r="GN113">
        <v>2</v>
      </c>
      <c r="GO113">
        <v>5</v>
      </c>
      <c r="GP113">
        <v>2</v>
      </c>
      <c r="GQ113">
        <v>3</v>
      </c>
    </row>
    <row r="114" spans="1:199">
      <c r="A114" s="116">
        <v>44090</v>
      </c>
      <c r="B114" t="s">
        <v>409</v>
      </c>
      <c r="C114">
        <v>4</v>
      </c>
      <c r="D114">
        <v>0</v>
      </c>
      <c r="E114">
        <v>4</v>
      </c>
      <c r="F114">
        <v>87</v>
      </c>
      <c r="G114">
        <v>43</v>
      </c>
      <c r="H114">
        <v>44</v>
      </c>
      <c r="I114" s="521">
        <v>5</v>
      </c>
      <c r="J114">
        <v>1</v>
      </c>
      <c r="K114">
        <v>0</v>
      </c>
      <c r="L114">
        <v>1</v>
      </c>
      <c r="M114">
        <v>2</v>
      </c>
      <c r="N114">
        <v>4</v>
      </c>
      <c r="O114">
        <v>2</v>
      </c>
      <c r="P114">
        <v>6</v>
      </c>
      <c r="Q114">
        <v>2</v>
      </c>
      <c r="S114">
        <v>3</v>
      </c>
      <c r="T114" t="s">
        <v>128</v>
      </c>
      <c r="U114" t="s">
        <v>93</v>
      </c>
      <c r="V114">
        <v>8</v>
      </c>
      <c r="W114" t="s">
        <v>85</v>
      </c>
      <c r="Y114">
        <v>3</v>
      </c>
      <c r="Z114">
        <v>13</v>
      </c>
      <c r="AA114">
        <v>1</v>
      </c>
      <c r="AB114">
        <v>2</v>
      </c>
      <c r="AC114">
        <v>5</v>
      </c>
      <c r="AD114" t="s">
        <v>34</v>
      </c>
      <c r="AE114" t="s">
        <v>86</v>
      </c>
      <c r="AF114">
        <v>4</v>
      </c>
      <c r="AG114" t="s">
        <v>91</v>
      </c>
      <c r="AI114">
        <v>1</v>
      </c>
      <c r="AJ114">
        <v>3</v>
      </c>
      <c r="AK114">
        <v>2</v>
      </c>
      <c r="AL114">
        <v>3</v>
      </c>
      <c r="AM114">
        <v>5</v>
      </c>
      <c r="AN114" t="s">
        <v>128</v>
      </c>
      <c r="AO114" t="s">
        <v>93</v>
      </c>
      <c r="AP114">
        <v>0</v>
      </c>
      <c r="AQ114" t="s">
        <v>85</v>
      </c>
      <c r="AS114">
        <v>1</v>
      </c>
      <c r="AT114">
        <v>14</v>
      </c>
      <c r="AU114">
        <v>3</v>
      </c>
      <c r="AV114">
        <v>2</v>
      </c>
      <c r="AW114">
        <v>6</v>
      </c>
      <c r="AZ114" t="s">
        <v>29</v>
      </c>
      <c r="BA114" t="s">
        <v>103</v>
      </c>
      <c r="BC114">
        <v>2</v>
      </c>
      <c r="BD114">
        <v>3</v>
      </c>
      <c r="BE114">
        <v>2</v>
      </c>
      <c r="BF114">
        <v>4</v>
      </c>
      <c r="BG114">
        <v>4</v>
      </c>
      <c r="BH114" t="s">
        <v>34</v>
      </c>
      <c r="BI114" t="s">
        <v>92</v>
      </c>
      <c r="BJ114">
        <v>0</v>
      </c>
      <c r="BK114" t="s">
        <v>92</v>
      </c>
      <c r="BM114">
        <v>1</v>
      </c>
      <c r="BN114">
        <v>2</v>
      </c>
      <c r="BO114">
        <v>1</v>
      </c>
      <c r="BP114">
        <v>3</v>
      </c>
      <c r="BQ114">
        <v>4</v>
      </c>
      <c r="BR114" t="s">
        <v>34</v>
      </c>
      <c r="BS114" t="s">
        <v>93</v>
      </c>
      <c r="BT114">
        <v>4</v>
      </c>
      <c r="BU114" t="s">
        <v>85</v>
      </c>
      <c r="BW114">
        <v>2</v>
      </c>
      <c r="BX114">
        <v>3</v>
      </c>
      <c r="BY114">
        <v>1</v>
      </c>
      <c r="BZ114">
        <v>3</v>
      </c>
      <c r="CA114">
        <v>3</v>
      </c>
      <c r="CD114">
        <v>0</v>
      </c>
      <c r="CE114" t="s">
        <v>85</v>
      </c>
      <c r="CG114">
        <v>3</v>
      </c>
      <c r="CH114">
        <v>8</v>
      </c>
      <c r="CI114">
        <v>2</v>
      </c>
      <c r="CJ114">
        <v>1</v>
      </c>
      <c r="CK114">
        <v>7</v>
      </c>
      <c r="CL114" t="s">
        <v>34</v>
      </c>
      <c r="CM114" t="s">
        <v>93</v>
      </c>
      <c r="CN114">
        <v>4</v>
      </c>
      <c r="CO114" t="s">
        <v>95</v>
      </c>
      <c r="CQ114">
        <v>3</v>
      </c>
      <c r="CR114">
        <v>14</v>
      </c>
      <c r="CS114">
        <v>3</v>
      </c>
      <c r="CT114">
        <v>4</v>
      </c>
      <c r="CU114">
        <v>6</v>
      </c>
      <c r="CV114" t="s">
        <v>34</v>
      </c>
      <c r="CW114" t="s">
        <v>63</v>
      </c>
      <c r="CX114">
        <v>9</v>
      </c>
      <c r="CY114" t="s">
        <v>91</v>
      </c>
      <c r="DA114">
        <v>1</v>
      </c>
      <c r="DB114">
        <v>10</v>
      </c>
      <c r="DC114">
        <v>3</v>
      </c>
      <c r="DD114">
        <v>3</v>
      </c>
      <c r="DF114">
        <v>3</v>
      </c>
      <c r="DI114" t="s">
        <v>29</v>
      </c>
      <c r="DJ114" t="s">
        <v>85</v>
      </c>
      <c r="DL114">
        <v>1</v>
      </c>
      <c r="DM114">
        <v>5</v>
      </c>
      <c r="DN114">
        <v>2</v>
      </c>
      <c r="DO114">
        <v>1</v>
      </c>
      <c r="DP114">
        <v>4</v>
      </c>
      <c r="DQ114" t="s">
        <v>34</v>
      </c>
      <c r="DR114" t="s">
        <v>93</v>
      </c>
      <c r="DS114" t="s">
        <v>226</v>
      </c>
      <c r="DT114" t="s">
        <v>85</v>
      </c>
      <c r="DV114">
        <v>3</v>
      </c>
      <c r="DW114">
        <v>12</v>
      </c>
      <c r="DX114">
        <v>2</v>
      </c>
      <c r="DY114">
        <v>2</v>
      </c>
      <c r="DZ114">
        <v>4</v>
      </c>
      <c r="EA114" t="s">
        <v>34</v>
      </c>
      <c r="EB114" t="s">
        <v>93</v>
      </c>
      <c r="EC114" t="s">
        <v>226</v>
      </c>
      <c r="ED114" t="s">
        <v>85</v>
      </c>
      <c r="EF114">
        <v>2</v>
      </c>
      <c r="EG114">
        <v>12</v>
      </c>
      <c r="EH114">
        <v>2</v>
      </c>
      <c r="EI114">
        <v>2</v>
      </c>
      <c r="EJ114">
        <v>4</v>
      </c>
      <c r="EK114" t="s">
        <v>36</v>
      </c>
      <c r="EL114" t="s">
        <v>93</v>
      </c>
      <c r="EM114">
        <v>7</v>
      </c>
      <c r="EN114" t="s">
        <v>85</v>
      </c>
      <c r="EP114">
        <v>3</v>
      </c>
      <c r="EQ114">
        <v>8</v>
      </c>
      <c r="ER114">
        <v>2</v>
      </c>
      <c r="ES114">
        <v>2</v>
      </c>
      <c r="ET114">
        <v>11</v>
      </c>
      <c r="EU114" t="s">
        <v>34</v>
      </c>
      <c r="EV114" t="s">
        <v>103</v>
      </c>
      <c r="EW114">
        <v>5</v>
      </c>
      <c r="EX114" t="s">
        <v>94</v>
      </c>
      <c r="EZ114">
        <v>1</v>
      </c>
      <c r="FA114">
        <v>2</v>
      </c>
      <c r="FB114">
        <v>1</v>
      </c>
      <c r="FC114">
        <v>10</v>
      </c>
      <c r="FD114">
        <v>5</v>
      </c>
      <c r="FE114" t="s">
        <v>34</v>
      </c>
      <c r="FF114" t="s">
        <v>93</v>
      </c>
      <c r="FG114">
        <v>6</v>
      </c>
      <c r="FH114" t="s">
        <v>86</v>
      </c>
      <c r="FJ114">
        <v>4</v>
      </c>
      <c r="FK114">
        <v>2</v>
      </c>
      <c r="FL114">
        <v>1</v>
      </c>
      <c r="FM114">
        <v>4</v>
      </c>
      <c r="FN114">
        <v>4</v>
      </c>
      <c r="FO114" t="s">
        <v>34</v>
      </c>
      <c r="FP114" t="s">
        <v>93</v>
      </c>
      <c r="FQ114">
        <v>4</v>
      </c>
      <c r="FR114" t="s">
        <v>85</v>
      </c>
      <c r="FT114">
        <v>1</v>
      </c>
      <c r="FU114">
        <v>12</v>
      </c>
      <c r="FV114">
        <v>2</v>
      </c>
      <c r="FW114">
        <v>2</v>
      </c>
      <c r="FX114">
        <v>4</v>
      </c>
      <c r="GA114" t="s">
        <v>100</v>
      </c>
      <c r="GB114" t="s">
        <v>85</v>
      </c>
      <c r="GD114">
        <v>2</v>
      </c>
      <c r="GE114">
        <v>14</v>
      </c>
      <c r="GF114">
        <v>3</v>
      </c>
      <c r="GG114">
        <v>1</v>
      </c>
      <c r="GH114">
        <v>5</v>
      </c>
      <c r="GI114" t="s">
        <v>34</v>
      </c>
      <c r="GJ114" t="s">
        <v>93</v>
      </c>
      <c r="GK114">
        <v>9</v>
      </c>
      <c r="GL114" t="s">
        <v>85</v>
      </c>
      <c r="GN114">
        <v>3</v>
      </c>
      <c r="GO114">
        <v>5</v>
      </c>
      <c r="GP114">
        <v>2</v>
      </c>
      <c r="GQ114">
        <v>3</v>
      </c>
    </row>
    <row r="115" spans="1:199">
      <c r="A115" s="116">
        <v>44066</v>
      </c>
      <c r="B115" t="s">
        <v>407</v>
      </c>
      <c r="C115">
        <v>1</v>
      </c>
      <c r="D115">
        <v>0</v>
      </c>
      <c r="E115">
        <v>1</v>
      </c>
      <c r="F115">
        <v>75</v>
      </c>
      <c r="G115">
        <v>37</v>
      </c>
      <c r="H115">
        <v>38</v>
      </c>
      <c r="I115" s="521">
        <v>4</v>
      </c>
      <c r="J115">
        <v>0</v>
      </c>
      <c r="K115">
        <v>0</v>
      </c>
      <c r="L115">
        <v>0</v>
      </c>
      <c r="M115">
        <v>0</v>
      </c>
      <c r="N115">
        <v>0</v>
      </c>
      <c r="O115">
        <v>0</v>
      </c>
      <c r="P115">
        <v>0</v>
      </c>
      <c r="Q115">
        <v>2</v>
      </c>
      <c r="S115">
        <v>4</v>
      </c>
      <c r="T115" t="s">
        <v>128</v>
      </c>
      <c r="U115" t="s">
        <v>93</v>
      </c>
      <c r="V115">
        <v>9</v>
      </c>
      <c r="W115" t="s">
        <v>85</v>
      </c>
      <c r="Y115">
        <v>1</v>
      </c>
      <c r="Z115">
        <v>9</v>
      </c>
      <c r="AA115">
        <v>2</v>
      </c>
      <c r="AB115">
        <v>2</v>
      </c>
      <c r="AC115">
        <v>4</v>
      </c>
      <c r="AD115" t="s">
        <v>34</v>
      </c>
      <c r="AE115" t="s">
        <v>63</v>
      </c>
      <c r="AF115">
        <v>0</v>
      </c>
      <c r="AG115" t="s">
        <v>85</v>
      </c>
      <c r="AI115">
        <v>2</v>
      </c>
      <c r="AJ115">
        <v>13</v>
      </c>
      <c r="AK115">
        <v>2</v>
      </c>
      <c r="AL115">
        <v>2</v>
      </c>
      <c r="AM115">
        <v>4</v>
      </c>
      <c r="AN115" t="s">
        <v>128</v>
      </c>
      <c r="AO115" t="s">
        <v>93</v>
      </c>
      <c r="AP115" t="s">
        <v>226</v>
      </c>
      <c r="AQ115" t="s">
        <v>85</v>
      </c>
      <c r="AS115">
        <v>3</v>
      </c>
      <c r="AT115">
        <v>5</v>
      </c>
      <c r="AU115">
        <v>2</v>
      </c>
      <c r="AV115">
        <v>2</v>
      </c>
      <c r="AW115">
        <v>3</v>
      </c>
      <c r="AZ115" t="s">
        <v>29</v>
      </c>
      <c r="BA115" t="s">
        <v>85</v>
      </c>
      <c r="BC115">
        <v>1</v>
      </c>
      <c r="BD115">
        <v>6</v>
      </c>
      <c r="BE115">
        <v>2</v>
      </c>
      <c r="BF115">
        <v>1</v>
      </c>
      <c r="BG115">
        <v>5</v>
      </c>
      <c r="BH115" t="s">
        <v>34</v>
      </c>
      <c r="BI115" t="s">
        <v>86</v>
      </c>
      <c r="BJ115">
        <v>0</v>
      </c>
      <c r="BK115" t="s">
        <v>85</v>
      </c>
      <c r="BM115">
        <v>4</v>
      </c>
      <c r="BN115">
        <v>9</v>
      </c>
      <c r="BO115">
        <v>2</v>
      </c>
      <c r="BP115">
        <v>3</v>
      </c>
      <c r="BQ115">
        <v>4</v>
      </c>
      <c r="BR115" t="s">
        <v>36</v>
      </c>
      <c r="BS115" t="s">
        <v>93</v>
      </c>
      <c r="BT115">
        <v>0</v>
      </c>
      <c r="BU115" t="s">
        <v>85</v>
      </c>
      <c r="BW115">
        <v>1</v>
      </c>
      <c r="BX115">
        <v>1.5</v>
      </c>
      <c r="BY115">
        <v>1</v>
      </c>
      <c r="BZ115">
        <v>3</v>
      </c>
      <c r="CA115">
        <v>3</v>
      </c>
      <c r="CD115">
        <v>0</v>
      </c>
      <c r="CE115" t="s">
        <v>85</v>
      </c>
      <c r="CG115">
        <v>2</v>
      </c>
      <c r="CH115">
        <v>5</v>
      </c>
      <c r="CI115">
        <v>2</v>
      </c>
      <c r="CJ115">
        <v>1</v>
      </c>
      <c r="CK115">
        <v>5</v>
      </c>
      <c r="CL115" t="s">
        <v>34</v>
      </c>
      <c r="CM115" t="s">
        <v>93</v>
      </c>
      <c r="CN115">
        <v>0</v>
      </c>
      <c r="CO115" t="s">
        <v>92</v>
      </c>
      <c r="CQ115">
        <v>3</v>
      </c>
      <c r="CR115">
        <v>1</v>
      </c>
      <c r="CS115">
        <v>1</v>
      </c>
      <c r="CT115">
        <v>4</v>
      </c>
      <c r="CU115">
        <v>5</v>
      </c>
      <c r="CV115" t="s">
        <v>34</v>
      </c>
      <c r="CW115" t="s">
        <v>63</v>
      </c>
      <c r="CX115">
        <v>7</v>
      </c>
      <c r="CY115" t="s">
        <v>98</v>
      </c>
      <c r="DA115">
        <v>3</v>
      </c>
      <c r="DB115">
        <v>2</v>
      </c>
      <c r="DC115">
        <v>2</v>
      </c>
      <c r="DD115">
        <v>3</v>
      </c>
      <c r="DE115" t="s">
        <v>424</v>
      </c>
      <c r="DF115">
        <v>3</v>
      </c>
      <c r="DI115" t="s">
        <v>111</v>
      </c>
      <c r="DJ115" t="s">
        <v>85</v>
      </c>
      <c r="DL115">
        <v>3</v>
      </c>
      <c r="DM115">
        <v>4</v>
      </c>
      <c r="DN115">
        <v>2</v>
      </c>
      <c r="DO115">
        <v>1</v>
      </c>
      <c r="DP115">
        <v>5</v>
      </c>
      <c r="DQ115" t="s">
        <v>34</v>
      </c>
      <c r="DR115" t="s">
        <v>93</v>
      </c>
      <c r="DS115">
        <v>9</v>
      </c>
      <c r="DT115" t="s">
        <v>85</v>
      </c>
      <c r="DV115">
        <v>3</v>
      </c>
      <c r="DW115">
        <v>18</v>
      </c>
      <c r="DX115">
        <v>3</v>
      </c>
      <c r="DY115">
        <v>2</v>
      </c>
      <c r="DZ115">
        <v>5</v>
      </c>
      <c r="EA115" t="s">
        <v>34</v>
      </c>
      <c r="EB115" t="s">
        <v>96</v>
      </c>
      <c r="EC115">
        <v>9</v>
      </c>
      <c r="ED115" t="s">
        <v>85</v>
      </c>
      <c r="EF115">
        <v>4</v>
      </c>
      <c r="EG115">
        <v>3</v>
      </c>
      <c r="EH115">
        <v>1</v>
      </c>
      <c r="EI115">
        <v>4</v>
      </c>
      <c r="EJ115">
        <v>3</v>
      </c>
      <c r="EK115" t="s">
        <v>36</v>
      </c>
      <c r="EL115" t="s">
        <v>93</v>
      </c>
      <c r="EM115">
        <v>6</v>
      </c>
      <c r="EN115" t="s">
        <v>85</v>
      </c>
      <c r="EP115">
        <v>1</v>
      </c>
      <c r="EQ115">
        <v>2.5</v>
      </c>
      <c r="ER115">
        <v>1</v>
      </c>
      <c r="ES115">
        <v>2</v>
      </c>
      <c r="ET115">
        <v>5</v>
      </c>
      <c r="EU115" t="s">
        <v>34</v>
      </c>
      <c r="EV115" t="s">
        <v>86</v>
      </c>
      <c r="EW115">
        <v>5</v>
      </c>
      <c r="EX115" t="s">
        <v>85</v>
      </c>
      <c r="EZ115">
        <v>1</v>
      </c>
      <c r="FA115">
        <v>12</v>
      </c>
      <c r="FB115">
        <v>2</v>
      </c>
      <c r="FC115">
        <v>3</v>
      </c>
      <c r="FD115">
        <v>4</v>
      </c>
      <c r="FE115" t="s">
        <v>34</v>
      </c>
      <c r="FF115" t="s">
        <v>86</v>
      </c>
      <c r="FG115">
        <v>9</v>
      </c>
      <c r="FH115" t="s">
        <v>85</v>
      </c>
      <c r="FJ115">
        <v>3</v>
      </c>
      <c r="FK115">
        <v>11</v>
      </c>
      <c r="FL115">
        <v>2</v>
      </c>
      <c r="FM115">
        <v>2</v>
      </c>
      <c r="FN115">
        <v>4</v>
      </c>
      <c r="FO115" t="s">
        <v>34</v>
      </c>
      <c r="FP115" t="s">
        <v>93</v>
      </c>
      <c r="FQ115">
        <v>0</v>
      </c>
      <c r="FR115" t="s">
        <v>85</v>
      </c>
      <c r="FT115">
        <v>1</v>
      </c>
      <c r="FU115">
        <v>1.5</v>
      </c>
      <c r="FV115">
        <v>2</v>
      </c>
      <c r="FW115">
        <v>2</v>
      </c>
      <c r="FX115">
        <v>4</v>
      </c>
      <c r="GA115" t="s">
        <v>100</v>
      </c>
      <c r="GB115" t="s">
        <v>85</v>
      </c>
      <c r="GD115">
        <v>3</v>
      </c>
      <c r="GE115">
        <v>17</v>
      </c>
      <c r="GF115">
        <v>3</v>
      </c>
      <c r="GG115">
        <v>1</v>
      </c>
      <c r="GH115">
        <v>5</v>
      </c>
      <c r="GI115" t="s">
        <v>34</v>
      </c>
      <c r="GJ115" t="s">
        <v>93</v>
      </c>
      <c r="GK115" t="s">
        <v>226</v>
      </c>
      <c r="GL115" t="s">
        <v>85</v>
      </c>
      <c r="GN115">
        <v>1</v>
      </c>
      <c r="GO115">
        <v>5</v>
      </c>
      <c r="GP115">
        <v>2</v>
      </c>
      <c r="GQ115">
        <v>3</v>
      </c>
    </row>
    <row r="116" spans="1:199">
      <c r="A116" s="116">
        <v>44065</v>
      </c>
      <c r="B116" t="s">
        <v>408</v>
      </c>
      <c r="C116">
        <v>1</v>
      </c>
      <c r="D116">
        <v>0</v>
      </c>
      <c r="E116">
        <v>1</v>
      </c>
      <c r="F116">
        <v>83</v>
      </c>
      <c r="G116">
        <v>41</v>
      </c>
      <c r="H116">
        <v>42</v>
      </c>
      <c r="I116" s="521">
        <v>7</v>
      </c>
      <c r="J116">
        <v>0</v>
      </c>
      <c r="K116">
        <v>0</v>
      </c>
      <c r="L116">
        <v>2</v>
      </c>
      <c r="M116">
        <v>2</v>
      </c>
      <c r="N116">
        <v>4</v>
      </c>
      <c r="O116">
        <v>2</v>
      </c>
      <c r="P116">
        <v>6</v>
      </c>
      <c r="Q116">
        <v>1</v>
      </c>
      <c r="S116">
        <v>5</v>
      </c>
      <c r="T116" t="s">
        <v>128</v>
      </c>
      <c r="U116" t="s">
        <v>93</v>
      </c>
      <c r="V116">
        <v>9</v>
      </c>
      <c r="W116" t="s">
        <v>85</v>
      </c>
      <c r="Y116">
        <v>1</v>
      </c>
      <c r="Z116">
        <v>13</v>
      </c>
      <c r="AA116">
        <v>3</v>
      </c>
      <c r="AB116">
        <v>2</v>
      </c>
      <c r="AC116">
        <v>5</v>
      </c>
      <c r="AD116" t="s">
        <v>34</v>
      </c>
      <c r="AE116" t="s">
        <v>93</v>
      </c>
      <c r="AF116" t="s">
        <v>226</v>
      </c>
      <c r="AG116" t="s">
        <v>95</v>
      </c>
      <c r="AI116">
        <v>4</v>
      </c>
      <c r="AJ116">
        <v>2</v>
      </c>
      <c r="AK116">
        <v>2</v>
      </c>
      <c r="AL116">
        <v>3</v>
      </c>
      <c r="AM116">
        <v>4</v>
      </c>
      <c r="AN116" t="s">
        <v>128</v>
      </c>
      <c r="AO116" t="s">
        <v>93</v>
      </c>
      <c r="AP116">
        <v>9</v>
      </c>
      <c r="AQ116" t="s">
        <v>85</v>
      </c>
      <c r="AS116">
        <v>3</v>
      </c>
      <c r="AT116">
        <v>3</v>
      </c>
      <c r="AU116">
        <v>2</v>
      </c>
      <c r="AV116">
        <v>2</v>
      </c>
      <c r="AW116">
        <v>3</v>
      </c>
      <c r="AZ116" t="s">
        <v>29</v>
      </c>
      <c r="BA116" t="s">
        <v>85</v>
      </c>
      <c r="BC116">
        <v>2</v>
      </c>
      <c r="BD116">
        <v>20</v>
      </c>
      <c r="BE116">
        <v>2</v>
      </c>
      <c r="BF116">
        <v>1</v>
      </c>
      <c r="BG116">
        <v>4</v>
      </c>
      <c r="BH116" t="s">
        <v>34</v>
      </c>
      <c r="BI116" t="s">
        <v>63</v>
      </c>
      <c r="BJ116">
        <v>4</v>
      </c>
      <c r="BK116" t="s">
        <v>85</v>
      </c>
      <c r="BL116" t="s">
        <v>285</v>
      </c>
      <c r="BM116">
        <v>1</v>
      </c>
      <c r="BN116">
        <v>2</v>
      </c>
      <c r="BO116">
        <v>1</v>
      </c>
      <c r="BP116">
        <v>3</v>
      </c>
      <c r="BQ116">
        <v>5</v>
      </c>
      <c r="BR116" t="s">
        <v>36</v>
      </c>
      <c r="BS116" t="s">
        <v>93</v>
      </c>
      <c r="BT116">
        <v>0</v>
      </c>
      <c r="BU116" t="s">
        <v>85</v>
      </c>
      <c r="BW116">
        <v>3</v>
      </c>
      <c r="BX116">
        <v>3</v>
      </c>
      <c r="BY116">
        <v>2</v>
      </c>
      <c r="BZ116">
        <v>3</v>
      </c>
      <c r="CA116">
        <v>5</v>
      </c>
      <c r="CD116" t="s">
        <v>226</v>
      </c>
      <c r="CE116" t="s">
        <v>96</v>
      </c>
      <c r="CG116">
        <v>5</v>
      </c>
      <c r="CH116">
        <v>13</v>
      </c>
      <c r="CI116">
        <v>2</v>
      </c>
      <c r="CJ116">
        <v>3</v>
      </c>
      <c r="CK116">
        <v>5</v>
      </c>
      <c r="CL116" t="s">
        <v>34</v>
      </c>
      <c r="CM116" t="s">
        <v>93</v>
      </c>
      <c r="CN116">
        <v>0</v>
      </c>
      <c r="CO116" t="s">
        <v>85</v>
      </c>
      <c r="CQ116">
        <v>1</v>
      </c>
      <c r="CR116">
        <v>3</v>
      </c>
      <c r="CS116">
        <v>2</v>
      </c>
      <c r="CT116">
        <v>3</v>
      </c>
      <c r="CU116">
        <v>5</v>
      </c>
      <c r="CV116" t="s">
        <v>34</v>
      </c>
      <c r="CW116" t="s">
        <v>63</v>
      </c>
      <c r="CX116">
        <v>9</v>
      </c>
      <c r="CY116" t="s">
        <v>94</v>
      </c>
      <c r="DA116">
        <v>1</v>
      </c>
      <c r="DB116">
        <v>1.5</v>
      </c>
      <c r="DC116">
        <v>1</v>
      </c>
      <c r="DD116">
        <v>4</v>
      </c>
      <c r="DF116">
        <v>3</v>
      </c>
      <c r="DI116" t="s">
        <v>111</v>
      </c>
      <c r="DJ116" t="s">
        <v>85</v>
      </c>
      <c r="DL116">
        <v>3</v>
      </c>
      <c r="DM116">
        <v>9</v>
      </c>
      <c r="DN116">
        <v>2</v>
      </c>
      <c r="DO116">
        <v>1</v>
      </c>
      <c r="DP116">
        <v>6</v>
      </c>
      <c r="DQ116" t="s">
        <v>34</v>
      </c>
      <c r="DR116" t="s">
        <v>86</v>
      </c>
      <c r="DS116" t="s">
        <v>226</v>
      </c>
      <c r="DT116" t="s">
        <v>94</v>
      </c>
      <c r="DV116">
        <v>1</v>
      </c>
      <c r="DW116">
        <v>20</v>
      </c>
      <c r="DX116">
        <v>3</v>
      </c>
      <c r="DY116">
        <v>3</v>
      </c>
      <c r="DZ116">
        <v>3</v>
      </c>
      <c r="EA116" t="s">
        <v>34</v>
      </c>
      <c r="EB116" t="s">
        <v>93</v>
      </c>
      <c r="EC116" t="s">
        <v>226</v>
      </c>
      <c r="ED116" t="s">
        <v>85</v>
      </c>
      <c r="EF116">
        <v>1</v>
      </c>
      <c r="EG116">
        <v>0.7</v>
      </c>
      <c r="EH116">
        <v>1</v>
      </c>
      <c r="EI116">
        <v>2</v>
      </c>
      <c r="EJ116">
        <v>5</v>
      </c>
      <c r="EK116" t="s">
        <v>36</v>
      </c>
      <c r="EL116" t="s">
        <v>93</v>
      </c>
      <c r="EM116">
        <v>7</v>
      </c>
      <c r="EN116" t="s">
        <v>121</v>
      </c>
      <c r="EP116">
        <v>3</v>
      </c>
      <c r="EQ116">
        <v>2</v>
      </c>
      <c r="ER116">
        <v>2</v>
      </c>
      <c r="ES116">
        <v>3</v>
      </c>
      <c r="ET116">
        <v>5</v>
      </c>
      <c r="EU116" t="s">
        <v>34</v>
      </c>
      <c r="EV116" t="s">
        <v>93</v>
      </c>
      <c r="EW116" t="s">
        <v>226</v>
      </c>
      <c r="EX116" t="s">
        <v>85</v>
      </c>
      <c r="EZ116">
        <v>1</v>
      </c>
      <c r="FA116">
        <v>17</v>
      </c>
      <c r="FB116">
        <v>2</v>
      </c>
      <c r="FC116">
        <v>3</v>
      </c>
      <c r="FD116">
        <v>4</v>
      </c>
      <c r="FE116" t="s">
        <v>34</v>
      </c>
      <c r="FF116" t="s">
        <v>93</v>
      </c>
      <c r="FG116">
        <v>9</v>
      </c>
      <c r="FH116" t="s">
        <v>85</v>
      </c>
      <c r="FJ116">
        <v>3</v>
      </c>
      <c r="FK116">
        <v>7</v>
      </c>
      <c r="FL116">
        <v>2</v>
      </c>
      <c r="FM116">
        <v>2</v>
      </c>
      <c r="FN116">
        <v>4</v>
      </c>
      <c r="FO116" t="s">
        <v>34</v>
      </c>
      <c r="FP116" t="s">
        <v>93</v>
      </c>
      <c r="FQ116">
        <v>0</v>
      </c>
      <c r="FR116" t="s">
        <v>85</v>
      </c>
      <c r="FT116">
        <v>1</v>
      </c>
      <c r="FU116">
        <v>10</v>
      </c>
      <c r="FV116">
        <v>2</v>
      </c>
      <c r="FW116">
        <v>2</v>
      </c>
      <c r="FX116">
        <v>5</v>
      </c>
      <c r="GA116" t="s">
        <v>100</v>
      </c>
      <c r="GB116" t="s">
        <v>85</v>
      </c>
      <c r="GD116">
        <v>2</v>
      </c>
      <c r="GE116">
        <v>10</v>
      </c>
      <c r="GF116">
        <v>4</v>
      </c>
      <c r="GG116">
        <v>1</v>
      </c>
      <c r="GH116">
        <v>7</v>
      </c>
      <c r="GI116" t="s">
        <v>34</v>
      </c>
      <c r="GJ116" t="s">
        <v>93</v>
      </c>
      <c r="GK116" t="s">
        <v>226</v>
      </c>
      <c r="GL116" t="s">
        <v>94</v>
      </c>
      <c r="GN116">
        <v>3</v>
      </c>
      <c r="GO116">
        <v>2</v>
      </c>
      <c r="GP116">
        <v>2</v>
      </c>
      <c r="GQ116">
        <v>5</v>
      </c>
    </row>
    <row r="117" spans="1:199">
      <c r="A117" s="116">
        <v>44061</v>
      </c>
      <c r="B117" t="s">
        <v>400</v>
      </c>
      <c r="C117">
        <v>1</v>
      </c>
      <c r="D117">
        <v>0</v>
      </c>
      <c r="E117">
        <v>1</v>
      </c>
      <c r="F117">
        <v>78</v>
      </c>
      <c r="G117">
        <v>39</v>
      </c>
      <c r="H117">
        <v>39</v>
      </c>
      <c r="I117" s="521">
        <v>3</v>
      </c>
      <c r="J117">
        <v>1</v>
      </c>
      <c r="K117">
        <v>0</v>
      </c>
      <c r="L117">
        <v>0</v>
      </c>
      <c r="M117">
        <v>0</v>
      </c>
      <c r="N117">
        <v>1</v>
      </c>
      <c r="O117">
        <v>2</v>
      </c>
      <c r="P117">
        <v>3</v>
      </c>
      <c r="Q117">
        <v>2</v>
      </c>
      <c r="S117">
        <v>4</v>
      </c>
      <c r="T117" t="s">
        <v>128</v>
      </c>
      <c r="U117" t="s">
        <v>93</v>
      </c>
      <c r="V117">
        <v>8</v>
      </c>
      <c r="W117" t="s">
        <v>121</v>
      </c>
      <c r="Y117">
        <v>3</v>
      </c>
      <c r="Z117">
        <v>3</v>
      </c>
      <c r="AA117">
        <v>1</v>
      </c>
      <c r="AB117">
        <v>3</v>
      </c>
      <c r="AC117">
        <v>4</v>
      </c>
      <c r="AD117" t="s">
        <v>34</v>
      </c>
      <c r="AE117" t="s">
        <v>93</v>
      </c>
      <c r="AF117">
        <v>9</v>
      </c>
      <c r="AG117" t="s">
        <v>85</v>
      </c>
      <c r="AI117">
        <v>4</v>
      </c>
      <c r="AJ117">
        <v>13</v>
      </c>
      <c r="AK117">
        <v>2</v>
      </c>
      <c r="AL117">
        <v>2</v>
      </c>
      <c r="AM117">
        <v>7</v>
      </c>
      <c r="AN117" t="s">
        <v>128</v>
      </c>
      <c r="AO117" t="s">
        <v>96</v>
      </c>
      <c r="AP117">
        <v>4</v>
      </c>
      <c r="AQ117" t="s">
        <v>85</v>
      </c>
      <c r="AS117">
        <v>3</v>
      </c>
      <c r="AT117">
        <v>10</v>
      </c>
      <c r="AU117">
        <v>3</v>
      </c>
      <c r="AV117">
        <v>4</v>
      </c>
      <c r="AW117">
        <v>4</v>
      </c>
      <c r="AZ117" t="s">
        <v>271</v>
      </c>
      <c r="BA117" t="s">
        <v>85</v>
      </c>
      <c r="BC117">
        <v>4</v>
      </c>
      <c r="BD117">
        <v>20</v>
      </c>
      <c r="BE117">
        <v>3</v>
      </c>
      <c r="BF117">
        <v>1</v>
      </c>
      <c r="BG117">
        <v>5</v>
      </c>
      <c r="BH117" t="s">
        <v>34</v>
      </c>
      <c r="BI117" t="s">
        <v>92</v>
      </c>
      <c r="BJ117">
        <v>4</v>
      </c>
      <c r="BK117" t="s">
        <v>92</v>
      </c>
      <c r="BM117">
        <v>4</v>
      </c>
      <c r="BN117">
        <v>3.5</v>
      </c>
      <c r="BO117">
        <v>2</v>
      </c>
      <c r="BP117">
        <v>3</v>
      </c>
      <c r="BQ117">
        <v>4</v>
      </c>
      <c r="BR117" t="s">
        <v>36</v>
      </c>
      <c r="BS117" t="s">
        <v>63</v>
      </c>
      <c r="BT117">
        <v>9</v>
      </c>
      <c r="BU117" t="s">
        <v>85</v>
      </c>
      <c r="BW117">
        <v>2</v>
      </c>
      <c r="BX117">
        <v>3</v>
      </c>
      <c r="BY117">
        <v>1</v>
      </c>
      <c r="BZ117">
        <v>3</v>
      </c>
      <c r="CA117">
        <v>3</v>
      </c>
      <c r="CD117" t="s">
        <v>226</v>
      </c>
      <c r="CE117" t="s">
        <v>63</v>
      </c>
      <c r="CG117">
        <v>5</v>
      </c>
      <c r="CH117">
        <v>2</v>
      </c>
      <c r="CI117">
        <v>1</v>
      </c>
      <c r="CJ117">
        <v>2</v>
      </c>
      <c r="CK117">
        <v>5</v>
      </c>
      <c r="CL117" t="s">
        <v>34</v>
      </c>
      <c r="CM117" t="s">
        <v>93</v>
      </c>
      <c r="CN117">
        <v>0</v>
      </c>
      <c r="CO117" t="s">
        <v>85</v>
      </c>
      <c r="CQ117">
        <v>2</v>
      </c>
      <c r="CR117">
        <v>12</v>
      </c>
      <c r="CS117">
        <v>2</v>
      </c>
      <c r="CT117">
        <v>3</v>
      </c>
      <c r="CU117">
        <v>3</v>
      </c>
      <c r="CV117" t="s">
        <v>34</v>
      </c>
      <c r="CW117" t="s">
        <v>93</v>
      </c>
      <c r="CX117">
        <v>7</v>
      </c>
      <c r="CY117" t="s">
        <v>85</v>
      </c>
      <c r="DA117">
        <v>3</v>
      </c>
      <c r="DB117">
        <v>2.5</v>
      </c>
      <c r="DC117">
        <v>1</v>
      </c>
      <c r="DD117">
        <v>2</v>
      </c>
      <c r="DF117">
        <v>4</v>
      </c>
      <c r="DI117" t="s">
        <v>29</v>
      </c>
      <c r="DJ117" t="s">
        <v>91</v>
      </c>
      <c r="DL117">
        <v>1</v>
      </c>
      <c r="DM117">
        <v>2</v>
      </c>
      <c r="DN117">
        <v>2</v>
      </c>
      <c r="DO117">
        <v>2</v>
      </c>
      <c r="DP117">
        <v>4</v>
      </c>
      <c r="DQ117" t="s">
        <v>34</v>
      </c>
      <c r="DR117" t="s">
        <v>93</v>
      </c>
      <c r="DS117">
        <v>7</v>
      </c>
      <c r="DT117" t="s">
        <v>85</v>
      </c>
      <c r="DV117">
        <v>3</v>
      </c>
      <c r="DW117">
        <v>5</v>
      </c>
      <c r="DX117">
        <v>2</v>
      </c>
      <c r="DY117">
        <v>2</v>
      </c>
      <c r="DZ117">
        <v>4</v>
      </c>
      <c r="EA117" t="s">
        <v>34</v>
      </c>
      <c r="EB117" t="s">
        <v>93</v>
      </c>
      <c r="EC117">
        <v>7</v>
      </c>
      <c r="ED117" t="s">
        <v>85</v>
      </c>
      <c r="EF117">
        <v>2</v>
      </c>
      <c r="EG117">
        <v>10</v>
      </c>
      <c r="EH117">
        <v>2</v>
      </c>
      <c r="EI117">
        <v>2</v>
      </c>
      <c r="EJ117">
        <v>5</v>
      </c>
      <c r="EK117" t="s">
        <v>36</v>
      </c>
      <c r="EL117" t="s">
        <v>63</v>
      </c>
      <c r="EM117">
        <v>5</v>
      </c>
      <c r="EN117" t="s">
        <v>86</v>
      </c>
      <c r="EP117">
        <v>3</v>
      </c>
      <c r="EQ117">
        <v>0.5</v>
      </c>
      <c r="ER117">
        <v>1</v>
      </c>
      <c r="ES117">
        <v>4</v>
      </c>
      <c r="ET117">
        <v>5</v>
      </c>
      <c r="EU117" t="s">
        <v>34</v>
      </c>
      <c r="EV117" t="s">
        <v>93</v>
      </c>
      <c r="EW117">
        <v>6</v>
      </c>
      <c r="EX117" t="s">
        <v>85</v>
      </c>
      <c r="EZ117">
        <v>2</v>
      </c>
      <c r="FA117">
        <v>11</v>
      </c>
      <c r="FB117">
        <v>2</v>
      </c>
      <c r="FC117">
        <v>3</v>
      </c>
      <c r="FD117">
        <v>4</v>
      </c>
      <c r="FE117" t="s">
        <v>34</v>
      </c>
      <c r="FF117" t="s">
        <v>93</v>
      </c>
      <c r="FG117">
        <v>8</v>
      </c>
      <c r="FH117" t="s">
        <v>86</v>
      </c>
      <c r="FJ117">
        <v>3</v>
      </c>
      <c r="FK117">
        <v>1.5</v>
      </c>
      <c r="FL117">
        <v>1</v>
      </c>
      <c r="FM117">
        <v>3</v>
      </c>
      <c r="FN117">
        <v>5</v>
      </c>
      <c r="FO117" t="s">
        <v>34</v>
      </c>
      <c r="FP117" t="s">
        <v>93</v>
      </c>
      <c r="FQ117">
        <v>0</v>
      </c>
      <c r="FR117" t="s">
        <v>85</v>
      </c>
      <c r="FT117">
        <v>2</v>
      </c>
      <c r="FU117">
        <v>5</v>
      </c>
      <c r="FV117">
        <v>3</v>
      </c>
      <c r="FW117">
        <v>2</v>
      </c>
      <c r="FX117">
        <v>3</v>
      </c>
      <c r="GA117" t="s">
        <v>100</v>
      </c>
      <c r="GB117" t="s">
        <v>85</v>
      </c>
      <c r="GD117">
        <v>1</v>
      </c>
      <c r="GE117">
        <v>14</v>
      </c>
      <c r="GF117">
        <v>2</v>
      </c>
      <c r="GG117">
        <v>1</v>
      </c>
      <c r="GH117">
        <v>5</v>
      </c>
      <c r="GI117" t="s">
        <v>34</v>
      </c>
      <c r="GJ117" t="s">
        <v>93</v>
      </c>
      <c r="GK117">
        <v>8</v>
      </c>
      <c r="GL117" t="s">
        <v>85</v>
      </c>
      <c r="GN117">
        <v>3</v>
      </c>
      <c r="GO117">
        <v>5</v>
      </c>
      <c r="GP117">
        <v>2</v>
      </c>
      <c r="GQ117">
        <v>3</v>
      </c>
    </row>
    <row r="118" spans="1:199">
      <c r="A118" s="116">
        <v>44059</v>
      </c>
      <c r="B118" t="s">
        <v>425</v>
      </c>
      <c r="C118">
        <v>1</v>
      </c>
      <c r="D118">
        <v>0</v>
      </c>
      <c r="E118">
        <v>1</v>
      </c>
      <c r="F118">
        <v>87</v>
      </c>
      <c r="G118">
        <v>42</v>
      </c>
      <c r="H118">
        <v>45</v>
      </c>
      <c r="I118" s="521">
        <v>10</v>
      </c>
      <c r="J118">
        <v>1</v>
      </c>
      <c r="K118">
        <v>0</v>
      </c>
      <c r="L118">
        <v>1</v>
      </c>
      <c r="M118">
        <v>0</v>
      </c>
      <c r="N118">
        <v>2</v>
      </c>
      <c r="O118">
        <v>3</v>
      </c>
      <c r="P118">
        <v>5</v>
      </c>
      <c r="Q118">
        <v>0</v>
      </c>
      <c r="S118">
        <v>5</v>
      </c>
      <c r="T118" t="s">
        <v>128</v>
      </c>
      <c r="U118" t="s">
        <v>93</v>
      </c>
      <c r="V118">
        <v>8</v>
      </c>
      <c r="W118" t="s">
        <v>85</v>
      </c>
      <c r="Y118">
        <v>3</v>
      </c>
      <c r="Z118">
        <v>20</v>
      </c>
      <c r="AA118">
        <v>3</v>
      </c>
      <c r="AB118">
        <v>2</v>
      </c>
      <c r="AC118">
        <v>4</v>
      </c>
      <c r="AD118" t="s">
        <v>34</v>
      </c>
      <c r="AE118" t="s">
        <v>63</v>
      </c>
      <c r="AF118">
        <v>8</v>
      </c>
      <c r="AG118" t="s">
        <v>85</v>
      </c>
      <c r="AI118">
        <v>2</v>
      </c>
      <c r="AJ118">
        <v>5</v>
      </c>
      <c r="AK118">
        <v>2</v>
      </c>
      <c r="AL118">
        <v>2</v>
      </c>
      <c r="AM118">
        <v>4</v>
      </c>
      <c r="AN118" t="s">
        <v>128</v>
      </c>
      <c r="AO118" t="s">
        <v>93</v>
      </c>
      <c r="AP118" t="s">
        <v>226</v>
      </c>
      <c r="AQ118" t="s">
        <v>85</v>
      </c>
      <c r="AS118">
        <v>2</v>
      </c>
      <c r="AT118">
        <v>5</v>
      </c>
      <c r="AU118">
        <v>2</v>
      </c>
      <c r="AV118">
        <v>2</v>
      </c>
      <c r="AW118">
        <v>3</v>
      </c>
      <c r="AZ118" t="s">
        <v>271</v>
      </c>
      <c r="BA118" t="s">
        <v>85</v>
      </c>
      <c r="BC118">
        <v>2</v>
      </c>
      <c r="BD118">
        <v>22</v>
      </c>
      <c r="BE118">
        <v>2</v>
      </c>
      <c r="BF118">
        <v>1</v>
      </c>
      <c r="BG118">
        <v>5</v>
      </c>
      <c r="BH118" t="s">
        <v>34</v>
      </c>
      <c r="BI118" t="s">
        <v>92</v>
      </c>
      <c r="BJ118">
        <v>0</v>
      </c>
      <c r="BK118" t="s">
        <v>91</v>
      </c>
      <c r="BL118" t="s">
        <v>285</v>
      </c>
      <c r="BM118">
        <v>1</v>
      </c>
      <c r="BN118">
        <v>7</v>
      </c>
      <c r="BO118">
        <v>2</v>
      </c>
      <c r="BP118">
        <v>3</v>
      </c>
      <c r="BQ118">
        <v>5</v>
      </c>
      <c r="BR118" t="s">
        <v>34</v>
      </c>
      <c r="BS118" t="s">
        <v>63</v>
      </c>
      <c r="BT118">
        <v>0</v>
      </c>
      <c r="BU118" t="s">
        <v>85</v>
      </c>
      <c r="BW118">
        <v>3</v>
      </c>
      <c r="BX118">
        <v>8</v>
      </c>
      <c r="BY118">
        <v>2</v>
      </c>
      <c r="BZ118">
        <v>3</v>
      </c>
      <c r="CA118">
        <v>3</v>
      </c>
      <c r="CD118" t="s">
        <v>226</v>
      </c>
      <c r="CE118" t="s">
        <v>85</v>
      </c>
      <c r="CG118">
        <v>5</v>
      </c>
      <c r="CH118">
        <v>24</v>
      </c>
      <c r="CI118">
        <v>2</v>
      </c>
      <c r="CJ118">
        <v>1</v>
      </c>
      <c r="CK118">
        <v>6</v>
      </c>
      <c r="CL118" t="s">
        <v>34</v>
      </c>
      <c r="CM118" t="s">
        <v>93</v>
      </c>
      <c r="CN118">
        <v>7</v>
      </c>
      <c r="CO118" t="s">
        <v>85</v>
      </c>
      <c r="CQ118">
        <v>3</v>
      </c>
      <c r="CR118">
        <v>30</v>
      </c>
      <c r="CS118">
        <v>3</v>
      </c>
      <c r="CT118">
        <v>3</v>
      </c>
      <c r="CU118">
        <v>7</v>
      </c>
      <c r="CV118" t="s">
        <v>34</v>
      </c>
      <c r="CW118" t="s">
        <v>103</v>
      </c>
      <c r="CX118">
        <v>6</v>
      </c>
      <c r="CY118" t="s">
        <v>63</v>
      </c>
      <c r="CZ118" t="s">
        <v>285</v>
      </c>
      <c r="DA118">
        <v>2</v>
      </c>
      <c r="DB118">
        <v>3</v>
      </c>
      <c r="DC118">
        <v>2</v>
      </c>
      <c r="DD118">
        <v>5</v>
      </c>
      <c r="DE118" t="s">
        <v>424</v>
      </c>
      <c r="DF118">
        <v>4</v>
      </c>
      <c r="DI118" t="s">
        <v>29</v>
      </c>
      <c r="DJ118" t="s">
        <v>63</v>
      </c>
      <c r="DL118">
        <v>1</v>
      </c>
      <c r="DM118">
        <v>5</v>
      </c>
      <c r="DN118">
        <v>2</v>
      </c>
      <c r="DO118">
        <v>2</v>
      </c>
      <c r="DP118">
        <v>4</v>
      </c>
      <c r="DQ118" t="s">
        <v>34</v>
      </c>
      <c r="DR118" t="s">
        <v>93</v>
      </c>
      <c r="DS118">
        <v>7</v>
      </c>
      <c r="DT118" t="s">
        <v>85</v>
      </c>
      <c r="DV118">
        <v>2</v>
      </c>
      <c r="DW118">
        <v>5</v>
      </c>
      <c r="DX118">
        <v>2</v>
      </c>
      <c r="DY118">
        <v>2</v>
      </c>
      <c r="DZ118">
        <v>5</v>
      </c>
      <c r="EA118" t="s">
        <v>34</v>
      </c>
      <c r="EB118" t="s">
        <v>121</v>
      </c>
      <c r="EC118">
        <v>0</v>
      </c>
      <c r="ED118" t="s">
        <v>95</v>
      </c>
      <c r="EF118">
        <v>4</v>
      </c>
      <c r="EG118">
        <v>8</v>
      </c>
      <c r="EH118">
        <v>2</v>
      </c>
      <c r="EI118">
        <v>3</v>
      </c>
      <c r="EJ118">
        <v>5</v>
      </c>
      <c r="EK118" t="s">
        <v>36</v>
      </c>
      <c r="EL118" t="s">
        <v>63</v>
      </c>
      <c r="EM118" t="s">
        <v>111</v>
      </c>
      <c r="EN118" t="s">
        <v>91</v>
      </c>
      <c r="EP118">
        <v>3</v>
      </c>
      <c r="EQ118">
        <v>14</v>
      </c>
      <c r="ER118">
        <v>3</v>
      </c>
      <c r="ES118">
        <v>2</v>
      </c>
      <c r="ET118">
        <v>8</v>
      </c>
      <c r="EU118" t="s">
        <v>34</v>
      </c>
      <c r="EV118" t="s">
        <v>93</v>
      </c>
      <c r="EW118">
        <v>6</v>
      </c>
      <c r="EX118" t="s">
        <v>103</v>
      </c>
      <c r="EZ118">
        <v>2</v>
      </c>
      <c r="FA118">
        <v>3</v>
      </c>
      <c r="FB118">
        <v>1</v>
      </c>
      <c r="FC118">
        <v>7</v>
      </c>
      <c r="FD118">
        <v>5</v>
      </c>
      <c r="FE118" t="s">
        <v>34</v>
      </c>
      <c r="FF118" t="s">
        <v>93</v>
      </c>
      <c r="FG118">
        <v>7</v>
      </c>
      <c r="FH118" t="s">
        <v>85</v>
      </c>
      <c r="FJ118">
        <v>3</v>
      </c>
      <c r="FK118">
        <v>14</v>
      </c>
      <c r="FL118">
        <v>3</v>
      </c>
      <c r="FM118">
        <v>2</v>
      </c>
      <c r="FN118">
        <v>5</v>
      </c>
      <c r="FO118" t="s">
        <v>34</v>
      </c>
      <c r="FP118" t="s">
        <v>93</v>
      </c>
      <c r="FQ118">
        <v>0</v>
      </c>
      <c r="FR118" t="s">
        <v>85</v>
      </c>
      <c r="FT118">
        <v>3</v>
      </c>
      <c r="FU118">
        <v>4</v>
      </c>
      <c r="FV118">
        <v>2</v>
      </c>
      <c r="FW118">
        <v>3</v>
      </c>
      <c r="FX118">
        <v>4</v>
      </c>
      <c r="GA118" t="s">
        <v>100</v>
      </c>
      <c r="GB118" t="s">
        <v>85</v>
      </c>
      <c r="GD118">
        <v>2</v>
      </c>
      <c r="GE118">
        <v>21</v>
      </c>
      <c r="GF118">
        <v>3</v>
      </c>
      <c r="GG118">
        <v>1</v>
      </c>
      <c r="GH118">
        <v>5</v>
      </c>
      <c r="GI118" t="s">
        <v>34</v>
      </c>
      <c r="GJ118" t="s">
        <v>86</v>
      </c>
      <c r="GK118" t="s">
        <v>226</v>
      </c>
      <c r="GL118" t="s">
        <v>85</v>
      </c>
      <c r="GN118">
        <v>1</v>
      </c>
      <c r="GO118">
        <v>5</v>
      </c>
      <c r="GP118">
        <v>2</v>
      </c>
      <c r="GQ118">
        <v>3</v>
      </c>
    </row>
    <row r="119" spans="1:199">
      <c r="A119" s="116">
        <v>44058</v>
      </c>
      <c r="B119" t="s">
        <v>394</v>
      </c>
      <c r="C119">
        <v>1</v>
      </c>
      <c r="D119">
        <v>0</v>
      </c>
      <c r="E119">
        <v>1</v>
      </c>
      <c r="F119">
        <v>83</v>
      </c>
      <c r="G119">
        <v>42</v>
      </c>
      <c r="H119">
        <v>41</v>
      </c>
      <c r="I119" s="521">
        <v>6</v>
      </c>
      <c r="J119">
        <v>1</v>
      </c>
      <c r="K119">
        <v>0</v>
      </c>
      <c r="L119">
        <v>0</v>
      </c>
      <c r="M119">
        <v>2</v>
      </c>
      <c r="N119">
        <v>3</v>
      </c>
      <c r="O119">
        <v>1</v>
      </c>
      <c r="P119">
        <v>4</v>
      </c>
      <c r="Q119">
        <v>3</v>
      </c>
      <c r="S119">
        <v>4</v>
      </c>
      <c r="T119" t="s">
        <v>128</v>
      </c>
      <c r="U119" t="s">
        <v>93</v>
      </c>
      <c r="V119">
        <v>8</v>
      </c>
      <c r="W119" t="s">
        <v>85</v>
      </c>
      <c r="Y119">
        <v>1</v>
      </c>
      <c r="Z119">
        <v>4</v>
      </c>
      <c r="AA119">
        <v>2</v>
      </c>
      <c r="AB119">
        <v>2</v>
      </c>
      <c r="AC119">
        <v>5</v>
      </c>
      <c r="AD119" t="s">
        <v>34</v>
      </c>
      <c r="AE119" t="s">
        <v>93</v>
      </c>
      <c r="AF119">
        <v>8</v>
      </c>
      <c r="AG119" t="s">
        <v>94</v>
      </c>
      <c r="AI119">
        <v>4</v>
      </c>
      <c r="AJ119">
        <v>2</v>
      </c>
      <c r="AK119">
        <v>2</v>
      </c>
      <c r="AL119">
        <v>3</v>
      </c>
      <c r="AM119">
        <v>5</v>
      </c>
      <c r="AN119" t="s">
        <v>128</v>
      </c>
      <c r="AO119" t="s">
        <v>86</v>
      </c>
      <c r="AP119">
        <v>9</v>
      </c>
      <c r="AQ119" t="s">
        <v>85</v>
      </c>
      <c r="AS119">
        <v>2</v>
      </c>
      <c r="AT119">
        <v>21</v>
      </c>
      <c r="AU119">
        <v>3</v>
      </c>
      <c r="AV119">
        <v>2</v>
      </c>
      <c r="AW119">
        <v>2</v>
      </c>
      <c r="AY119" t="s">
        <v>105</v>
      </c>
      <c r="AZ119" t="s">
        <v>29</v>
      </c>
      <c r="BA119" t="s">
        <v>85</v>
      </c>
      <c r="BC119">
        <v>1</v>
      </c>
      <c r="BD119">
        <v>11</v>
      </c>
      <c r="BE119">
        <v>1</v>
      </c>
      <c r="BF119">
        <v>1</v>
      </c>
      <c r="BG119">
        <v>4</v>
      </c>
      <c r="BH119" t="s">
        <v>34</v>
      </c>
      <c r="BI119" t="s">
        <v>92</v>
      </c>
      <c r="BJ119">
        <v>0</v>
      </c>
      <c r="BK119" t="s">
        <v>85</v>
      </c>
      <c r="BM119">
        <v>2</v>
      </c>
      <c r="BN119">
        <v>11</v>
      </c>
      <c r="BO119">
        <v>2</v>
      </c>
      <c r="BP119">
        <v>2</v>
      </c>
      <c r="BQ119">
        <v>8</v>
      </c>
      <c r="BR119" t="s">
        <v>34</v>
      </c>
      <c r="BS119" t="s">
        <v>96</v>
      </c>
      <c r="BT119">
        <v>0</v>
      </c>
      <c r="BU119" t="s">
        <v>85</v>
      </c>
      <c r="BW119">
        <v>1</v>
      </c>
      <c r="BX119">
        <v>8</v>
      </c>
      <c r="BY119">
        <v>2</v>
      </c>
      <c r="BZ119">
        <v>6</v>
      </c>
      <c r="CA119">
        <v>4</v>
      </c>
      <c r="CD119">
        <v>4</v>
      </c>
      <c r="CE119" t="s">
        <v>85</v>
      </c>
      <c r="CG119">
        <v>2</v>
      </c>
      <c r="CH119">
        <v>5</v>
      </c>
      <c r="CI119">
        <v>3</v>
      </c>
      <c r="CJ119">
        <v>1</v>
      </c>
      <c r="CK119">
        <v>6</v>
      </c>
      <c r="CL119" t="s">
        <v>34</v>
      </c>
      <c r="CM119" t="s">
        <v>93</v>
      </c>
      <c r="CN119">
        <v>6</v>
      </c>
      <c r="CO119" t="s">
        <v>95</v>
      </c>
      <c r="CQ119">
        <v>2</v>
      </c>
      <c r="CR119">
        <v>3</v>
      </c>
      <c r="CS119">
        <v>2</v>
      </c>
      <c r="CT119">
        <v>4</v>
      </c>
      <c r="CU119">
        <v>4</v>
      </c>
      <c r="CV119" t="s">
        <v>34</v>
      </c>
      <c r="CW119" t="s">
        <v>93</v>
      </c>
      <c r="CX119">
        <v>8</v>
      </c>
      <c r="CY119" t="s">
        <v>85</v>
      </c>
      <c r="DA119">
        <v>3</v>
      </c>
      <c r="DB119">
        <v>8</v>
      </c>
      <c r="DC119">
        <v>2</v>
      </c>
      <c r="DD119">
        <v>2</v>
      </c>
      <c r="DF119">
        <v>6</v>
      </c>
      <c r="DI119" t="s">
        <v>111</v>
      </c>
      <c r="DJ119" t="s">
        <v>95</v>
      </c>
      <c r="DL119">
        <v>3</v>
      </c>
      <c r="DM119">
        <v>3</v>
      </c>
      <c r="DN119">
        <v>2</v>
      </c>
      <c r="DO119">
        <v>4</v>
      </c>
      <c r="DP119">
        <v>5</v>
      </c>
      <c r="DQ119" t="s">
        <v>34</v>
      </c>
      <c r="DR119" t="s">
        <v>93</v>
      </c>
      <c r="DS119" t="s">
        <v>226</v>
      </c>
      <c r="DT119" t="s">
        <v>98</v>
      </c>
      <c r="DV119">
        <v>2</v>
      </c>
      <c r="DW119">
        <v>5</v>
      </c>
      <c r="DX119">
        <v>2</v>
      </c>
      <c r="DY119">
        <v>3</v>
      </c>
      <c r="DZ119">
        <v>4</v>
      </c>
      <c r="EA119" t="s">
        <v>34</v>
      </c>
      <c r="EB119" t="s">
        <v>121</v>
      </c>
      <c r="EC119">
        <v>0</v>
      </c>
      <c r="ED119" t="s">
        <v>85</v>
      </c>
      <c r="EF119">
        <v>1</v>
      </c>
      <c r="EG119">
        <v>8</v>
      </c>
      <c r="EH119">
        <v>2</v>
      </c>
      <c r="EI119">
        <v>2</v>
      </c>
      <c r="EJ119">
        <v>6</v>
      </c>
      <c r="EK119" t="s">
        <v>36</v>
      </c>
      <c r="EL119" t="s">
        <v>63</v>
      </c>
      <c r="EM119" t="s">
        <v>111</v>
      </c>
      <c r="EN119" t="s">
        <v>98</v>
      </c>
      <c r="EP119">
        <v>1</v>
      </c>
      <c r="EQ119">
        <v>6</v>
      </c>
      <c r="ER119">
        <v>3</v>
      </c>
      <c r="ES119">
        <v>3</v>
      </c>
      <c r="ET119">
        <v>4</v>
      </c>
      <c r="EU119" t="s">
        <v>34</v>
      </c>
      <c r="EV119" t="s">
        <v>93</v>
      </c>
      <c r="EW119">
        <v>7</v>
      </c>
      <c r="EX119" t="s">
        <v>85</v>
      </c>
      <c r="EZ119">
        <v>1</v>
      </c>
      <c r="FA119">
        <v>1.5</v>
      </c>
      <c r="FB119">
        <v>1</v>
      </c>
      <c r="FC119">
        <v>3</v>
      </c>
      <c r="FD119">
        <v>4</v>
      </c>
      <c r="FE119" t="s">
        <v>34</v>
      </c>
      <c r="FF119" t="s">
        <v>93</v>
      </c>
      <c r="FG119">
        <v>8</v>
      </c>
      <c r="FH119" t="s">
        <v>85</v>
      </c>
      <c r="FJ119">
        <v>3</v>
      </c>
      <c r="FK119">
        <v>5</v>
      </c>
      <c r="FL119">
        <v>2</v>
      </c>
      <c r="FM119">
        <v>2</v>
      </c>
      <c r="FN119">
        <v>3</v>
      </c>
      <c r="FO119" t="s">
        <v>34</v>
      </c>
      <c r="FP119" t="s">
        <v>93</v>
      </c>
      <c r="FQ119">
        <v>0</v>
      </c>
      <c r="FR119" t="s">
        <v>85</v>
      </c>
      <c r="FT119">
        <v>1</v>
      </c>
      <c r="FU119">
        <v>1.5</v>
      </c>
      <c r="FV119">
        <v>1</v>
      </c>
      <c r="FW119">
        <v>2</v>
      </c>
      <c r="FX119">
        <v>3</v>
      </c>
      <c r="GA119" t="s">
        <v>100</v>
      </c>
      <c r="GB119" t="s">
        <v>85</v>
      </c>
      <c r="GD119">
        <v>3</v>
      </c>
      <c r="GE119">
        <v>20</v>
      </c>
      <c r="GF119">
        <v>2</v>
      </c>
      <c r="GG119">
        <v>1</v>
      </c>
      <c r="GH119">
        <v>6</v>
      </c>
      <c r="GI119" t="s">
        <v>34</v>
      </c>
      <c r="GJ119" t="s">
        <v>86</v>
      </c>
      <c r="GK119">
        <v>7</v>
      </c>
      <c r="GL119" t="s">
        <v>91</v>
      </c>
      <c r="GM119" t="s">
        <v>285</v>
      </c>
      <c r="GN119">
        <v>3</v>
      </c>
      <c r="GO119">
        <v>4</v>
      </c>
      <c r="GP119">
        <v>2</v>
      </c>
      <c r="GQ119">
        <v>4</v>
      </c>
    </row>
    <row r="120" spans="1:199">
      <c r="A120" s="116">
        <v>44051</v>
      </c>
      <c r="B120" t="s">
        <v>391</v>
      </c>
      <c r="C120">
        <v>0</v>
      </c>
      <c r="D120">
        <v>0</v>
      </c>
      <c r="E120">
        <v>0</v>
      </c>
      <c r="F120">
        <v>82</v>
      </c>
      <c r="G120">
        <v>40</v>
      </c>
      <c r="H120">
        <v>42</v>
      </c>
      <c r="I120" s="521">
        <v>8</v>
      </c>
      <c r="J120">
        <v>0</v>
      </c>
      <c r="K120">
        <v>0</v>
      </c>
      <c r="L120">
        <v>0</v>
      </c>
      <c r="M120">
        <v>0</v>
      </c>
      <c r="N120">
        <v>0</v>
      </c>
      <c r="O120">
        <v>3</v>
      </c>
      <c r="P120">
        <v>3</v>
      </c>
      <c r="Q120">
        <v>0</v>
      </c>
      <c r="S120">
        <v>5</v>
      </c>
      <c r="T120" t="s">
        <v>128</v>
      </c>
      <c r="U120" t="s">
        <v>93</v>
      </c>
      <c r="V120">
        <v>8</v>
      </c>
      <c r="W120" t="s">
        <v>85</v>
      </c>
      <c r="Y120">
        <v>2</v>
      </c>
      <c r="Z120">
        <v>14</v>
      </c>
      <c r="AA120">
        <v>3</v>
      </c>
      <c r="AB120">
        <v>2</v>
      </c>
      <c r="AC120">
        <v>4</v>
      </c>
      <c r="AD120" t="s">
        <v>34</v>
      </c>
      <c r="AE120" t="s">
        <v>63</v>
      </c>
      <c r="AF120">
        <v>9</v>
      </c>
      <c r="AG120" t="s">
        <v>63</v>
      </c>
      <c r="AI120">
        <v>4</v>
      </c>
      <c r="AJ120">
        <v>2</v>
      </c>
      <c r="AK120">
        <v>1</v>
      </c>
      <c r="AL120">
        <v>3</v>
      </c>
      <c r="AM120">
        <v>5</v>
      </c>
      <c r="AN120" t="s">
        <v>128</v>
      </c>
      <c r="AO120" t="s">
        <v>63</v>
      </c>
      <c r="AP120" t="s">
        <v>29</v>
      </c>
      <c r="AQ120" t="s">
        <v>95</v>
      </c>
      <c r="AS120">
        <v>3</v>
      </c>
      <c r="AT120">
        <v>19</v>
      </c>
      <c r="AU120">
        <v>2</v>
      </c>
      <c r="AV120">
        <v>3</v>
      </c>
      <c r="AW120">
        <v>3</v>
      </c>
      <c r="AY120" t="s">
        <v>105</v>
      </c>
      <c r="AZ120" t="s">
        <v>29</v>
      </c>
      <c r="BA120" t="s">
        <v>85</v>
      </c>
      <c r="BC120">
        <v>1</v>
      </c>
      <c r="BD120">
        <v>20</v>
      </c>
      <c r="BE120">
        <v>2</v>
      </c>
      <c r="BF120">
        <v>1</v>
      </c>
      <c r="BG120">
        <v>4</v>
      </c>
      <c r="BH120" t="s">
        <v>34</v>
      </c>
      <c r="BI120" t="s">
        <v>92</v>
      </c>
      <c r="BJ120">
        <v>0</v>
      </c>
      <c r="BK120" t="s">
        <v>91</v>
      </c>
      <c r="BM120">
        <v>2</v>
      </c>
      <c r="BN120">
        <v>3</v>
      </c>
      <c r="BO120">
        <v>1</v>
      </c>
      <c r="BP120">
        <v>3</v>
      </c>
      <c r="BQ120">
        <v>5</v>
      </c>
      <c r="BR120" t="s">
        <v>34</v>
      </c>
      <c r="BS120" t="s">
        <v>93</v>
      </c>
      <c r="BT120">
        <v>0</v>
      </c>
      <c r="BU120" t="s">
        <v>85</v>
      </c>
      <c r="BW120">
        <v>1</v>
      </c>
      <c r="BX120">
        <v>6</v>
      </c>
      <c r="BY120">
        <v>2</v>
      </c>
      <c r="BZ120">
        <v>3</v>
      </c>
      <c r="CA120">
        <v>3</v>
      </c>
      <c r="CD120" t="s">
        <v>226</v>
      </c>
      <c r="CE120" t="s">
        <v>85</v>
      </c>
      <c r="CG120">
        <v>5</v>
      </c>
      <c r="CH120">
        <v>11</v>
      </c>
      <c r="CI120">
        <v>2</v>
      </c>
      <c r="CJ120">
        <v>1</v>
      </c>
      <c r="CK120">
        <v>6</v>
      </c>
      <c r="CL120" t="s">
        <v>34</v>
      </c>
      <c r="CM120" t="s">
        <v>93</v>
      </c>
      <c r="CN120">
        <v>0</v>
      </c>
      <c r="CO120" t="s">
        <v>91</v>
      </c>
      <c r="CQ120">
        <v>2</v>
      </c>
      <c r="CR120">
        <v>4</v>
      </c>
      <c r="CS120">
        <v>2</v>
      </c>
      <c r="CT120">
        <v>4</v>
      </c>
      <c r="CU120">
        <v>5</v>
      </c>
      <c r="CV120" t="s">
        <v>34</v>
      </c>
      <c r="CW120" t="s">
        <v>86</v>
      </c>
      <c r="CX120">
        <v>8</v>
      </c>
      <c r="CY120" t="s">
        <v>91</v>
      </c>
      <c r="CZ120" t="s">
        <v>285</v>
      </c>
      <c r="DA120">
        <v>1</v>
      </c>
      <c r="DB120">
        <v>5</v>
      </c>
      <c r="DC120">
        <v>2</v>
      </c>
      <c r="DD120">
        <v>3</v>
      </c>
      <c r="DE120" t="s">
        <v>424</v>
      </c>
      <c r="DF120">
        <v>4</v>
      </c>
      <c r="DI120" t="s">
        <v>111</v>
      </c>
      <c r="DJ120" t="s">
        <v>95</v>
      </c>
      <c r="DL120">
        <v>2</v>
      </c>
      <c r="DM120">
        <v>9</v>
      </c>
      <c r="DN120">
        <v>2</v>
      </c>
      <c r="DO120">
        <v>2</v>
      </c>
      <c r="DP120">
        <v>5</v>
      </c>
      <c r="DQ120" t="s">
        <v>34</v>
      </c>
      <c r="DR120" t="s">
        <v>98</v>
      </c>
      <c r="DS120" t="s">
        <v>226</v>
      </c>
      <c r="DT120" t="s">
        <v>85</v>
      </c>
      <c r="DV120">
        <v>2</v>
      </c>
      <c r="DW120">
        <v>10</v>
      </c>
      <c r="DX120">
        <v>2</v>
      </c>
      <c r="DY120">
        <v>3</v>
      </c>
      <c r="DZ120">
        <v>5</v>
      </c>
      <c r="EA120" t="s">
        <v>34</v>
      </c>
      <c r="EB120" t="s">
        <v>93</v>
      </c>
      <c r="EC120">
        <v>9</v>
      </c>
      <c r="ED120" t="s">
        <v>85</v>
      </c>
      <c r="EF120">
        <v>4</v>
      </c>
      <c r="EG120">
        <v>18</v>
      </c>
      <c r="EH120">
        <v>3</v>
      </c>
      <c r="EI120">
        <v>2</v>
      </c>
      <c r="EJ120">
        <v>5</v>
      </c>
      <c r="EK120" t="s">
        <v>36</v>
      </c>
      <c r="EL120" t="s">
        <v>93</v>
      </c>
      <c r="EM120">
        <v>9</v>
      </c>
      <c r="EN120" t="s">
        <v>95</v>
      </c>
      <c r="EP120">
        <v>1</v>
      </c>
      <c r="EQ120">
        <v>4</v>
      </c>
      <c r="ER120">
        <v>2</v>
      </c>
      <c r="ES120">
        <v>3</v>
      </c>
      <c r="ET120">
        <v>6</v>
      </c>
      <c r="EU120" t="s">
        <v>34</v>
      </c>
      <c r="EV120" t="s">
        <v>93</v>
      </c>
      <c r="EW120">
        <v>5</v>
      </c>
      <c r="EX120" t="s">
        <v>85</v>
      </c>
      <c r="EZ120">
        <v>2</v>
      </c>
      <c r="FA120">
        <v>14</v>
      </c>
      <c r="FB120">
        <v>3</v>
      </c>
      <c r="FC120">
        <v>3</v>
      </c>
      <c r="FD120">
        <v>4</v>
      </c>
      <c r="FE120" t="s">
        <v>34</v>
      </c>
      <c r="FF120" t="s">
        <v>93</v>
      </c>
      <c r="FG120">
        <v>9</v>
      </c>
      <c r="FH120" t="s">
        <v>85</v>
      </c>
      <c r="FJ120">
        <v>2</v>
      </c>
      <c r="FK120">
        <v>2.5</v>
      </c>
      <c r="FL120">
        <v>2</v>
      </c>
      <c r="FM120">
        <v>2</v>
      </c>
      <c r="FN120">
        <v>4</v>
      </c>
      <c r="FO120" t="s">
        <v>34</v>
      </c>
      <c r="FP120" t="s">
        <v>93</v>
      </c>
      <c r="FQ120">
        <v>0</v>
      </c>
      <c r="FR120" t="s">
        <v>85</v>
      </c>
      <c r="FT120">
        <v>1</v>
      </c>
      <c r="FU120">
        <v>7</v>
      </c>
      <c r="FV120">
        <v>2</v>
      </c>
      <c r="FW120">
        <v>2</v>
      </c>
      <c r="FX120">
        <v>4</v>
      </c>
      <c r="GA120" t="s">
        <v>100</v>
      </c>
      <c r="GB120" t="s">
        <v>85</v>
      </c>
      <c r="GD120">
        <v>3</v>
      </c>
      <c r="GE120">
        <v>26</v>
      </c>
      <c r="GF120">
        <v>3</v>
      </c>
      <c r="GG120">
        <v>1</v>
      </c>
      <c r="GH120">
        <v>5</v>
      </c>
      <c r="GI120" t="s">
        <v>34</v>
      </c>
      <c r="GJ120" t="s">
        <v>93</v>
      </c>
      <c r="GK120" t="s">
        <v>226</v>
      </c>
      <c r="GL120" t="s">
        <v>85</v>
      </c>
      <c r="GN120">
        <v>1</v>
      </c>
      <c r="GO120">
        <v>5</v>
      </c>
      <c r="GP120">
        <v>2</v>
      </c>
      <c r="GQ120">
        <v>3</v>
      </c>
    </row>
    <row r="121" spans="1:199">
      <c r="A121" s="116">
        <v>44045</v>
      </c>
      <c r="B121" t="s">
        <v>376</v>
      </c>
      <c r="C121">
        <v>1</v>
      </c>
      <c r="D121">
        <v>0</v>
      </c>
      <c r="E121">
        <v>1</v>
      </c>
      <c r="F121">
        <v>88</v>
      </c>
      <c r="G121">
        <v>41</v>
      </c>
      <c r="H121">
        <v>47</v>
      </c>
      <c r="I121" s="521">
        <v>11</v>
      </c>
      <c r="J121">
        <v>0</v>
      </c>
      <c r="K121">
        <v>1</v>
      </c>
      <c r="L121">
        <v>1</v>
      </c>
      <c r="M121">
        <v>1</v>
      </c>
      <c r="N121">
        <v>3</v>
      </c>
      <c r="O121">
        <v>0</v>
      </c>
      <c r="P121">
        <v>3</v>
      </c>
      <c r="Q121">
        <v>0</v>
      </c>
      <c r="S121">
        <v>5</v>
      </c>
      <c r="T121" t="s">
        <v>128</v>
      </c>
      <c r="U121" t="s">
        <v>93</v>
      </c>
      <c r="V121">
        <v>8</v>
      </c>
      <c r="W121" t="s">
        <v>85</v>
      </c>
      <c r="Y121">
        <v>2</v>
      </c>
      <c r="Z121">
        <v>12</v>
      </c>
      <c r="AA121">
        <v>3</v>
      </c>
      <c r="AB121">
        <v>2</v>
      </c>
      <c r="AC121">
        <v>4</v>
      </c>
      <c r="AD121" t="s">
        <v>34</v>
      </c>
      <c r="AE121" t="s">
        <v>93</v>
      </c>
      <c r="AF121">
        <v>9</v>
      </c>
      <c r="AG121" t="s">
        <v>85</v>
      </c>
      <c r="AI121">
        <v>4</v>
      </c>
      <c r="AJ121">
        <v>10</v>
      </c>
      <c r="AK121">
        <v>2</v>
      </c>
      <c r="AL121">
        <v>2</v>
      </c>
      <c r="AM121">
        <v>4</v>
      </c>
      <c r="AN121" t="s">
        <v>128</v>
      </c>
      <c r="AO121" t="s">
        <v>93</v>
      </c>
      <c r="AP121" t="s">
        <v>226</v>
      </c>
      <c r="AQ121" t="s">
        <v>85</v>
      </c>
      <c r="AS121">
        <v>2</v>
      </c>
      <c r="AT121">
        <v>14</v>
      </c>
      <c r="AU121">
        <v>2</v>
      </c>
      <c r="AV121">
        <v>2</v>
      </c>
      <c r="AW121">
        <v>4</v>
      </c>
      <c r="AZ121" t="s">
        <v>271</v>
      </c>
      <c r="BA121" t="s">
        <v>85</v>
      </c>
      <c r="BC121">
        <v>3</v>
      </c>
      <c r="BD121">
        <v>24</v>
      </c>
      <c r="BE121">
        <v>3</v>
      </c>
      <c r="BF121">
        <v>1</v>
      </c>
      <c r="BG121">
        <v>5</v>
      </c>
      <c r="BH121" t="s">
        <v>34</v>
      </c>
      <c r="BI121" t="s">
        <v>86</v>
      </c>
      <c r="BJ121">
        <v>0</v>
      </c>
      <c r="BK121" t="s">
        <v>91</v>
      </c>
      <c r="BM121">
        <v>4</v>
      </c>
      <c r="BN121">
        <v>4</v>
      </c>
      <c r="BO121">
        <v>2</v>
      </c>
      <c r="BP121">
        <v>3</v>
      </c>
      <c r="BQ121">
        <v>6</v>
      </c>
      <c r="BR121" t="s">
        <v>34</v>
      </c>
      <c r="BS121" t="s">
        <v>93</v>
      </c>
      <c r="BT121">
        <v>9</v>
      </c>
      <c r="BU121" t="s">
        <v>94</v>
      </c>
      <c r="BW121">
        <v>1</v>
      </c>
      <c r="BX121">
        <v>8</v>
      </c>
      <c r="BY121">
        <v>2</v>
      </c>
      <c r="BZ121">
        <v>4</v>
      </c>
      <c r="CA121">
        <v>3</v>
      </c>
      <c r="CD121" t="s">
        <v>226</v>
      </c>
      <c r="CE121" t="s">
        <v>85</v>
      </c>
      <c r="CG121">
        <v>5</v>
      </c>
      <c r="CH121">
        <v>18</v>
      </c>
      <c r="CI121">
        <v>2</v>
      </c>
      <c r="CJ121">
        <v>1</v>
      </c>
      <c r="CK121">
        <v>5</v>
      </c>
      <c r="CL121" t="s">
        <v>34</v>
      </c>
      <c r="CM121" t="s">
        <v>93</v>
      </c>
      <c r="CN121">
        <v>6</v>
      </c>
      <c r="CO121" t="s">
        <v>85</v>
      </c>
      <c r="CQ121">
        <v>3</v>
      </c>
      <c r="CR121">
        <v>19</v>
      </c>
      <c r="CS121">
        <v>2</v>
      </c>
      <c r="CT121">
        <v>3</v>
      </c>
      <c r="CU121">
        <v>5</v>
      </c>
      <c r="CV121" t="s">
        <v>34</v>
      </c>
      <c r="CW121" t="s">
        <v>63</v>
      </c>
      <c r="CX121">
        <v>6</v>
      </c>
      <c r="CY121" t="s">
        <v>85</v>
      </c>
      <c r="DA121">
        <v>2</v>
      </c>
      <c r="DB121">
        <v>19</v>
      </c>
      <c r="DC121">
        <v>3</v>
      </c>
      <c r="DD121">
        <v>2</v>
      </c>
      <c r="DF121">
        <v>4</v>
      </c>
      <c r="DI121" t="s">
        <v>111</v>
      </c>
      <c r="DJ121" t="s">
        <v>85</v>
      </c>
      <c r="DL121">
        <v>3</v>
      </c>
      <c r="DM121">
        <v>7</v>
      </c>
      <c r="DN121">
        <v>3</v>
      </c>
      <c r="DO121">
        <v>1</v>
      </c>
      <c r="DP121">
        <v>5</v>
      </c>
      <c r="DQ121" t="s">
        <v>34</v>
      </c>
      <c r="DR121" t="s">
        <v>93</v>
      </c>
      <c r="DS121">
        <v>7</v>
      </c>
      <c r="DT121" t="s">
        <v>86</v>
      </c>
      <c r="DV121">
        <v>3</v>
      </c>
      <c r="DW121">
        <v>2</v>
      </c>
      <c r="DX121">
        <v>2</v>
      </c>
      <c r="DY121">
        <v>3</v>
      </c>
      <c r="DZ121">
        <v>5</v>
      </c>
      <c r="EA121" t="s">
        <v>34</v>
      </c>
      <c r="EB121" t="s">
        <v>63</v>
      </c>
      <c r="EC121">
        <v>8</v>
      </c>
      <c r="ED121" t="s">
        <v>86</v>
      </c>
      <c r="EF121">
        <v>2</v>
      </c>
      <c r="EG121">
        <v>6</v>
      </c>
      <c r="EH121">
        <v>2</v>
      </c>
      <c r="EI121">
        <v>3</v>
      </c>
      <c r="EJ121">
        <v>6</v>
      </c>
      <c r="EK121" t="s">
        <v>36</v>
      </c>
      <c r="EL121" t="s">
        <v>63</v>
      </c>
      <c r="EM121">
        <v>4</v>
      </c>
      <c r="EN121" t="s">
        <v>85</v>
      </c>
      <c r="EP121">
        <v>3</v>
      </c>
      <c r="EQ121">
        <v>18</v>
      </c>
      <c r="ER121">
        <v>3</v>
      </c>
      <c r="ES121">
        <v>3</v>
      </c>
      <c r="ET121">
        <v>8</v>
      </c>
      <c r="EU121" t="s">
        <v>34</v>
      </c>
      <c r="EV121" t="s">
        <v>86</v>
      </c>
      <c r="EW121">
        <v>4</v>
      </c>
      <c r="EX121" t="s">
        <v>85</v>
      </c>
      <c r="EY121" t="s">
        <v>375</v>
      </c>
      <c r="EZ121">
        <v>3</v>
      </c>
      <c r="FA121">
        <v>6</v>
      </c>
      <c r="FB121">
        <v>2</v>
      </c>
      <c r="FC121">
        <v>6</v>
      </c>
      <c r="FD121">
        <v>4</v>
      </c>
      <c r="FE121" t="s">
        <v>34</v>
      </c>
      <c r="FF121" t="s">
        <v>93</v>
      </c>
      <c r="FG121">
        <v>8</v>
      </c>
      <c r="FH121" t="s">
        <v>91</v>
      </c>
      <c r="FJ121">
        <v>3</v>
      </c>
      <c r="FK121">
        <v>3</v>
      </c>
      <c r="FL121">
        <v>1</v>
      </c>
      <c r="FM121">
        <v>3</v>
      </c>
      <c r="FN121">
        <v>5</v>
      </c>
      <c r="FO121" t="s">
        <v>34</v>
      </c>
      <c r="FP121" t="s">
        <v>93</v>
      </c>
      <c r="FQ121">
        <v>0</v>
      </c>
      <c r="FR121" t="s">
        <v>63</v>
      </c>
      <c r="FT121">
        <v>3</v>
      </c>
      <c r="FU121">
        <v>6</v>
      </c>
      <c r="FV121">
        <v>3</v>
      </c>
      <c r="FW121">
        <v>2</v>
      </c>
      <c r="FX121">
        <v>3</v>
      </c>
      <c r="GA121" t="s">
        <v>100</v>
      </c>
      <c r="GB121" t="s">
        <v>85</v>
      </c>
      <c r="GD121">
        <v>3</v>
      </c>
      <c r="GE121">
        <v>17</v>
      </c>
      <c r="GF121">
        <v>2</v>
      </c>
      <c r="GG121">
        <v>1</v>
      </c>
      <c r="GH121">
        <v>7</v>
      </c>
      <c r="GI121" t="s">
        <v>34</v>
      </c>
      <c r="GJ121" t="s">
        <v>91</v>
      </c>
      <c r="GK121">
        <v>4</v>
      </c>
      <c r="GL121" t="s">
        <v>91</v>
      </c>
      <c r="GM121" t="s">
        <v>285</v>
      </c>
      <c r="GN121">
        <v>2</v>
      </c>
      <c r="GO121">
        <v>2</v>
      </c>
      <c r="GP121">
        <v>2</v>
      </c>
      <c r="GQ121">
        <v>5</v>
      </c>
    </row>
    <row r="122" spans="1:199">
      <c r="A122" s="116">
        <v>44044</v>
      </c>
      <c r="B122" t="s">
        <v>371</v>
      </c>
      <c r="C122">
        <v>0</v>
      </c>
      <c r="D122">
        <v>0</v>
      </c>
      <c r="E122">
        <v>0</v>
      </c>
      <c r="F122">
        <v>80</v>
      </c>
      <c r="G122">
        <v>42</v>
      </c>
      <c r="H122">
        <v>38</v>
      </c>
      <c r="I122" s="521">
        <v>7</v>
      </c>
      <c r="J122">
        <v>0</v>
      </c>
      <c r="K122">
        <v>0</v>
      </c>
      <c r="L122">
        <v>3</v>
      </c>
      <c r="M122">
        <v>0</v>
      </c>
      <c r="N122">
        <v>3</v>
      </c>
      <c r="O122">
        <v>2</v>
      </c>
      <c r="P122">
        <v>5</v>
      </c>
      <c r="Q122">
        <v>2</v>
      </c>
      <c r="S122">
        <v>6</v>
      </c>
      <c r="T122" t="s">
        <v>128</v>
      </c>
      <c r="U122" t="s">
        <v>63</v>
      </c>
      <c r="V122">
        <v>8</v>
      </c>
      <c r="W122" t="s">
        <v>91</v>
      </c>
      <c r="Y122">
        <v>2</v>
      </c>
      <c r="Z122">
        <v>10</v>
      </c>
      <c r="AA122">
        <v>2</v>
      </c>
      <c r="AB122">
        <v>4</v>
      </c>
      <c r="AC122">
        <v>6</v>
      </c>
      <c r="AD122" t="s">
        <v>34</v>
      </c>
      <c r="AE122" t="s">
        <v>93</v>
      </c>
      <c r="AF122">
        <v>0</v>
      </c>
      <c r="AG122" t="s">
        <v>94</v>
      </c>
      <c r="AI122">
        <v>3</v>
      </c>
      <c r="AJ122">
        <v>12</v>
      </c>
      <c r="AK122">
        <v>3</v>
      </c>
      <c r="AL122">
        <v>3</v>
      </c>
      <c r="AM122">
        <v>5</v>
      </c>
      <c r="AN122" t="s">
        <v>128</v>
      </c>
      <c r="AO122" t="s">
        <v>63</v>
      </c>
      <c r="AP122">
        <v>0</v>
      </c>
      <c r="AQ122" t="s">
        <v>91</v>
      </c>
      <c r="AS122">
        <v>1</v>
      </c>
      <c r="AT122">
        <v>6</v>
      </c>
      <c r="AU122">
        <v>2</v>
      </c>
      <c r="AV122">
        <v>3</v>
      </c>
      <c r="AW122">
        <v>3</v>
      </c>
      <c r="AZ122" t="s">
        <v>29</v>
      </c>
      <c r="BA122" t="s">
        <v>85</v>
      </c>
      <c r="BC122">
        <v>2</v>
      </c>
      <c r="BD122">
        <v>11</v>
      </c>
      <c r="BE122">
        <v>2</v>
      </c>
      <c r="BF122">
        <v>1</v>
      </c>
      <c r="BG122">
        <v>4</v>
      </c>
      <c r="BH122" t="s">
        <v>34</v>
      </c>
      <c r="BI122" t="s">
        <v>92</v>
      </c>
      <c r="BJ122">
        <v>0</v>
      </c>
      <c r="BK122" t="s">
        <v>85</v>
      </c>
      <c r="BM122">
        <v>1</v>
      </c>
      <c r="BN122">
        <v>3</v>
      </c>
      <c r="BO122">
        <v>2</v>
      </c>
      <c r="BP122">
        <v>2</v>
      </c>
      <c r="BQ122">
        <v>6</v>
      </c>
      <c r="BR122" t="s">
        <v>34</v>
      </c>
      <c r="BS122" t="s">
        <v>93</v>
      </c>
      <c r="BT122">
        <v>0</v>
      </c>
      <c r="BU122" t="s">
        <v>85</v>
      </c>
      <c r="BW122">
        <v>3</v>
      </c>
      <c r="BX122">
        <v>7</v>
      </c>
      <c r="BY122">
        <v>3</v>
      </c>
      <c r="BZ122">
        <v>3</v>
      </c>
      <c r="CA122">
        <v>3</v>
      </c>
      <c r="CD122">
        <v>0</v>
      </c>
      <c r="CE122" t="s">
        <v>85</v>
      </c>
      <c r="CG122">
        <v>2</v>
      </c>
      <c r="CH122">
        <v>11</v>
      </c>
      <c r="CI122">
        <v>2</v>
      </c>
      <c r="CJ122">
        <v>1</v>
      </c>
      <c r="CK122">
        <v>5</v>
      </c>
      <c r="CL122" t="s">
        <v>34</v>
      </c>
      <c r="CM122" t="s">
        <v>93</v>
      </c>
      <c r="CN122" t="s">
        <v>226</v>
      </c>
      <c r="CO122" t="s">
        <v>85</v>
      </c>
      <c r="CQ122">
        <v>1</v>
      </c>
      <c r="CR122">
        <v>7</v>
      </c>
      <c r="CS122">
        <v>2</v>
      </c>
      <c r="CT122">
        <v>3</v>
      </c>
      <c r="CU122">
        <v>4</v>
      </c>
      <c r="CV122" t="s">
        <v>34</v>
      </c>
      <c r="CW122" t="s">
        <v>93</v>
      </c>
      <c r="CX122">
        <v>8</v>
      </c>
      <c r="CY122" t="s">
        <v>85</v>
      </c>
      <c r="DA122">
        <v>3</v>
      </c>
      <c r="DB122">
        <v>10</v>
      </c>
      <c r="DC122">
        <v>2</v>
      </c>
      <c r="DD122">
        <v>2</v>
      </c>
      <c r="DE122" t="s">
        <v>424</v>
      </c>
      <c r="DF122">
        <v>4</v>
      </c>
      <c r="DI122" t="s">
        <v>29</v>
      </c>
      <c r="DJ122" t="s">
        <v>91</v>
      </c>
      <c r="DL122">
        <v>1</v>
      </c>
      <c r="DM122">
        <v>2.1</v>
      </c>
      <c r="DN122">
        <v>2</v>
      </c>
      <c r="DO122">
        <v>2</v>
      </c>
      <c r="DP122">
        <v>5</v>
      </c>
      <c r="DQ122" t="s">
        <v>34</v>
      </c>
      <c r="DR122" t="s">
        <v>93</v>
      </c>
      <c r="DS122">
        <v>9</v>
      </c>
      <c r="DT122" t="s">
        <v>85</v>
      </c>
      <c r="DV122">
        <v>2</v>
      </c>
      <c r="DW122">
        <v>15</v>
      </c>
      <c r="DX122">
        <v>3</v>
      </c>
      <c r="DY122">
        <v>2</v>
      </c>
      <c r="DZ122">
        <v>3</v>
      </c>
      <c r="EA122" t="s">
        <v>34</v>
      </c>
      <c r="EB122" t="s">
        <v>93</v>
      </c>
      <c r="EC122" t="s">
        <v>226</v>
      </c>
      <c r="ED122" t="s">
        <v>85</v>
      </c>
      <c r="EF122">
        <v>1</v>
      </c>
      <c r="EG122">
        <v>3</v>
      </c>
      <c r="EH122">
        <v>1</v>
      </c>
      <c r="EI122">
        <v>2</v>
      </c>
      <c r="EJ122">
        <v>4</v>
      </c>
      <c r="EK122" t="s">
        <v>36</v>
      </c>
      <c r="EL122" t="s">
        <v>93</v>
      </c>
      <c r="EM122">
        <v>7</v>
      </c>
      <c r="EN122" t="s">
        <v>85</v>
      </c>
      <c r="EP122">
        <v>1</v>
      </c>
      <c r="EQ122">
        <v>3</v>
      </c>
      <c r="ER122">
        <v>2</v>
      </c>
      <c r="ES122">
        <v>2</v>
      </c>
      <c r="ET122">
        <v>7</v>
      </c>
      <c r="EU122" t="s">
        <v>34</v>
      </c>
      <c r="EV122" t="s">
        <v>93</v>
      </c>
      <c r="EW122" t="s">
        <v>271</v>
      </c>
      <c r="EX122" t="s">
        <v>121</v>
      </c>
      <c r="EZ122">
        <v>3</v>
      </c>
      <c r="FA122">
        <v>2</v>
      </c>
      <c r="FB122">
        <v>2</v>
      </c>
      <c r="FC122">
        <v>5</v>
      </c>
      <c r="FD122">
        <v>4</v>
      </c>
      <c r="FE122" t="s">
        <v>34</v>
      </c>
      <c r="FF122" t="s">
        <v>93</v>
      </c>
      <c r="FG122">
        <v>8</v>
      </c>
      <c r="FH122" t="s">
        <v>85</v>
      </c>
      <c r="FJ122">
        <v>3</v>
      </c>
      <c r="FK122">
        <v>3.5</v>
      </c>
      <c r="FL122">
        <v>2</v>
      </c>
      <c r="FM122">
        <v>2</v>
      </c>
      <c r="FN122">
        <v>4</v>
      </c>
      <c r="FO122" t="s">
        <v>34</v>
      </c>
      <c r="FP122" t="s">
        <v>93</v>
      </c>
      <c r="FQ122">
        <v>0</v>
      </c>
      <c r="FR122" t="s">
        <v>85</v>
      </c>
      <c r="FT122">
        <v>1</v>
      </c>
      <c r="FU122">
        <v>7</v>
      </c>
      <c r="FV122">
        <v>2</v>
      </c>
      <c r="FW122">
        <v>2</v>
      </c>
      <c r="FX122">
        <v>3</v>
      </c>
      <c r="GA122" t="s">
        <v>100</v>
      </c>
      <c r="GB122" t="s">
        <v>85</v>
      </c>
      <c r="GD122">
        <v>2</v>
      </c>
      <c r="GE122">
        <v>10</v>
      </c>
      <c r="GF122">
        <v>2</v>
      </c>
      <c r="GG122">
        <v>1</v>
      </c>
      <c r="GH122">
        <v>4</v>
      </c>
      <c r="GI122" t="s">
        <v>34</v>
      </c>
      <c r="GJ122" t="s">
        <v>93</v>
      </c>
      <c r="GK122">
        <v>7</v>
      </c>
      <c r="GL122" t="s">
        <v>85</v>
      </c>
      <c r="GN122">
        <v>1</v>
      </c>
      <c r="GO122">
        <v>2</v>
      </c>
      <c r="GP122">
        <v>1</v>
      </c>
      <c r="GQ122">
        <v>3</v>
      </c>
    </row>
    <row r="123" spans="1:199">
      <c r="A123" s="116">
        <v>44036</v>
      </c>
      <c r="B123" t="s">
        <v>370</v>
      </c>
      <c r="C123">
        <v>2</v>
      </c>
      <c r="D123">
        <v>0</v>
      </c>
      <c r="E123">
        <v>2</v>
      </c>
      <c r="F123">
        <v>88</v>
      </c>
      <c r="G123">
        <v>41</v>
      </c>
      <c r="H123">
        <v>47</v>
      </c>
      <c r="I123" s="521">
        <v>9</v>
      </c>
      <c r="J123">
        <v>2</v>
      </c>
      <c r="K123">
        <v>0</v>
      </c>
      <c r="L123">
        <v>1</v>
      </c>
      <c r="M123">
        <v>1</v>
      </c>
      <c r="N123">
        <v>4</v>
      </c>
      <c r="O123">
        <v>2</v>
      </c>
      <c r="P123">
        <v>6</v>
      </c>
      <c r="Q123">
        <v>0</v>
      </c>
      <c r="S123">
        <v>5</v>
      </c>
      <c r="T123" t="s">
        <v>128</v>
      </c>
      <c r="U123" t="s">
        <v>63</v>
      </c>
      <c r="V123">
        <v>7</v>
      </c>
      <c r="W123" t="s">
        <v>91</v>
      </c>
      <c r="Y123">
        <v>3</v>
      </c>
      <c r="Z123">
        <v>7</v>
      </c>
      <c r="AA123">
        <v>2</v>
      </c>
      <c r="AB123">
        <v>3</v>
      </c>
      <c r="AC123">
        <v>5</v>
      </c>
      <c r="AD123" t="s">
        <v>34</v>
      </c>
      <c r="AE123" t="s">
        <v>63</v>
      </c>
      <c r="AF123">
        <v>9</v>
      </c>
      <c r="AG123" t="s">
        <v>86</v>
      </c>
      <c r="AI123">
        <v>3</v>
      </c>
      <c r="AJ123">
        <v>1.5</v>
      </c>
      <c r="AK123">
        <v>2</v>
      </c>
      <c r="AL123">
        <v>3</v>
      </c>
      <c r="AM123">
        <v>4</v>
      </c>
      <c r="AN123" t="s">
        <v>128</v>
      </c>
      <c r="AO123" t="s">
        <v>93</v>
      </c>
      <c r="AP123" t="s">
        <v>226</v>
      </c>
      <c r="AQ123" t="s">
        <v>85</v>
      </c>
      <c r="AS123">
        <v>3</v>
      </c>
      <c r="AT123">
        <v>10</v>
      </c>
      <c r="AU123">
        <v>2</v>
      </c>
      <c r="AV123">
        <v>2</v>
      </c>
      <c r="AW123">
        <v>3</v>
      </c>
      <c r="AZ123" t="s">
        <v>100</v>
      </c>
      <c r="BA123" t="s">
        <v>85</v>
      </c>
      <c r="BC123">
        <v>1</v>
      </c>
      <c r="BD123">
        <v>7</v>
      </c>
      <c r="BE123">
        <v>2</v>
      </c>
      <c r="BF123">
        <v>1</v>
      </c>
      <c r="BG123">
        <v>5</v>
      </c>
      <c r="BH123" t="s">
        <v>34</v>
      </c>
      <c r="BI123" t="s">
        <v>92</v>
      </c>
      <c r="BJ123">
        <v>4</v>
      </c>
      <c r="BK123" t="s">
        <v>85</v>
      </c>
      <c r="BM123">
        <v>2</v>
      </c>
      <c r="BN123">
        <v>22</v>
      </c>
      <c r="BO123">
        <v>3</v>
      </c>
      <c r="BP123">
        <v>2</v>
      </c>
      <c r="BQ123">
        <v>5</v>
      </c>
      <c r="BR123" t="s">
        <v>34</v>
      </c>
      <c r="BS123" t="s">
        <v>93</v>
      </c>
      <c r="BT123">
        <v>4</v>
      </c>
      <c r="BU123" t="s">
        <v>85</v>
      </c>
      <c r="BW123">
        <v>1</v>
      </c>
      <c r="BX123">
        <v>6</v>
      </c>
      <c r="BY123">
        <v>2</v>
      </c>
      <c r="BZ123">
        <v>3</v>
      </c>
      <c r="CA123">
        <v>3</v>
      </c>
      <c r="CD123">
        <v>0</v>
      </c>
      <c r="CE123" t="s">
        <v>85</v>
      </c>
      <c r="CG123">
        <v>2</v>
      </c>
      <c r="CH123">
        <v>7</v>
      </c>
      <c r="CI123">
        <v>2</v>
      </c>
      <c r="CJ123">
        <v>1</v>
      </c>
      <c r="CK123">
        <v>7</v>
      </c>
      <c r="CL123" t="s">
        <v>34</v>
      </c>
      <c r="CM123" t="s">
        <v>96</v>
      </c>
      <c r="CN123" t="s">
        <v>272</v>
      </c>
      <c r="CO123" t="s">
        <v>85</v>
      </c>
      <c r="CQ123">
        <v>3</v>
      </c>
      <c r="CR123">
        <v>6</v>
      </c>
      <c r="CS123">
        <v>2</v>
      </c>
      <c r="CT123">
        <v>5</v>
      </c>
      <c r="CU123">
        <v>4</v>
      </c>
      <c r="CV123" t="s">
        <v>34</v>
      </c>
      <c r="CW123" t="s">
        <v>86</v>
      </c>
      <c r="CX123">
        <v>8</v>
      </c>
      <c r="CY123" t="s">
        <v>85</v>
      </c>
      <c r="DA123">
        <v>2</v>
      </c>
      <c r="DB123">
        <v>4.5</v>
      </c>
      <c r="DC123">
        <v>2</v>
      </c>
      <c r="DD123">
        <v>2</v>
      </c>
      <c r="DE123" t="s">
        <v>424</v>
      </c>
      <c r="DF123">
        <v>4</v>
      </c>
      <c r="DI123" t="s">
        <v>29</v>
      </c>
      <c r="DJ123" t="s">
        <v>98</v>
      </c>
      <c r="DL123">
        <v>1</v>
      </c>
      <c r="DM123">
        <v>3.5</v>
      </c>
      <c r="DN123">
        <v>2</v>
      </c>
      <c r="DO123">
        <v>2</v>
      </c>
      <c r="DP123">
        <v>4</v>
      </c>
      <c r="DQ123" t="s">
        <v>34</v>
      </c>
      <c r="DR123" t="s">
        <v>93</v>
      </c>
      <c r="DS123">
        <v>9</v>
      </c>
      <c r="DT123" t="s">
        <v>85</v>
      </c>
      <c r="DV123">
        <v>1</v>
      </c>
      <c r="DW123">
        <v>5</v>
      </c>
      <c r="DX123">
        <v>2</v>
      </c>
      <c r="DY123">
        <v>2</v>
      </c>
      <c r="DZ123">
        <v>7</v>
      </c>
      <c r="EA123" t="s">
        <v>34</v>
      </c>
      <c r="EB123" t="s">
        <v>96</v>
      </c>
      <c r="EC123" t="s">
        <v>100</v>
      </c>
      <c r="ED123" t="s">
        <v>85</v>
      </c>
      <c r="EF123">
        <v>4</v>
      </c>
      <c r="EG123">
        <v>16</v>
      </c>
      <c r="EH123">
        <v>3</v>
      </c>
      <c r="EI123">
        <v>4</v>
      </c>
      <c r="EJ123">
        <v>7</v>
      </c>
      <c r="EK123" t="s">
        <v>36</v>
      </c>
      <c r="EL123" t="s">
        <v>95</v>
      </c>
      <c r="EM123" t="s">
        <v>29</v>
      </c>
      <c r="EN123" t="s">
        <v>98</v>
      </c>
      <c r="EO123" t="s">
        <v>285</v>
      </c>
      <c r="EP123">
        <v>3</v>
      </c>
      <c r="EQ123">
        <v>16</v>
      </c>
      <c r="ER123">
        <v>4</v>
      </c>
      <c r="ES123">
        <v>3</v>
      </c>
      <c r="ET123">
        <v>6</v>
      </c>
      <c r="EU123" t="s">
        <v>34</v>
      </c>
      <c r="EV123" t="s">
        <v>93</v>
      </c>
      <c r="EW123" t="s">
        <v>111</v>
      </c>
      <c r="EX123" t="s">
        <v>98</v>
      </c>
      <c r="EY123" t="s">
        <v>285</v>
      </c>
      <c r="EZ123">
        <v>3</v>
      </c>
      <c r="FA123">
        <v>3</v>
      </c>
      <c r="FB123">
        <v>2</v>
      </c>
      <c r="FC123">
        <v>4</v>
      </c>
      <c r="FD123">
        <v>6</v>
      </c>
      <c r="FE123" t="s">
        <v>34</v>
      </c>
      <c r="FF123" t="s">
        <v>86</v>
      </c>
      <c r="FG123">
        <v>4</v>
      </c>
      <c r="FH123" t="s">
        <v>91</v>
      </c>
      <c r="FJ123">
        <v>1</v>
      </c>
      <c r="FK123">
        <v>1.5</v>
      </c>
      <c r="FL123">
        <v>1</v>
      </c>
      <c r="FM123">
        <v>5</v>
      </c>
      <c r="FN123">
        <v>4</v>
      </c>
      <c r="FO123" t="s">
        <v>34</v>
      </c>
      <c r="FP123" t="s">
        <v>93</v>
      </c>
      <c r="FQ123">
        <v>0</v>
      </c>
      <c r="FR123" t="s">
        <v>85</v>
      </c>
      <c r="FT123">
        <v>2</v>
      </c>
      <c r="FU123">
        <v>11</v>
      </c>
      <c r="FV123">
        <v>2</v>
      </c>
      <c r="FW123">
        <v>2</v>
      </c>
      <c r="FX123">
        <v>4</v>
      </c>
      <c r="GA123" t="s">
        <v>100</v>
      </c>
      <c r="GB123" t="s">
        <v>95</v>
      </c>
      <c r="GD123">
        <v>2</v>
      </c>
      <c r="GE123">
        <v>6</v>
      </c>
      <c r="GF123">
        <v>2</v>
      </c>
      <c r="GG123">
        <v>2</v>
      </c>
      <c r="GH123">
        <v>5</v>
      </c>
      <c r="GI123" t="s">
        <v>34</v>
      </c>
      <c r="GJ123" t="s">
        <v>93</v>
      </c>
      <c r="GK123">
        <v>9</v>
      </c>
      <c r="GL123" t="s">
        <v>85</v>
      </c>
      <c r="GN123">
        <v>2</v>
      </c>
      <c r="GO123">
        <v>11</v>
      </c>
      <c r="GP123">
        <v>2</v>
      </c>
      <c r="GQ123">
        <v>3</v>
      </c>
    </row>
    <row r="124" spans="1:199">
      <c r="A124" s="116">
        <v>44024</v>
      </c>
      <c r="B124" t="s">
        <v>365</v>
      </c>
      <c r="C124">
        <v>2</v>
      </c>
      <c r="D124">
        <v>1</v>
      </c>
      <c r="E124">
        <v>3</v>
      </c>
      <c r="F124">
        <v>86</v>
      </c>
      <c r="G124">
        <v>41</v>
      </c>
      <c r="H124">
        <v>45</v>
      </c>
      <c r="I124" s="521">
        <v>4</v>
      </c>
      <c r="J124">
        <v>3</v>
      </c>
      <c r="K124">
        <v>0</v>
      </c>
      <c r="L124">
        <v>0</v>
      </c>
      <c r="M124">
        <v>1</v>
      </c>
      <c r="N124">
        <v>4</v>
      </c>
      <c r="O124">
        <v>2</v>
      </c>
      <c r="P124">
        <v>6</v>
      </c>
      <c r="Q124">
        <v>2</v>
      </c>
      <c r="S124">
        <v>5</v>
      </c>
      <c r="T124" t="s">
        <v>128</v>
      </c>
      <c r="U124" t="s">
        <v>93</v>
      </c>
      <c r="V124">
        <v>7</v>
      </c>
      <c r="W124" t="s">
        <v>91</v>
      </c>
      <c r="Y124">
        <v>1</v>
      </c>
      <c r="Z124">
        <v>5</v>
      </c>
      <c r="AA124">
        <v>2</v>
      </c>
      <c r="AB124">
        <v>3</v>
      </c>
      <c r="AC124">
        <v>5</v>
      </c>
      <c r="AD124" t="s">
        <v>34</v>
      </c>
      <c r="AE124" t="s">
        <v>93</v>
      </c>
      <c r="AF124">
        <v>0</v>
      </c>
      <c r="AG124" t="s">
        <v>94</v>
      </c>
      <c r="AI124">
        <v>2</v>
      </c>
      <c r="AJ124">
        <v>4</v>
      </c>
      <c r="AK124">
        <v>2</v>
      </c>
      <c r="AL124">
        <v>3</v>
      </c>
      <c r="AM124">
        <v>5</v>
      </c>
      <c r="AN124" t="s">
        <v>128</v>
      </c>
      <c r="AO124" t="s">
        <v>93</v>
      </c>
      <c r="AP124">
        <v>0</v>
      </c>
      <c r="AQ124" t="s">
        <v>85</v>
      </c>
      <c r="AS124">
        <v>3</v>
      </c>
      <c r="AT124">
        <v>24</v>
      </c>
      <c r="AU124">
        <v>3</v>
      </c>
      <c r="AV124">
        <v>2</v>
      </c>
      <c r="AW124">
        <v>3</v>
      </c>
      <c r="AZ124" t="s">
        <v>29</v>
      </c>
      <c r="BA124" t="s">
        <v>121</v>
      </c>
      <c r="BC124">
        <v>2</v>
      </c>
      <c r="BD124">
        <v>2</v>
      </c>
      <c r="BE124">
        <v>1</v>
      </c>
      <c r="BF124">
        <v>2</v>
      </c>
      <c r="BG124">
        <v>5</v>
      </c>
      <c r="BH124" t="s">
        <v>34</v>
      </c>
      <c r="BI124" t="s">
        <v>93</v>
      </c>
      <c r="BJ124">
        <v>6</v>
      </c>
      <c r="BK124" t="s">
        <v>98</v>
      </c>
      <c r="BM124">
        <v>4</v>
      </c>
      <c r="BN124">
        <v>3</v>
      </c>
      <c r="BO124">
        <v>2</v>
      </c>
      <c r="BP124">
        <v>3</v>
      </c>
      <c r="BQ124">
        <v>5</v>
      </c>
      <c r="BR124" t="s">
        <v>34</v>
      </c>
      <c r="BS124" t="s">
        <v>94</v>
      </c>
      <c r="BT124" t="s">
        <v>226</v>
      </c>
      <c r="BU124" t="s">
        <v>85</v>
      </c>
      <c r="BW124">
        <v>1</v>
      </c>
      <c r="BX124">
        <v>13</v>
      </c>
      <c r="BY124">
        <v>2</v>
      </c>
      <c r="BZ124">
        <v>3</v>
      </c>
      <c r="CA124">
        <v>4</v>
      </c>
      <c r="CD124">
        <v>0</v>
      </c>
      <c r="CE124" t="s">
        <v>85</v>
      </c>
      <c r="CG124">
        <v>3</v>
      </c>
      <c r="CH124">
        <v>8</v>
      </c>
      <c r="CI124">
        <v>3</v>
      </c>
      <c r="CJ124">
        <v>1</v>
      </c>
      <c r="CK124">
        <v>6</v>
      </c>
      <c r="CL124" t="s">
        <v>34</v>
      </c>
      <c r="CM124" t="s">
        <v>95</v>
      </c>
      <c r="CN124" t="s">
        <v>272</v>
      </c>
      <c r="CO124" t="s">
        <v>85</v>
      </c>
      <c r="CQ124">
        <v>3</v>
      </c>
      <c r="CR124">
        <v>26</v>
      </c>
      <c r="CS124">
        <v>3</v>
      </c>
      <c r="CT124">
        <v>3</v>
      </c>
      <c r="CU124">
        <v>3</v>
      </c>
      <c r="CV124" t="s">
        <v>34</v>
      </c>
      <c r="CW124" t="s">
        <v>63</v>
      </c>
      <c r="CX124">
        <v>8</v>
      </c>
      <c r="CY124" t="s">
        <v>85</v>
      </c>
      <c r="CZ124" t="s">
        <v>285</v>
      </c>
      <c r="DA124">
        <v>1</v>
      </c>
      <c r="DB124">
        <v>3</v>
      </c>
      <c r="DC124">
        <v>1</v>
      </c>
      <c r="DD124">
        <v>2</v>
      </c>
      <c r="DF124">
        <v>5</v>
      </c>
      <c r="DI124" t="s">
        <v>29</v>
      </c>
      <c r="DJ124" t="s">
        <v>98</v>
      </c>
      <c r="DL124">
        <v>1</v>
      </c>
      <c r="DM124">
        <v>6</v>
      </c>
      <c r="DN124">
        <v>2</v>
      </c>
      <c r="DO124">
        <v>3</v>
      </c>
      <c r="DP124">
        <v>4</v>
      </c>
      <c r="DQ124" t="s">
        <v>34</v>
      </c>
      <c r="DR124" t="s">
        <v>93</v>
      </c>
      <c r="DS124" t="s">
        <v>40</v>
      </c>
      <c r="DT124" t="s">
        <v>85</v>
      </c>
      <c r="DV124">
        <v>2</v>
      </c>
      <c r="DW124">
        <v>16</v>
      </c>
      <c r="DX124">
        <v>2</v>
      </c>
      <c r="DY124">
        <v>2</v>
      </c>
      <c r="DZ124">
        <v>6</v>
      </c>
      <c r="EA124" t="s">
        <v>34</v>
      </c>
      <c r="EB124" t="s">
        <v>63</v>
      </c>
      <c r="EC124" t="s">
        <v>339</v>
      </c>
      <c r="ED124" t="s">
        <v>85</v>
      </c>
      <c r="EE124" t="s">
        <v>236</v>
      </c>
      <c r="EF124">
        <v>4</v>
      </c>
      <c r="EG124">
        <v>13</v>
      </c>
      <c r="EH124">
        <v>2</v>
      </c>
      <c r="EI124">
        <v>4</v>
      </c>
      <c r="EJ124">
        <v>5</v>
      </c>
      <c r="EK124" t="s">
        <v>36</v>
      </c>
      <c r="EL124" t="s">
        <v>93</v>
      </c>
      <c r="EM124" t="s">
        <v>100</v>
      </c>
      <c r="EN124" t="s">
        <v>86</v>
      </c>
      <c r="EP124">
        <v>1</v>
      </c>
      <c r="EQ124">
        <v>1</v>
      </c>
      <c r="ER124">
        <v>1</v>
      </c>
      <c r="ES124">
        <v>4</v>
      </c>
      <c r="ET124">
        <v>8</v>
      </c>
      <c r="EU124" t="s">
        <v>34</v>
      </c>
      <c r="EV124" t="s">
        <v>96</v>
      </c>
      <c r="EW124" t="s">
        <v>272</v>
      </c>
      <c r="EX124" t="s">
        <v>98</v>
      </c>
      <c r="EZ124">
        <v>3</v>
      </c>
      <c r="FA124">
        <v>15</v>
      </c>
      <c r="FB124">
        <v>2</v>
      </c>
      <c r="FC124">
        <v>6</v>
      </c>
      <c r="FD124">
        <v>3</v>
      </c>
      <c r="FE124" t="s">
        <v>34</v>
      </c>
      <c r="FF124" t="s">
        <v>63</v>
      </c>
      <c r="FG124" t="s">
        <v>29</v>
      </c>
      <c r="FH124" t="s">
        <v>85</v>
      </c>
      <c r="FJ124">
        <v>3</v>
      </c>
      <c r="FK124">
        <v>6</v>
      </c>
      <c r="FL124">
        <v>1</v>
      </c>
      <c r="FM124">
        <v>2</v>
      </c>
      <c r="FN124">
        <v>4</v>
      </c>
      <c r="FO124" t="s">
        <v>34</v>
      </c>
      <c r="FP124" t="s">
        <v>93</v>
      </c>
      <c r="FQ124">
        <v>4</v>
      </c>
      <c r="FR124" t="s">
        <v>85</v>
      </c>
      <c r="FT124">
        <v>3</v>
      </c>
      <c r="FU124">
        <v>13</v>
      </c>
      <c r="FV124">
        <v>2</v>
      </c>
      <c r="FW124">
        <v>2</v>
      </c>
      <c r="FX124">
        <v>3</v>
      </c>
      <c r="GA124" t="s">
        <v>100</v>
      </c>
      <c r="GB124" t="s">
        <v>63</v>
      </c>
      <c r="GD124">
        <v>1</v>
      </c>
      <c r="GE124">
        <v>4</v>
      </c>
      <c r="GF124">
        <v>1</v>
      </c>
      <c r="GG124">
        <v>2</v>
      </c>
      <c r="GH124">
        <v>7</v>
      </c>
      <c r="GI124" t="s">
        <v>34</v>
      </c>
      <c r="GJ124" t="s">
        <v>103</v>
      </c>
      <c r="GK124">
        <v>8</v>
      </c>
      <c r="GL124" t="s">
        <v>85</v>
      </c>
      <c r="GN124">
        <v>2</v>
      </c>
      <c r="GO124">
        <v>9</v>
      </c>
      <c r="GP124">
        <v>2</v>
      </c>
      <c r="GQ124">
        <v>5</v>
      </c>
    </row>
    <row r="125" spans="1:199">
      <c r="A125" s="116">
        <v>44017</v>
      </c>
      <c r="B125" t="s">
        <v>364</v>
      </c>
      <c r="C125">
        <v>1</v>
      </c>
      <c r="D125">
        <v>0</v>
      </c>
      <c r="E125">
        <v>1</v>
      </c>
      <c r="F125">
        <v>91</v>
      </c>
      <c r="G125">
        <v>44</v>
      </c>
      <c r="H125">
        <v>47</v>
      </c>
      <c r="I125" s="521">
        <v>11</v>
      </c>
      <c r="J125">
        <v>1</v>
      </c>
      <c r="K125">
        <v>1</v>
      </c>
      <c r="L125">
        <v>1</v>
      </c>
      <c r="M125">
        <v>1</v>
      </c>
      <c r="N125">
        <v>4</v>
      </c>
      <c r="O125">
        <v>2</v>
      </c>
      <c r="P125">
        <v>6</v>
      </c>
      <c r="Q125">
        <v>0</v>
      </c>
      <c r="S125">
        <v>7</v>
      </c>
      <c r="T125" t="s">
        <v>128</v>
      </c>
      <c r="U125" t="s">
        <v>86</v>
      </c>
      <c r="V125">
        <v>8</v>
      </c>
      <c r="W125" t="s">
        <v>91</v>
      </c>
      <c r="Y125">
        <v>2</v>
      </c>
      <c r="Z125">
        <v>7</v>
      </c>
      <c r="AA125">
        <v>3</v>
      </c>
      <c r="AB125">
        <v>4</v>
      </c>
      <c r="AC125">
        <v>5</v>
      </c>
      <c r="AD125" t="s">
        <v>34</v>
      </c>
      <c r="AE125" t="s">
        <v>93</v>
      </c>
      <c r="AF125">
        <v>0</v>
      </c>
      <c r="AG125" t="s">
        <v>85</v>
      </c>
      <c r="AI125">
        <v>4</v>
      </c>
      <c r="AJ125">
        <v>21</v>
      </c>
      <c r="AK125">
        <v>3</v>
      </c>
      <c r="AL125">
        <v>2</v>
      </c>
      <c r="AM125">
        <v>4</v>
      </c>
      <c r="AN125" t="s">
        <v>128</v>
      </c>
      <c r="AO125" t="s">
        <v>93</v>
      </c>
      <c r="AP125">
        <v>0</v>
      </c>
      <c r="AQ125" t="s">
        <v>85</v>
      </c>
      <c r="AS125">
        <v>2</v>
      </c>
      <c r="AT125">
        <v>11</v>
      </c>
      <c r="AU125">
        <v>2</v>
      </c>
      <c r="AV125">
        <v>2</v>
      </c>
      <c r="AW125">
        <v>3</v>
      </c>
      <c r="AZ125" t="s">
        <v>128</v>
      </c>
      <c r="BA125" t="s">
        <v>85</v>
      </c>
      <c r="BC125">
        <v>3</v>
      </c>
      <c r="BD125">
        <v>20</v>
      </c>
      <c r="BE125">
        <v>2</v>
      </c>
      <c r="BF125">
        <v>1</v>
      </c>
      <c r="BG125">
        <v>6</v>
      </c>
      <c r="BH125" t="s">
        <v>34</v>
      </c>
      <c r="BI125" t="s">
        <v>63</v>
      </c>
      <c r="BJ125">
        <v>60</v>
      </c>
      <c r="BK125" t="s">
        <v>121</v>
      </c>
      <c r="BL125" t="s">
        <v>285</v>
      </c>
      <c r="BM125">
        <v>1</v>
      </c>
      <c r="BN125">
        <v>4</v>
      </c>
      <c r="BO125">
        <v>2</v>
      </c>
      <c r="BP125">
        <v>4</v>
      </c>
      <c r="BQ125">
        <v>6</v>
      </c>
      <c r="BR125" t="s">
        <v>34</v>
      </c>
      <c r="BS125" t="s">
        <v>93</v>
      </c>
      <c r="BT125">
        <v>4</v>
      </c>
      <c r="BU125" t="s">
        <v>91</v>
      </c>
      <c r="BW125">
        <v>2</v>
      </c>
      <c r="BX125">
        <v>5</v>
      </c>
      <c r="BY125">
        <v>2</v>
      </c>
      <c r="BZ125">
        <v>4</v>
      </c>
      <c r="CA125">
        <v>3</v>
      </c>
      <c r="CD125">
        <v>0</v>
      </c>
      <c r="CE125" t="s">
        <v>85</v>
      </c>
      <c r="CG125">
        <v>3</v>
      </c>
      <c r="CH125">
        <v>7</v>
      </c>
      <c r="CI125">
        <v>2</v>
      </c>
      <c r="CJ125">
        <v>1</v>
      </c>
      <c r="CK125">
        <v>6</v>
      </c>
      <c r="CL125" t="s">
        <v>34</v>
      </c>
      <c r="CM125" t="s">
        <v>63</v>
      </c>
      <c r="CN125" t="s">
        <v>272</v>
      </c>
      <c r="CO125" t="s">
        <v>63</v>
      </c>
      <c r="CP125" t="s">
        <v>285</v>
      </c>
      <c r="CQ125">
        <v>2</v>
      </c>
      <c r="CR125">
        <v>1.5</v>
      </c>
      <c r="CS125">
        <v>1</v>
      </c>
      <c r="CT125">
        <v>5</v>
      </c>
      <c r="CU125">
        <v>4</v>
      </c>
      <c r="CV125" t="s">
        <v>34</v>
      </c>
      <c r="CW125" t="s">
        <v>63</v>
      </c>
      <c r="CX125">
        <v>7</v>
      </c>
      <c r="CY125" t="s">
        <v>85</v>
      </c>
      <c r="DA125">
        <v>3</v>
      </c>
      <c r="DB125">
        <v>13</v>
      </c>
      <c r="DC125">
        <v>2</v>
      </c>
      <c r="DD125">
        <v>2</v>
      </c>
      <c r="DF125">
        <v>4</v>
      </c>
      <c r="DI125" t="s">
        <v>111</v>
      </c>
      <c r="DJ125" t="s">
        <v>85</v>
      </c>
      <c r="DL125">
        <v>3</v>
      </c>
      <c r="DM125">
        <v>9</v>
      </c>
      <c r="DN125">
        <v>3</v>
      </c>
      <c r="DO125">
        <v>1</v>
      </c>
      <c r="DP125">
        <v>5</v>
      </c>
      <c r="DQ125" t="s">
        <v>34</v>
      </c>
      <c r="DR125" t="s">
        <v>93</v>
      </c>
      <c r="DS125">
        <v>8</v>
      </c>
      <c r="DT125" t="s">
        <v>85</v>
      </c>
      <c r="DV125">
        <v>1</v>
      </c>
      <c r="DW125">
        <v>13</v>
      </c>
      <c r="DX125">
        <v>3</v>
      </c>
      <c r="DY125">
        <v>2</v>
      </c>
      <c r="DZ125">
        <v>4</v>
      </c>
      <c r="EA125" t="s">
        <v>34</v>
      </c>
      <c r="EB125" t="s">
        <v>93</v>
      </c>
      <c r="EC125" t="s">
        <v>226</v>
      </c>
      <c r="ED125" t="s">
        <v>86</v>
      </c>
      <c r="EF125">
        <v>3</v>
      </c>
      <c r="EG125">
        <v>6</v>
      </c>
      <c r="EH125">
        <v>1</v>
      </c>
      <c r="EI125">
        <v>3</v>
      </c>
      <c r="EJ125">
        <v>5</v>
      </c>
      <c r="EK125" t="s">
        <v>36</v>
      </c>
      <c r="EL125" t="s">
        <v>98</v>
      </c>
      <c r="EM125">
        <v>0</v>
      </c>
      <c r="EN125" t="s">
        <v>92</v>
      </c>
      <c r="EP125">
        <v>3</v>
      </c>
      <c r="EQ125">
        <v>0.4</v>
      </c>
      <c r="ER125">
        <v>1</v>
      </c>
      <c r="ES125">
        <v>4</v>
      </c>
      <c r="ET125">
        <v>8</v>
      </c>
      <c r="EU125" t="s">
        <v>34</v>
      </c>
      <c r="EV125" t="s">
        <v>93</v>
      </c>
      <c r="EW125" t="s">
        <v>272</v>
      </c>
      <c r="EX125" t="s">
        <v>91</v>
      </c>
      <c r="EY125" t="s">
        <v>285</v>
      </c>
      <c r="EZ125">
        <v>2</v>
      </c>
      <c r="FA125">
        <v>12</v>
      </c>
      <c r="FB125">
        <v>3</v>
      </c>
      <c r="FC125">
        <v>5</v>
      </c>
      <c r="FD125">
        <v>5</v>
      </c>
      <c r="FE125" t="s">
        <v>34</v>
      </c>
      <c r="FF125" t="s">
        <v>93</v>
      </c>
      <c r="FG125">
        <v>9</v>
      </c>
      <c r="FH125" t="s">
        <v>85</v>
      </c>
      <c r="FJ125">
        <v>3</v>
      </c>
      <c r="FK125">
        <v>12</v>
      </c>
      <c r="FL125">
        <v>3</v>
      </c>
      <c r="FM125">
        <v>2</v>
      </c>
      <c r="FN125">
        <v>6</v>
      </c>
      <c r="FO125" t="s">
        <v>34</v>
      </c>
      <c r="FP125" t="s">
        <v>103</v>
      </c>
      <c r="FQ125">
        <v>4</v>
      </c>
      <c r="FR125" t="s">
        <v>85</v>
      </c>
      <c r="FT125">
        <v>2</v>
      </c>
      <c r="FU125">
        <v>7</v>
      </c>
      <c r="FV125">
        <v>2</v>
      </c>
      <c r="FW125">
        <v>4</v>
      </c>
      <c r="FX125">
        <v>4</v>
      </c>
      <c r="GA125" t="s">
        <v>100</v>
      </c>
      <c r="GB125" t="s">
        <v>85</v>
      </c>
      <c r="GD125">
        <v>2</v>
      </c>
      <c r="GE125">
        <v>17</v>
      </c>
      <c r="GF125">
        <v>3</v>
      </c>
      <c r="GG125">
        <v>1</v>
      </c>
      <c r="GH125">
        <v>6</v>
      </c>
      <c r="GI125" t="s">
        <v>34</v>
      </c>
      <c r="GJ125" t="s">
        <v>93</v>
      </c>
      <c r="GK125">
        <v>8</v>
      </c>
      <c r="GL125" t="s">
        <v>85</v>
      </c>
      <c r="GN125">
        <v>2</v>
      </c>
      <c r="GO125">
        <v>13</v>
      </c>
      <c r="GP125">
        <v>3</v>
      </c>
      <c r="GQ125">
        <v>3</v>
      </c>
    </row>
    <row r="126" spans="1:199">
      <c r="A126" s="116">
        <v>43991</v>
      </c>
      <c r="B126" t="s">
        <v>349</v>
      </c>
      <c r="C126">
        <v>3</v>
      </c>
      <c r="D126">
        <v>2</v>
      </c>
      <c r="E126">
        <v>5</v>
      </c>
      <c r="F126">
        <v>94</v>
      </c>
      <c r="G126">
        <v>48</v>
      </c>
      <c r="H126">
        <v>46</v>
      </c>
      <c r="I126" s="521">
        <v>7</v>
      </c>
      <c r="J126">
        <v>3</v>
      </c>
      <c r="K126">
        <v>0</v>
      </c>
      <c r="L126">
        <v>3</v>
      </c>
      <c r="M126">
        <v>0</v>
      </c>
      <c r="N126">
        <v>6</v>
      </c>
      <c r="O126">
        <v>4</v>
      </c>
      <c r="P126">
        <v>10</v>
      </c>
      <c r="Q126">
        <v>0</v>
      </c>
      <c r="S126">
        <v>5</v>
      </c>
      <c r="T126" t="s">
        <v>128</v>
      </c>
      <c r="U126" t="s">
        <v>95</v>
      </c>
      <c r="V126">
        <v>4</v>
      </c>
      <c r="W126" t="s">
        <v>85</v>
      </c>
      <c r="Y126">
        <v>2</v>
      </c>
      <c r="Z126">
        <v>13</v>
      </c>
      <c r="AA126">
        <v>2</v>
      </c>
      <c r="AB126">
        <v>3</v>
      </c>
      <c r="AC126">
        <v>5</v>
      </c>
      <c r="AD126" t="s">
        <v>34</v>
      </c>
      <c r="AE126" t="s">
        <v>93</v>
      </c>
      <c r="AF126">
        <v>4</v>
      </c>
      <c r="AG126" t="s">
        <v>86</v>
      </c>
      <c r="AI126">
        <v>3</v>
      </c>
      <c r="AJ126">
        <v>5</v>
      </c>
      <c r="AK126">
        <v>2</v>
      </c>
      <c r="AL126">
        <v>3</v>
      </c>
      <c r="AM126">
        <v>6</v>
      </c>
      <c r="AN126" t="s">
        <v>350</v>
      </c>
      <c r="AO126" t="s">
        <v>96</v>
      </c>
      <c r="AP126">
        <v>4</v>
      </c>
      <c r="AQ126" t="s">
        <v>98</v>
      </c>
      <c r="AS126">
        <v>2</v>
      </c>
      <c r="AT126">
        <v>3</v>
      </c>
      <c r="AU126">
        <v>1</v>
      </c>
      <c r="AV126">
        <v>5</v>
      </c>
      <c r="AW126">
        <v>4</v>
      </c>
      <c r="AY126" t="s">
        <v>105</v>
      </c>
      <c r="AZ126" t="s">
        <v>29</v>
      </c>
      <c r="BA126" t="s">
        <v>85</v>
      </c>
      <c r="BC126">
        <v>2</v>
      </c>
      <c r="BD126">
        <v>23</v>
      </c>
      <c r="BE126">
        <v>3</v>
      </c>
      <c r="BF126">
        <v>1</v>
      </c>
      <c r="BG126">
        <v>5</v>
      </c>
      <c r="BH126" t="s">
        <v>34</v>
      </c>
      <c r="BI126" t="s">
        <v>92</v>
      </c>
      <c r="BJ126">
        <v>4</v>
      </c>
      <c r="BK126" t="s">
        <v>91</v>
      </c>
      <c r="BL126" t="s">
        <v>285</v>
      </c>
      <c r="BM126">
        <v>2</v>
      </c>
      <c r="BN126">
        <v>10</v>
      </c>
      <c r="BO126">
        <v>2</v>
      </c>
      <c r="BP126">
        <v>3</v>
      </c>
      <c r="BQ126">
        <v>8</v>
      </c>
      <c r="BR126" t="s">
        <v>34</v>
      </c>
      <c r="BS126" t="s">
        <v>103</v>
      </c>
      <c r="BT126" t="s">
        <v>226</v>
      </c>
      <c r="BU126" t="s">
        <v>85</v>
      </c>
      <c r="BW126">
        <v>1</v>
      </c>
      <c r="BX126">
        <v>14</v>
      </c>
      <c r="BY126">
        <v>3</v>
      </c>
      <c r="BZ126">
        <v>5</v>
      </c>
      <c r="CA126">
        <v>5</v>
      </c>
      <c r="CD126">
        <v>4</v>
      </c>
      <c r="CE126" t="s">
        <v>91</v>
      </c>
      <c r="CF126" t="s">
        <v>469</v>
      </c>
      <c r="CG126">
        <v>1</v>
      </c>
      <c r="CH126">
        <v>14</v>
      </c>
      <c r="CI126">
        <v>2</v>
      </c>
      <c r="CJ126">
        <v>3</v>
      </c>
      <c r="CK126">
        <v>6</v>
      </c>
      <c r="CL126" t="s">
        <v>34</v>
      </c>
      <c r="CM126" t="s">
        <v>94</v>
      </c>
      <c r="CN126" t="s">
        <v>270</v>
      </c>
      <c r="CO126" t="s">
        <v>92</v>
      </c>
      <c r="CQ126">
        <v>3</v>
      </c>
      <c r="CR126">
        <v>21</v>
      </c>
      <c r="CS126">
        <v>2</v>
      </c>
      <c r="CT126">
        <v>4</v>
      </c>
      <c r="CU126">
        <v>4</v>
      </c>
      <c r="CV126" t="s">
        <v>34</v>
      </c>
      <c r="CW126" t="s">
        <v>93</v>
      </c>
      <c r="CX126">
        <v>4</v>
      </c>
      <c r="CY126" t="s">
        <v>85</v>
      </c>
      <c r="DA126">
        <v>1</v>
      </c>
      <c r="DB126">
        <v>2</v>
      </c>
      <c r="DC126">
        <v>2</v>
      </c>
      <c r="DD126">
        <v>2</v>
      </c>
      <c r="DE126" t="s">
        <v>424</v>
      </c>
      <c r="DF126">
        <v>3</v>
      </c>
      <c r="DI126" t="s">
        <v>29</v>
      </c>
      <c r="DJ126" t="s">
        <v>85</v>
      </c>
      <c r="DL126">
        <v>3</v>
      </c>
      <c r="DM126">
        <v>4</v>
      </c>
      <c r="DN126">
        <v>2</v>
      </c>
      <c r="DO126">
        <v>1</v>
      </c>
      <c r="DP126">
        <v>5</v>
      </c>
      <c r="DQ126" t="s">
        <v>34</v>
      </c>
      <c r="DR126" t="s">
        <v>121</v>
      </c>
      <c r="DS126">
        <v>4</v>
      </c>
      <c r="DT126" t="s">
        <v>98</v>
      </c>
      <c r="DV126">
        <v>3</v>
      </c>
      <c r="DW126">
        <v>4</v>
      </c>
      <c r="DX126">
        <v>2</v>
      </c>
      <c r="DY126">
        <v>3</v>
      </c>
      <c r="DZ126">
        <v>6</v>
      </c>
      <c r="EA126" t="s">
        <v>34</v>
      </c>
      <c r="EB126" t="s">
        <v>92</v>
      </c>
      <c r="EC126">
        <v>4</v>
      </c>
      <c r="ED126" t="s">
        <v>91</v>
      </c>
      <c r="EE126" t="s">
        <v>469</v>
      </c>
      <c r="EF126">
        <v>3</v>
      </c>
      <c r="EG126">
        <v>3</v>
      </c>
      <c r="EH126">
        <v>2</v>
      </c>
      <c r="EI126">
        <v>4</v>
      </c>
      <c r="EJ126">
        <v>6</v>
      </c>
      <c r="EK126" t="s">
        <v>36</v>
      </c>
      <c r="EL126" t="s">
        <v>96</v>
      </c>
      <c r="EM126" t="s">
        <v>226</v>
      </c>
      <c r="EN126" t="s">
        <v>85</v>
      </c>
      <c r="EP126">
        <v>1</v>
      </c>
      <c r="EQ126">
        <v>5</v>
      </c>
      <c r="ER126">
        <v>2</v>
      </c>
      <c r="ES126">
        <v>4</v>
      </c>
      <c r="ET126">
        <v>6</v>
      </c>
      <c r="EU126" t="s">
        <v>34</v>
      </c>
      <c r="EV126" t="s">
        <v>92</v>
      </c>
      <c r="EW126">
        <v>8</v>
      </c>
      <c r="EX126" t="s">
        <v>85</v>
      </c>
      <c r="EZ126">
        <v>3</v>
      </c>
      <c r="FA126">
        <v>10</v>
      </c>
      <c r="FB126">
        <v>3</v>
      </c>
      <c r="FC126">
        <v>3</v>
      </c>
      <c r="FD126">
        <v>7</v>
      </c>
      <c r="FE126" t="s">
        <v>34</v>
      </c>
      <c r="FF126" t="s">
        <v>121</v>
      </c>
      <c r="FG126">
        <v>9</v>
      </c>
      <c r="FH126" t="s">
        <v>94</v>
      </c>
      <c r="FI126" t="s">
        <v>96</v>
      </c>
      <c r="FJ126">
        <v>4</v>
      </c>
      <c r="FK126">
        <v>2</v>
      </c>
      <c r="FL126">
        <v>2</v>
      </c>
      <c r="FM126">
        <v>5</v>
      </c>
      <c r="FN126">
        <v>5</v>
      </c>
      <c r="FO126" t="s">
        <v>34</v>
      </c>
      <c r="FP126" t="s">
        <v>93</v>
      </c>
      <c r="FQ126">
        <v>4</v>
      </c>
      <c r="FR126" t="s">
        <v>91</v>
      </c>
      <c r="FT126">
        <v>1</v>
      </c>
      <c r="FU126">
        <v>2</v>
      </c>
      <c r="FV126">
        <v>1</v>
      </c>
      <c r="FW126">
        <v>4</v>
      </c>
      <c r="FX126">
        <v>3</v>
      </c>
      <c r="GA126" t="s">
        <v>100</v>
      </c>
      <c r="GB126" t="s">
        <v>85</v>
      </c>
      <c r="GD126">
        <v>2</v>
      </c>
      <c r="GE126">
        <v>14</v>
      </c>
      <c r="GF126">
        <v>2</v>
      </c>
      <c r="GG126">
        <v>1</v>
      </c>
      <c r="GH126">
        <v>5</v>
      </c>
      <c r="GI126" t="s">
        <v>34</v>
      </c>
      <c r="GJ126" t="s">
        <v>94</v>
      </c>
      <c r="GK126" t="s">
        <v>226</v>
      </c>
      <c r="GL126" t="s">
        <v>85</v>
      </c>
      <c r="GN126">
        <v>2</v>
      </c>
      <c r="GO126">
        <v>9</v>
      </c>
      <c r="GP126">
        <v>2</v>
      </c>
      <c r="GQ126">
        <v>3</v>
      </c>
    </row>
    <row r="127" spans="1:199">
      <c r="A127" s="116">
        <v>43925</v>
      </c>
      <c r="B127" t="s">
        <v>345</v>
      </c>
      <c r="C127">
        <v>2</v>
      </c>
      <c r="D127">
        <v>0</v>
      </c>
      <c r="E127">
        <v>2</v>
      </c>
      <c r="F127">
        <v>89</v>
      </c>
      <c r="G127">
        <v>44</v>
      </c>
      <c r="H127">
        <v>45</v>
      </c>
      <c r="I127" s="521">
        <v>5</v>
      </c>
      <c r="J127">
        <v>2</v>
      </c>
      <c r="K127">
        <v>0</v>
      </c>
      <c r="L127">
        <v>1</v>
      </c>
      <c r="M127">
        <v>0</v>
      </c>
      <c r="N127">
        <v>3</v>
      </c>
      <c r="O127">
        <v>1</v>
      </c>
      <c r="P127">
        <v>4</v>
      </c>
      <c r="Q127">
        <v>0</v>
      </c>
      <c r="S127">
        <v>7</v>
      </c>
      <c r="T127" t="s">
        <v>128</v>
      </c>
      <c r="U127" t="s">
        <v>103</v>
      </c>
      <c r="V127" t="s">
        <v>40</v>
      </c>
      <c r="W127" t="s">
        <v>95</v>
      </c>
      <c r="Y127">
        <v>2</v>
      </c>
      <c r="Z127">
        <v>5</v>
      </c>
      <c r="AA127">
        <v>2</v>
      </c>
      <c r="AB127">
        <v>5</v>
      </c>
      <c r="AC127">
        <v>6</v>
      </c>
      <c r="AD127" t="s">
        <v>34</v>
      </c>
      <c r="AE127" t="s">
        <v>95</v>
      </c>
      <c r="AF127" t="s">
        <v>29</v>
      </c>
      <c r="AG127" t="s">
        <v>86</v>
      </c>
      <c r="AH127" t="s">
        <v>96</v>
      </c>
      <c r="AI127">
        <v>2</v>
      </c>
      <c r="AJ127">
        <v>30</v>
      </c>
      <c r="AK127">
        <v>2</v>
      </c>
      <c r="AL127">
        <v>4</v>
      </c>
      <c r="AM127">
        <v>5</v>
      </c>
      <c r="AN127" t="s">
        <v>128</v>
      </c>
      <c r="AO127" t="s">
        <v>86</v>
      </c>
      <c r="AP127">
        <v>0</v>
      </c>
      <c r="AQ127" t="s">
        <v>98</v>
      </c>
      <c r="AS127">
        <v>1</v>
      </c>
      <c r="AT127">
        <v>6</v>
      </c>
      <c r="AU127">
        <v>2</v>
      </c>
      <c r="AV127">
        <v>3</v>
      </c>
      <c r="AW127">
        <v>4</v>
      </c>
      <c r="AY127" t="s">
        <v>105</v>
      </c>
      <c r="AZ127" t="s">
        <v>29</v>
      </c>
      <c r="BA127" t="s">
        <v>85</v>
      </c>
      <c r="BC127">
        <v>1</v>
      </c>
      <c r="BD127">
        <v>15</v>
      </c>
      <c r="BE127">
        <v>3</v>
      </c>
      <c r="BF127">
        <v>1</v>
      </c>
      <c r="BG127">
        <v>4</v>
      </c>
      <c r="BH127" t="s">
        <v>34</v>
      </c>
      <c r="BI127" t="s">
        <v>92</v>
      </c>
      <c r="BJ127">
        <v>4</v>
      </c>
      <c r="BK127" t="s">
        <v>98</v>
      </c>
      <c r="BL127" t="s">
        <v>285</v>
      </c>
      <c r="BM127">
        <v>1</v>
      </c>
      <c r="BN127">
        <v>1</v>
      </c>
      <c r="BO127">
        <v>1</v>
      </c>
      <c r="BP127">
        <v>3</v>
      </c>
      <c r="BQ127">
        <v>5</v>
      </c>
      <c r="BR127" t="s">
        <v>34</v>
      </c>
      <c r="BS127" t="s">
        <v>94</v>
      </c>
      <c r="BT127" t="s">
        <v>29</v>
      </c>
      <c r="BU127" t="s">
        <v>85</v>
      </c>
      <c r="BW127">
        <v>1</v>
      </c>
      <c r="BX127">
        <v>11</v>
      </c>
      <c r="BY127">
        <v>2</v>
      </c>
      <c r="BZ127">
        <v>3</v>
      </c>
      <c r="CA127">
        <v>3</v>
      </c>
      <c r="CD127">
        <v>0</v>
      </c>
      <c r="CE127" t="s">
        <v>85</v>
      </c>
      <c r="CG127">
        <v>1</v>
      </c>
      <c r="CH127">
        <v>7</v>
      </c>
      <c r="CI127">
        <v>2</v>
      </c>
      <c r="CJ127">
        <v>1</v>
      </c>
      <c r="CK127">
        <v>5</v>
      </c>
      <c r="CL127" t="s">
        <v>34</v>
      </c>
      <c r="CM127" t="s">
        <v>121</v>
      </c>
      <c r="CN127">
        <v>4</v>
      </c>
      <c r="CO127" t="s">
        <v>85</v>
      </c>
      <c r="CQ127">
        <v>2</v>
      </c>
      <c r="CR127">
        <v>3</v>
      </c>
      <c r="CS127">
        <v>2</v>
      </c>
      <c r="CT127">
        <v>3</v>
      </c>
      <c r="CU127">
        <v>5</v>
      </c>
      <c r="CV127" t="s">
        <v>34</v>
      </c>
      <c r="CW127" t="s">
        <v>121</v>
      </c>
      <c r="CX127" t="s">
        <v>226</v>
      </c>
      <c r="CY127" t="s">
        <v>94</v>
      </c>
      <c r="DA127">
        <v>2</v>
      </c>
      <c r="DB127">
        <v>2</v>
      </c>
      <c r="DC127">
        <v>2</v>
      </c>
      <c r="DD127">
        <v>3</v>
      </c>
      <c r="DF127">
        <v>4</v>
      </c>
      <c r="DI127" t="s">
        <v>29</v>
      </c>
      <c r="DJ127" t="s">
        <v>85</v>
      </c>
      <c r="DL127">
        <v>1</v>
      </c>
      <c r="DM127">
        <v>20</v>
      </c>
      <c r="DN127">
        <v>3</v>
      </c>
      <c r="DO127">
        <v>1</v>
      </c>
      <c r="DP127">
        <v>5</v>
      </c>
      <c r="DQ127" t="s">
        <v>34</v>
      </c>
      <c r="DR127" t="s">
        <v>93</v>
      </c>
      <c r="DS127" t="s">
        <v>226</v>
      </c>
      <c r="DT127" t="s">
        <v>121</v>
      </c>
      <c r="DV127">
        <v>3</v>
      </c>
      <c r="DW127">
        <v>7</v>
      </c>
      <c r="DX127">
        <v>2</v>
      </c>
      <c r="DY127">
        <v>3</v>
      </c>
      <c r="DZ127">
        <v>7</v>
      </c>
      <c r="EA127" t="s">
        <v>34</v>
      </c>
      <c r="EB127" t="s">
        <v>96</v>
      </c>
      <c r="EC127">
        <v>0</v>
      </c>
      <c r="ED127" t="s">
        <v>91</v>
      </c>
      <c r="EF127">
        <v>1</v>
      </c>
      <c r="EG127">
        <v>3</v>
      </c>
      <c r="EH127">
        <v>2</v>
      </c>
      <c r="EI127">
        <v>5</v>
      </c>
      <c r="EJ127">
        <v>5</v>
      </c>
      <c r="EK127" t="s">
        <v>36</v>
      </c>
      <c r="EL127" t="s">
        <v>93</v>
      </c>
      <c r="EM127" t="s">
        <v>226</v>
      </c>
      <c r="EN127" t="s">
        <v>121</v>
      </c>
      <c r="EP127">
        <v>1</v>
      </c>
      <c r="EQ127">
        <v>5</v>
      </c>
      <c r="ER127">
        <v>2</v>
      </c>
      <c r="ES127">
        <v>3</v>
      </c>
      <c r="ET127">
        <v>5</v>
      </c>
      <c r="EU127" t="s">
        <v>34</v>
      </c>
      <c r="EV127" t="s">
        <v>94</v>
      </c>
      <c r="EW127">
        <v>4</v>
      </c>
      <c r="EX127" t="s">
        <v>85</v>
      </c>
      <c r="EZ127">
        <v>2</v>
      </c>
      <c r="FA127">
        <v>2</v>
      </c>
      <c r="FB127">
        <v>1</v>
      </c>
      <c r="FC127">
        <v>4</v>
      </c>
      <c r="FD127">
        <v>5</v>
      </c>
      <c r="FE127" t="s">
        <v>34</v>
      </c>
      <c r="FF127" t="s">
        <v>93</v>
      </c>
      <c r="FG127">
        <v>0</v>
      </c>
      <c r="FH127" t="s">
        <v>91</v>
      </c>
      <c r="FJ127">
        <v>3</v>
      </c>
      <c r="FK127">
        <v>5</v>
      </c>
      <c r="FL127">
        <v>2</v>
      </c>
      <c r="FM127">
        <v>3</v>
      </c>
      <c r="FN127">
        <v>4</v>
      </c>
      <c r="FO127" t="s">
        <v>34</v>
      </c>
      <c r="FP127" t="s">
        <v>93</v>
      </c>
      <c r="FQ127" t="s">
        <v>226</v>
      </c>
      <c r="FR127" t="s">
        <v>94</v>
      </c>
      <c r="FT127">
        <v>2</v>
      </c>
      <c r="FU127">
        <v>3</v>
      </c>
      <c r="FV127">
        <v>1</v>
      </c>
      <c r="FW127">
        <v>3</v>
      </c>
      <c r="FX127">
        <v>4</v>
      </c>
      <c r="GA127" t="s">
        <v>100</v>
      </c>
      <c r="GB127" t="s">
        <v>91</v>
      </c>
      <c r="GD127">
        <v>2</v>
      </c>
      <c r="GE127">
        <v>5</v>
      </c>
      <c r="GF127">
        <v>2</v>
      </c>
      <c r="GG127">
        <v>2</v>
      </c>
      <c r="GH127">
        <v>6</v>
      </c>
      <c r="GI127" t="s">
        <v>34</v>
      </c>
      <c r="GJ127" t="s">
        <v>94</v>
      </c>
      <c r="GK127" t="s">
        <v>271</v>
      </c>
      <c r="GL127" t="s">
        <v>92</v>
      </c>
      <c r="GN127">
        <v>3</v>
      </c>
      <c r="GO127">
        <v>2.5</v>
      </c>
      <c r="GP127">
        <v>2</v>
      </c>
      <c r="GQ127">
        <v>4</v>
      </c>
    </row>
    <row r="128" spans="1:199">
      <c r="A128" s="116">
        <v>43914</v>
      </c>
      <c r="B128" t="s">
        <v>338</v>
      </c>
      <c r="C128">
        <v>3</v>
      </c>
      <c r="D128">
        <v>0</v>
      </c>
      <c r="E128">
        <v>3</v>
      </c>
      <c r="F128">
        <v>89</v>
      </c>
      <c r="G128">
        <v>44</v>
      </c>
      <c r="H128">
        <v>45</v>
      </c>
      <c r="I128" s="521">
        <v>4</v>
      </c>
      <c r="J128">
        <v>3</v>
      </c>
      <c r="K128">
        <v>0</v>
      </c>
      <c r="L128">
        <v>0</v>
      </c>
      <c r="M128">
        <v>1</v>
      </c>
      <c r="N128">
        <v>4</v>
      </c>
      <c r="O128">
        <v>0</v>
      </c>
      <c r="P128">
        <v>4</v>
      </c>
      <c r="Q128">
        <v>1</v>
      </c>
      <c r="S128">
        <v>5</v>
      </c>
      <c r="T128" t="s">
        <v>128</v>
      </c>
      <c r="U128" t="s">
        <v>86</v>
      </c>
      <c r="V128">
        <v>9</v>
      </c>
      <c r="W128" t="s">
        <v>85</v>
      </c>
      <c r="Y128">
        <v>2</v>
      </c>
      <c r="Z128">
        <v>8</v>
      </c>
      <c r="AA128">
        <v>3</v>
      </c>
      <c r="AB128">
        <v>2</v>
      </c>
      <c r="AC128">
        <v>7</v>
      </c>
      <c r="AD128" t="s">
        <v>34</v>
      </c>
      <c r="AE128" t="s">
        <v>96</v>
      </c>
      <c r="AF128" t="s">
        <v>226</v>
      </c>
      <c r="AG128" t="s">
        <v>85</v>
      </c>
      <c r="AI128">
        <v>4</v>
      </c>
      <c r="AJ128">
        <v>18</v>
      </c>
      <c r="AK128">
        <v>3</v>
      </c>
      <c r="AL128">
        <v>4</v>
      </c>
      <c r="AM128">
        <v>8</v>
      </c>
      <c r="AN128" t="s">
        <v>128</v>
      </c>
      <c r="AO128" t="s">
        <v>96</v>
      </c>
      <c r="AP128">
        <v>0</v>
      </c>
      <c r="AQ128" t="s">
        <v>94</v>
      </c>
      <c r="AS128">
        <v>2</v>
      </c>
      <c r="AT128">
        <v>2</v>
      </c>
      <c r="AU128">
        <v>2</v>
      </c>
      <c r="AV128">
        <v>6</v>
      </c>
      <c r="AW128">
        <v>2</v>
      </c>
      <c r="AZ128" t="s">
        <v>271</v>
      </c>
      <c r="BA128" t="s">
        <v>85</v>
      </c>
      <c r="BC128">
        <v>2</v>
      </c>
      <c r="BD128">
        <v>11</v>
      </c>
      <c r="BE128">
        <v>1</v>
      </c>
      <c r="BF128">
        <v>1</v>
      </c>
      <c r="BG128">
        <v>4</v>
      </c>
      <c r="BH128" t="s">
        <v>34</v>
      </c>
      <c r="BI128" t="s">
        <v>93</v>
      </c>
      <c r="BJ128">
        <v>7</v>
      </c>
      <c r="BK128" t="s">
        <v>92</v>
      </c>
      <c r="BM128">
        <v>1</v>
      </c>
      <c r="BN128">
        <v>3</v>
      </c>
      <c r="BO128">
        <v>1</v>
      </c>
      <c r="BP128">
        <v>3</v>
      </c>
      <c r="BQ128">
        <v>5</v>
      </c>
      <c r="BR128" t="s">
        <v>34</v>
      </c>
      <c r="BS128" t="s">
        <v>94</v>
      </c>
      <c r="BT128">
        <v>4</v>
      </c>
      <c r="BU128" t="s">
        <v>85</v>
      </c>
      <c r="BW128">
        <v>2</v>
      </c>
      <c r="BX128">
        <v>6</v>
      </c>
      <c r="BY128">
        <v>2</v>
      </c>
      <c r="BZ128">
        <v>3</v>
      </c>
      <c r="CA128">
        <v>3</v>
      </c>
      <c r="CD128">
        <v>0</v>
      </c>
      <c r="CE128" t="s">
        <v>85</v>
      </c>
      <c r="CG128">
        <v>1</v>
      </c>
      <c r="CH128">
        <v>6</v>
      </c>
      <c r="CI128">
        <v>2</v>
      </c>
      <c r="CJ128">
        <v>1</v>
      </c>
      <c r="CK128">
        <v>5</v>
      </c>
      <c r="CL128" t="s">
        <v>34</v>
      </c>
      <c r="CM128" t="s">
        <v>93</v>
      </c>
      <c r="CN128">
        <v>0</v>
      </c>
      <c r="CO128" t="s">
        <v>85</v>
      </c>
      <c r="CQ128">
        <v>2</v>
      </c>
      <c r="CR128">
        <v>21</v>
      </c>
      <c r="CS128">
        <v>2</v>
      </c>
      <c r="CT128">
        <v>3</v>
      </c>
      <c r="CU128">
        <v>5</v>
      </c>
      <c r="CV128" t="s">
        <v>34</v>
      </c>
      <c r="CW128" t="s">
        <v>93</v>
      </c>
      <c r="CX128">
        <v>6</v>
      </c>
      <c r="CY128" t="s">
        <v>121</v>
      </c>
      <c r="CZ128" t="s">
        <v>285</v>
      </c>
      <c r="DA128">
        <v>2</v>
      </c>
      <c r="DB128">
        <v>2</v>
      </c>
      <c r="DC128">
        <v>1</v>
      </c>
      <c r="DD128">
        <v>4</v>
      </c>
      <c r="DF128">
        <v>4</v>
      </c>
      <c r="DI128" t="s">
        <v>29</v>
      </c>
      <c r="DJ128" t="s">
        <v>85</v>
      </c>
      <c r="DK128" t="s">
        <v>285</v>
      </c>
      <c r="DL128">
        <v>1</v>
      </c>
      <c r="DM128">
        <v>23</v>
      </c>
      <c r="DN128">
        <v>3</v>
      </c>
      <c r="DO128">
        <v>1</v>
      </c>
      <c r="DP128">
        <v>4</v>
      </c>
      <c r="DQ128" t="s">
        <v>34</v>
      </c>
      <c r="DR128" t="s">
        <v>93</v>
      </c>
      <c r="DS128" t="s">
        <v>339</v>
      </c>
      <c r="DT128" t="s">
        <v>85</v>
      </c>
      <c r="DV128">
        <v>2</v>
      </c>
      <c r="DW128">
        <v>18</v>
      </c>
      <c r="DX128">
        <v>2</v>
      </c>
      <c r="DY128">
        <v>2</v>
      </c>
      <c r="DZ128">
        <v>4</v>
      </c>
      <c r="EA128" t="s">
        <v>34</v>
      </c>
      <c r="EB128" t="s">
        <v>93</v>
      </c>
      <c r="EC128" t="s">
        <v>226</v>
      </c>
      <c r="ED128" t="s">
        <v>85</v>
      </c>
      <c r="EF128">
        <v>1</v>
      </c>
      <c r="EG128">
        <v>8</v>
      </c>
      <c r="EH128">
        <v>2</v>
      </c>
      <c r="EI128">
        <v>2</v>
      </c>
      <c r="EJ128">
        <v>5</v>
      </c>
      <c r="EK128" t="s">
        <v>36</v>
      </c>
      <c r="EL128" t="s">
        <v>93</v>
      </c>
      <c r="EM128" t="s">
        <v>40</v>
      </c>
      <c r="EN128" t="s">
        <v>121</v>
      </c>
      <c r="EP128">
        <v>1</v>
      </c>
      <c r="EQ128">
        <v>0.5</v>
      </c>
      <c r="ER128">
        <v>1</v>
      </c>
      <c r="ES128">
        <v>4</v>
      </c>
      <c r="ET128">
        <v>7</v>
      </c>
      <c r="EU128" t="s">
        <v>34</v>
      </c>
      <c r="EV128" t="s">
        <v>93</v>
      </c>
      <c r="EW128">
        <v>4</v>
      </c>
      <c r="EX128" t="s">
        <v>91</v>
      </c>
      <c r="EY128" t="s">
        <v>285</v>
      </c>
      <c r="EZ128">
        <v>2</v>
      </c>
      <c r="FA128">
        <v>5</v>
      </c>
      <c r="FB128">
        <v>1</v>
      </c>
      <c r="FC128">
        <v>6</v>
      </c>
      <c r="FD128">
        <v>5</v>
      </c>
      <c r="FE128" t="s">
        <v>34</v>
      </c>
      <c r="FF128" t="s">
        <v>86</v>
      </c>
      <c r="FG128" t="s">
        <v>100</v>
      </c>
      <c r="FH128" t="s">
        <v>98</v>
      </c>
      <c r="FJ128">
        <v>3</v>
      </c>
      <c r="FK128">
        <v>5</v>
      </c>
      <c r="FL128">
        <v>2</v>
      </c>
      <c r="FM128">
        <v>3</v>
      </c>
      <c r="FN128">
        <v>6</v>
      </c>
      <c r="FO128" t="s">
        <v>34</v>
      </c>
      <c r="FP128" t="s">
        <v>96</v>
      </c>
      <c r="FQ128">
        <v>0</v>
      </c>
      <c r="FR128" t="s">
        <v>92</v>
      </c>
      <c r="FT128">
        <v>2</v>
      </c>
      <c r="FU128">
        <v>0.5</v>
      </c>
      <c r="FV128">
        <v>1</v>
      </c>
      <c r="FW128">
        <v>5</v>
      </c>
      <c r="FX128">
        <v>4</v>
      </c>
      <c r="GA128" t="s">
        <v>100</v>
      </c>
      <c r="GB128" t="s">
        <v>85</v>
      </c>
      <c r="GD128">
        <v>3</v>
      </c>
      <c r="GE128">
        <v>28</v>
      </c>
      <c r="GF128">
        <v>3</v>
      </c>
      <c r="GG128">
        <v>1</v>
      </c>
      <c r="GH128">
        <v>6</v>
      </c>
      <c r="GI128" t="s">
        <v>34</v>
      </c>
      <c r="GJ128" t="s">
        <v>93</v>
      </c>
      <c r="GK128" t="s">
        <v>40</v>
      </c>
      <c r="GL128" t="s">
        <v>91</v>
      </c>
      <c r="GN128">
        <v>2</v>
      </c>
      <c r="GO128">
        <v>13</v>
      </c>
      <c r="GP128">
        <v>2</v>
      </c>
      <c r="GQ128">
        <v>4</v>
      </c>
    </row>
    <row r="129" spans="1:199">
      <c r="A129" s="116">
        <v>43907</v>
      </c>
      <c r="B129" t="s">
        <v>843</v>
      </c>
      <c r="C129">
        <v>0</v>
      </c>
      <c r="D129">
        <v>0</v>
      </c>
      <c r="E129">
        <v>0</v>
      </c>
      <c r="F129">
        <v>79</v>
      </c>
      <c r="G129">
        <v>39</v>
      </c>
      <c r="H129">
        <v>40</v>
      </c>
      <c r="I129" s="521">
        <v>5</v>
      </c>
      <c r="J129">
        <v>0</v>
      </c>
      <c r="K129">
        <v>0</v>
      </c>
      <c r="L129">
        <v>1</v>
      </c>
      <c r="M129">
        <v>0</v>
      </c>
      <c r="N129">
        <v>1</v>
      </c>
      <c r="O129">
        <v>4</v>
      </c>
      <c r="P129">
        <v>5</v>
      </c>
      <c r="Q129">
        <v>1</v>
      </c>
      <c r="S129">
        <v>4</v>
      </c>
      <c r="T129" t="s">
        <v>128</v>
      </c>
      <c r="U129" t="s">
        <v>63</v>
      </c>
      <c r="V129">
        <v>9</v>
      </c>
      <c r="W129" t="s">
        <v>91</v>
      </c>
      <c r="Y129">
        <v>1</v>
      </c>
      <c r="Z129">
        <v>2</v>
      </c>
      <c r="AA129">
        <v>1</v>
      </c>
      <c r="AB129">
        <v>3</v>
      </c>
      <c r="AC129">
        <v>5</v>
      </c>
      <c r="AD129" t="s">
        <v>34</v>
      </c>
      <c r="AE129" t="s">
        <v>94</v>
      </c>
      <c r="AF129">
        <v>0</v>
      </c>
      <c r="AG129" t="s">
        <v>85</v>
      </c>
      <c r="AI129">
        <v>3</v>
      </c>
      <c r="AJ129">
        <v>12</v>
      </c>
      <c r="AK129">
        <v>3</v>
      </c>
      <c r="AL129">
        <v>2</v>
      </c>
      <c r="AM129">
        <v>5</v>
      </c>
      <c r="AN129" t="s">
        <v>128</v>
      </c>
      <c r="AO129" t="s">
        <v>93</v>
      </c>
      <c r="AP129">
        <v>0</v>
      </c>
      <c r="AQ129" t="s">
        <v>85</v>
      </c>
      <c r="AS129">
        <v>2</v>
      </c>
      <c r="AT129">
        <v>8</v>
      </c>
      <c r="AU129">
        <v>3</v>
      </c>
      <c r="AV129">
        <v>2</v>
      </c>
      <c r="AW129">
        <v>3</v>
      </c>
      <c r="AY129" t="s">
        <v>105</v>
      </c>
      <c r="AZ129" t="s">
        <v>29</v>
      </c>
      <c r="BA129" t="s">
        <v>85</v>
      </c>
      <c r="BC129">
        <v>2</v>
      </c>
      <c r="BD129">
        <v>12</v>
      </c>
      <c r="BE129">
        <v>2</v>
      </c>
      <c r="BF129">
        <v>1</v>
      </c>
      <c r="BG129">
        <v>3</v>
      </c>
      <c r="BH129" t="s">
        <v>34</v>
      </c>
      <c r="BI129" t="s">
        <v>92</v>
      </c>
      <c r="BJ129">
        <v>0</v>
      </c>
      <c r="BK129" t="s">
        <v>85</v>
      </c>
      <c r="BM129">
        <v>1</v>
      </c>
      <c r="BN129">
        <v>4</v>
      </c>
      <c r="BO129">
        <v>1</v>
      </c>
      <c r="BP129">
        <v>2</v>
      </c>
      <c r="BQ129">
        <v>5</v>
      </c>
      <c r="BR129" t="s">
        <v>34</v>
      </c>
      <c r="BS129" t="s">
        <v>93</v>
      </c>
      <c r="BT129">
        <v>0</v>
      </c>
      <c r="BU129" t="s">
        <v>85</v>
      </c>
      <c r="BW129">
        <v>4</v>
      </c>
      <c r="BX129">
        <v>6</v>
      </c>
      <c r="BY129">
        <v>2</v>
      </c>
      <c r="BZ129">
        <v>3</v>
      </c>
      <c r="CA129">
        <v>4</v>
      </c>
      <c r="CD129">
        <v>0</v>
      </c>
      <c r="CE129" t="s">
        <v>121</v>
      </c>
      <c r="CG129">
        <v>2</v>
      </c>
      <c r="CH129">
        <v>5</v>
      </c>
      <c r="CI129">
        <v>2</v>
      </c>
      <c r="CJ129">
        <v>2</v>
      </c>
      <c r="CK129">
        <v>5</v>
      </c>
      <c r="CL129" t="s">
        <v>34</v>
      </c>
      <c r="CM129" t="s">
        <v>93</v>
      </c>
      <c r="CN129">
        <v>0</v>
      </c>
      <c r="CO129" t="s">
        <v>85</v>
      </c>
      <c r="CQ129">
        <v>3</v>
      </c>
      <c r="CR129">
        <v>20</v>
      </c>
      <c r="CS129">
        <v>2</v>
      </c>
      <c r="CT129">
        <v>3</v>
      </c>
      <c r="CU129">
        <v>5</v>
      </c>
      <c r="CV129" t="s">
        <v>34</v>
      </c>
      <c r="CW129" t="s">
        <v>93</v>
      </c>
      <c r="CX129">
        <v>0</v>
      </c>
      <c r="CY129" t="s">
        <v>91</v>
      </c>
      <c r="DA129">
        <v>1</v>
      </c>
      <c r="DB129">
        <v>4</v>
      </c>
      <c r="DC129">
        <v>2</v>
      </c>
      <c r="DD129">
        <v>3</v>
      </c>
      <c r="DE129" t="s">
        <v>424</v>
      </c>
      <c r="DF129">
        <v>5</v>
      </c>
      <c r="DI129" t="s">
        <v>111</v>
      </c>
      <c r="DJ129" t="s">
        <v>63</v>
      </c>
      <c r="DK129" t="s">
        <v>285</v>
      </c>
      <c r="DL129">
        <v>3</v>
      </c>
      <c r="DM129">
        <v>12</v>
      </c>
      <c r="DN129">
        <v>3</v>
      </c>
      <c r="DO129">
        <v>2</v>
      </c>
      <c r="DP129">
        <v>4</v>
      </c>
      <c r="DQ129" t="s">
        <v>34</v>
      </c>
      <c r="DR129" t="s">
        <v>86</v>
      </c>
      <c r="DS129">
        <v>9</v>
      </c>
      <c r="DT129" t="s">
        <v>91</v>
      </c>
      <c r="DV129">
        <v>2</v>
      </c>
      <c r="DW129">
        <v>2</v>
      </c>
      <c r="DX129">
        <v>1</v>
      </c>
      <c r="DY129">
        <v>3</v>
      </c>
      <c r="DZ129">
        <v>4</v>
      </c>
      <c r="EA129" t="s">
        <v>34</v>
      </c>
      <c r="EB129" t="s">
        <v>86</v>
      </c>
      <c r="EC129" t="s">
        <v>226</v>
      </c>
      <c r="ED129" t="s">
        <v>85</v>
      </c>
      <c r="EF129">
        <v>3</v>
      </c>
      <c r="EG129">
        <v>12</v>
      </c>
      <c r="EH129">
        <v>2</v>
      </c>
      <c r="EI129">
        <v>2</v>
      </c>
      <c r="EJ129">
        <v>4</v>
      </c>
      <c r="EK129" t="s">
        <v>36</v>
      </c>
      <c r="EL129" t="s">
        <v>93</v>
      </c>
      <c r="EM129">
        <v>6</v>
      </c>
      <c r="EN129" t="s">
        <v>121</v>
      </c>
      <c r="EP129">
        <v>3</v>
      </c>
      <c r="EQ129">
        <v>3.5</v>
      </c>
      <c r="ER129">
        <v>1</v>
      </c>
      <c r="ES129">
        <v>3</v>
      </c>
      <c r="ET129">
        <v>6</v>
      </c>
      <c r="EU129" t="s">
        <v>34</v>
      </c>
      <c r="EV129" t="s">
        <v>93</v>
      </c>
      <c r="EW129" t="s">
        <v>111</v>
      </c>
      <c r="EX129" t="s">
        <v>91</v>
      </c>
      <c r="EY129" t="s">
        <v>285</v>
      </c>
      <c r="EZ129">
        <v>2</v>
      </c>
      <c r="FA129">
        <v>7</v>
      </c>
      <c r="FB129">
        <v>2</v>
      </c>
      <c r="FC129">
        <v>4</v>
      </c>
      <c r="FD129">
        <v>4</v>
      </c>
      <c r="FE129" t="s">
        <v>34</v>
      </c>
      <c r="FF129" t="s">
        <v>86</v>
      </c>
      <c r="FG129">
        <v>8</v>
      </c>
      <c r="FH129" t="s">
        <v>85</v>
      </c>
      <c r="FJ129">
        <v>1</v>
      </c>
      <c r="FK129">
        <v>4</v>
      </c>
      <c r="FL129">
        <v>2</v>
      </c>
      <c r="FM129">
        <v>2</v>
      </c>
      <c r="FN129">
        <v>5</v>
      </c>
      <c r="FO129" t="s">
        <v>34</v>
      </c>
      <c r="FP129" t="s">
        <v>93</v>
      </c>
      <c r="FQ129">
        <v>0</v>
      </c>
      <c r="FR129" t="s">
        <v>86</v>
      </c>
      <c r="FT129">
        <v>2</v>
      </c>
      <c r="FU129">
        <v>1.5</v>
      </c>
      <c r="FV129">
        <v>2</v>
      </c>
      <c r="FW129">
        <v>3</v>
      </c>
      <c r="FX129">
        <v>3</v>
      </c>
      <c r="GA129" t="s">
        <v>100</v>
      </c>
      <c r="GB129" t="s">
        <v>85</v>
      </c>
      <c r="GD129">
        <v>3</v>
      </c>
      <c r="GE129">
        <v>10</v>
      </c>
      <c r="GF129">
        <v>2</v>
      </c>
      <c r="GG129">
        <v>1</v>
      </c>
      <c r="GH129">
        <v>5</v>
      </c>
      <c r="GI129" t="s">
        <v>34</v>
      </c>
      <c r="GJ129" t="s">
        <v>93</v>
      </c>
      <c r="GK129" t="s">
        <v>111</v>
      </c>
      <c r="GL129" t="s">
        <v>85</v>
      </c>
      <c r="GN129">
        <v>2</v>
      </c>
      <c r="GO129">
        <v>8</v>
      </c>
      <c r="GP129">
        <v>2</v>
      </c>
      <c r="GQ129">
        <v>3</v>
      </c>
    </row>
    <row r="130" spans="1:199">
      <c r="A130" s="116">
        <v>43889</v>
      </c>
      <c r="B130" t="s">
        <v>334</v>
      </c>
      <c r="C130">
        <v>3</v>
      </c>
      <c r="D130">
        <v>0</v>
      </c>
      <c r="E130">
        <v>3</v>
      </c>
      <c r="F130">
        <v>95</v>
      </c>
      <c r="G130">
        <v>41</v>
      </c>
      <c r="H130">
        <v>54</v>
      </c>
      <c r="I130" s="521">
        <v>9</v>
      </c>
      <c r="J130">
        <v>0</v>
      </c>
      <c r="K130">
        <v>1</v>
      </c>
      <c r="L130">
        <v>1</v>
      </c>
      <c r="M130">
        <v>2</v>
      </c>
      <c r="N130">
        <v>4</v>
      </c>
      <c r="O130">
        <v>0</v>
      </c>
      <c r="P130">
        <v>4</v>
      </c>
      <c r="Q130">
        <v>0</v>
      </c>
      <c r="S130">
        <v>5</v>
      </c>
      <c r="T130" t="s">
        <v>128</v>
      </c>
      <c r="U130" t="s">
        <v>93</v>
      </c>
      <c r="V130">
        <v>9</v>
      </c>
      <c r="W130" t="s">
        <v>85</v>
      </c>
      <c r="Y130">
        <v>2</v>
      </c>
      <c r="Z130">
        <v>3</v>
      </c>
      <c r="AA130">
        <v>3</v>
      </c>
      <c r="AB130">
        <v>2</v>
      </c>
      <c r="AC130">
        <v>4</v>
      </c>
      <c r="AD130" t="s">
        <v>34</v>
      </c>
      <c r="AE130" t="s">
        <v>94</v>
      </c>
      <c r="AF130">
        <v>0</v>
      </c>
      <c r="AG130" t="s">
        <v>95</v>
      </c>
      <c r="AI130">
        <v>3</v>
      </c>
      <c r="AJ130">
        <v>13</v>
      </c>
      <c r="AK130">
        <v>2</v>
      </c>
      <c r="AL130">
        <v>2</v>
      </c>
      <c r="AM130">
        <v>5</v>
      </c>
      <c r="AN130" t="s">
        <v>128</v>
      </c>
      <c r="AO130" t="s">
        <v>91</v>
      </c>
      <c r="AP130">
        <v>0</v>
      </c>
      <c r="AQ130" t="s">
        <v>85</v>
      </c>
      <c r="AS130">
        <v>2</v>
      </c>
      <c r="AT130">
        <v>5</v>
      </c>
      <c r="AU130">
        <v>2</v>
      </c>
      <c r="AV130">
        <v>3</v>
      </c>
      <c r="AW130">
        <v>3</v>
      </c>
      <c r="AY130" t="s">
        <v>105</v>
      </c>
      <c r="AZ130" t="s">
        <v>29</v>
      </c>
      <c r="BA130" t="s">
        <v>85</v>
      </c>
      <c r="BC130">
        <v>2</v>
      </c>
      <c r="BD130">
        <v>15</v>
      </c>
      <c r="BE130">
        <v>2</v>
      </c>
      <c r="BF130">
        <v>1</v>
      </c>
      <c r="BG130">
        <v>6</v>
      </c>
      <c r="BH130" t="s">
        <v>34</v>
      </c>
      <c r="BI130" t="s">
        <v>98</v>
      </c>
      <c r="BJ130">
        <v>7</v>
      </c>
      <c r="BK130" t="s">
        <v>121</v>
      </c>
      <c r="BL130" t="s">
        <v>132</v>
      </c>
      <c r="BM130">
        <v>4</v>
      </c>
      <c r="BN130">
        <v>3</v>
      </c>
      <c r="BO130">
        <v>2</v>
      </c>
      <c r="BP130">
        <v>4</v>
      </c>
      <c r="BQ130">
        <v>5</v>
      </c>
      <c r="BR130" t="s">
        <v>34</v>
      </c>
      <c r="BS130" t="s">
        <v>93</v>
      </c>
      <c r="BT130">
        <v>0</v>
      </c>
      <c r="BU130" t="s">
        <v>94</v>
      </c>
      <c r="BW130">
        <v>4</v>
      </c>
      <c r="BX130">
        <v>3</v>
      </c>
      <c r="BY130">
        <v>1</v>
      </c>
      <c r="BZ130">
        <v>4</v>
      </c>
      <c r="CA130">
        <v>3</v>
      </c>
      <c r="CD130">
        <v>0</v>
      </c>
      <c r="CE130" t="s">
        <v>86</v>
      </c>
      <c r="CG130">
        <v>5</v>
      </c>
      <c r="CH130">
        <v>0.5</v>
      </c>
      <c r="CI130">
        <v>1</v>
      </c>
      <c r="CJ130">
        <v>2</v>
      </c>
      <c r="CK130">
        <v>6</v>
      </c>
      <c r="CL130" t="s">
        <v>34</v>
      </c>
      <c r="CM130" t="s">
        <v>94</v>
      </c>
      <c r="CN130">
        <v>9</v>
      </c>
      <c r="CO130" t="s">
        <v>85</v>
      </c>
      <c r="CP130" t="s">
        <v>285</v>
      </c>
      <c r="CQ130">
        <v>2</v>
      </c>
      <c r="CR130">
        <v>9</v>
      </c>
      <c r="CS130">
        <v>3</v>
      </c>
      <c r="CT130">
        <v>3</v>
      </c>
      <c r="CU130">
        <v>4</v>
      </c>
      <c r="CV130" t="s">
        <v>34</v>
      </c>
      <c r="CW130" t="s">
        <v>93</v>
      </c>
      <c r="CX130">
        <v>6</v>
      </c>
      <c r="CY130" t="s">
        <v>85</v>
      </c>
      <c r="DA130">
        <v>3</v>
      </c>
      <c r="DB130">
        <v>15</v>
      </c>
      <c r="DC130">
        <v>2</v>
      </c>
      <c r="DD130">
        <v>2</v>
      </c>
      <c r="DE130" t="s">
        <v>424</v>
      </c>
      <c r="DF130">
        <v>4</v>
      </c>
      <c r="DI130" t="s">
        <v>29</v>
      </c>
      <c r="DJ130" t="s">
        <v>63</v>
      </c>
      <c r="DL130">
        <v>1</v>
      </c>
      <c r="DM130">
        <v>4</v>
      </c>
      <c r="DN130">
        <v>2</v>
      </c>
      <c r="DO130">
        <v>2</v>
      </c>
      <c r="DP130">
        <v>5</v>
      </c>
      <c r="DQ130" t="s">
        <v>34</v>
      </c>
      <c r="DR130" t="s">
        <v>86</v>
      </c>
      <c r="DS130">
        <v>9</v>
      </c>
      <c r="DT130" t="s">
        <v>94</v>
      </c>
      <c r="DV130">
        <v>3</v>
      </c>
      <c r="DW130">
        <v>1</v>
      </c>
      <c r="DX130">
        <v>2</v>
      </c>
      <c r="DY130">
        <v>3</v>
      </c>
      <c r="DZ130">
        <v>6</v>
      </c>
      <c r="EA130" t="s">
        <v>34</v>
      </c>
      <c r="EB130" t="s">
        <v>93</v>
      </c>
      <c r="EC130" t="s">
        <v>226</v>
      </c>
      <c r="ED130" t="s">
        <v>63</v>
      </c>
      <c r="EE130" t="s">
        <v>330</v>
      </c>
      <c r="EF130">
        <v>1</v>
      </c>
      <c r="EG130">
        <v>15</v>
      </c>
      <c r="EH130">
        <v>3</v>
      </c>
      <c r="EI130">
        <v>3</v>
      </c>
      <c r="EJ130">
        <v>5</v>
      </c>
      <c r="EK130" t="s">
        <v>36</v>
      </c>
      <c r="EL130" t="s">
        <v>93</v>
      </c>
      <c r="EM130">
        <v>6</v>
      </c>
      <c r="EN130" t="s">
        <v>63</v>
      </c>
      <c r="EP130">
        <v>1</v>
      </c>
      <c r="EQ130">
        <v>1.5</v>
      </c>
      <c r="ER130">
        <v>2</v>
      </c>
      <c r="ES130">
        <v>3</v>
      </c>
      <c r="ET130">
        <v>12</v>
      </c>
      <c r="EU130" t="s">
        <v>34</v>
      </c>
      <c r="EV130" t="s">
        <v>93</v>
      </c>
      <c r="EW130">
        <v>8</v>
      </c>
      <c r="EX130" t="s">
        <v>94</v>
      </c>
      <c r="EY130" t="s">
        <v>426</v>
      </c>
      <c r="EZ130">
        <v>2</v>
      </c>
      <c r="FA130">
        <v>6</v>
      </c>
      <c r="FB130">
        <v>2</v>
      </c>
      <c r="FC130">
        <v>10</v>
      </c>
      <c r="FD130">
        <v>5</v>
      </c>
      <c r="FE130" t="s">
        <v>34</v>
      </c>
      <c r="FF130" t="s">
        <v>93</v>
      </c>
      <c r="FG130">
        <v>9</v>
      </c>
      <c r="FH130" t="s">
        <v>85</v>
      </c>
      <c r="FJ130">
        <v>1</v>
      </c>
      <c r="FK130">
        <v>3</v>
      </c>
      <c r="FL130">
        <v>3</v>
      </c>
      <c r="FM130">
        <v>2</v>
      </c>
      <c r="FN130">
        <v>7</v>
      </c>
      <c r="FO130" t="s">
        <v>34</v>
      </c>
      <c r="FP130" t="s">
        <v>93</v>
      </c>
      <c r="FQ130">
        <v>0</v>
      </c>
      <c r="FR130" t="s">
        <v>91</v>
      </c>
      <c r="FS130" t="s">
        <v>132</v>
      </c>
      <c r="FT130">
        <v>3</v>
      </c>
      <c r="FU130">
        <v>3</v>
      </c>
      <c r="FV130">
        <v>3</v>
      </c>
      <c r="FW130">
        <v>4</v>
      </c>
      <c r="FX130">
        <v>4</v>
      </c>
      <c r="GA130" t="s">
        <v>100</v>
      </c>
      <c r="GB130" t="s">
        <v>94</v>
      </c>
      <c r="GD130">
        <v>2</v>
      </c>
      <c r="GE130">
        <v>4</v>
      </c>
      <c r="GF130">
        <v>2</v>
      </c>
      <c r="GG130">
        <v>2</v>
      </c>
      <c r="GH130">
        <v>6</v>
      </c>
      <c r="GI130" t="s">
        <v>34</v>
      </c>
      <c r="GJ130" t="s">
        <v>86</v>
      </c>
      <c r="GK130">
        <v>0</v>
      </c>
      <c r="GL130" t="s">
        <v>85</v>
      </c>
      <c r="GN130">
        <v>2</v>
      </c>
      <c r="GO130">
        <v>10</v>
      </c>
      <c r="GP130">
        <v>2</v>
      </c>
      <c r="GQ130">
        <v>4</v>
      </c>
    </row>
    <row r="131" spans="1:199">
      <c r="A131" s="116">
        <v>43856</v>
      </c>
      <c r="B131" t="s">
        <v>427</v>
      </c>
      <c r="C131">
        <v>0</v>
      </c>
      <c r="D131">
        <v>0</v>
      </c>
      <c r="E131">
        <v>0</v>
      </c>
      <c r="F131">
        <v>85</v>
      </c>
      <c r="G131">
        <v>42</v>
      </c>
      <c r="H131">
        <v>43</v>
      </c>
      <c r="I131" s="521">
        <v>7</v>
      </c>
      <c r="J131">
        <v>0</v>
      </c>
      <c r="K131">
        <v>0</v>
      </c>
      <c r="L131">
        <v>1</v>
      </c>
      <c r="M131">
        <v>2</v>
      </c>
      <c r="N131">
        <v>3</v>
      </c>
      <c r="O131">
        <v>1</v>
      </c>
      <c r="P131">
        <v>4</v>
      </c>
      <c r="Q131">
        <v>0</v>
      </c>
      <c r="S131">
        <v>5</v>
      </c>
      <c r="T131" t="s">
        <v>270</v>
      </c>
      <c r="U131" t="s">
        <v>93</v>
      </c>
      <c r="V131">
        <v>8</v>
      </c>
      <c r="W131" t="s">
        <v>63</v>
      </c>
      <c r="Y131">
        <v>3</v>
      </c>
      <c r="Z131">
        <v>3</v>
      </c>
      <c r="AA131">
        <v>2</v>
      </c>
      <c r="AB131">
        <v>3</v>
      </c>
      <c r="AC131">
        <v>6</v>
      </c>
      <c r="AD131" t="s">
        <v>34</v>
      </c>
      <c r="AE131" t="s">
        <v>93</v>
      </c>
      <c r="AF131">
        <v>0</v>
      </c>
      <c r="AG131" t="s">
        <v>95</v>
      </c>
      <c r="AI131">
        <v>2</v>
      </c>
      <c r="AJ131">
        <v>32</v>
      </c>
      <c r="AK131">
        <v>3</v>
      </c>
      <c r="AL131">
        <v>3</v>
      </c>
      <c r="AM131">
        <v>4</v>
      </c>
      <c r="AN131" t="s">
        <v>270</v>
      </c>
      <c r="AO131" t="s">
        <v>63</v>
      </c>
      <c r="AP131">
        <v>4</v>
      </c>
      <c r="AQ131" t="s">
        <v>85</v>
      </c>
      <c r="AS131">
        <v>2</v>
      </c>
      <c r="AT131">
        <v>6</v>
      </c>
      <c r="AU131">
        <v>2</v>
      </c>
      <c r="AV131">
        <v>2</v>
      </c>
      <c r="AW131">
        <v>4</v>
      </c>
      <c r="AY131" t="s">
        <v>105</v>
      </c>
      <c r="AZ131" t="s">
        <v>29</v>
      </c>
      <c r="BA131" t="s">
        <v>85</v>
      </c>
      <c r="BC131">
        <v>1</v>
      </c>
      <c r="BD131">
        <v>8</v>
      </c>
      <c r="BE131">
        <v>3</v>
      </c>
      <c r="BF131">
        <v>1</v>
      </c>
      <c r="BG131">
        <v>5</v>
      </c>
      <c r="BH131" t="s">
        <v>34</v>
      </c>
      <c r="BI131" t="s">
        <v>98</v>
      </c>
      <c r="BJ131">
        <v>6</v>
      </c>
      <c r="BK131" t="s">
        <v>98</v>
      </c>
      <c r="BM131">
        <v>3</v>
      </c>
      <c r="BN131">
        <v>5</v>
      </c>
      <c r="BO131">
        <v>2</v>
      </c>
      <c r="BP131">
        <v>3</v>
      </c>
      <c r="BQ131">
        <v>6</v>
      </c>
      <c r="BR131" t="s">
        <v>34</v>
      </c>
      <c r="BS131" t="s">
        <v>63</v>
      </c>
      <c r="BT131">
        <v>0</v>
      </c>
      <c r="BU131" t="s">
        <v>98</v>
      </c>
      <c r="BW131">
        <v>1</v>
      </c>
      <c r="BX131">
        <v>0.5</v>
      </c>
      <c r="BY131">
        <v>1</v>
      </c>
      <c r="BZ131">
        <v>5</v>
      </c>
      <c r="CA131">
        <v>3</v>
      </c>
      <c r="CD131" t="s">
        <v>226</v>
      </c>
      <c r="CE131" t="s">
        <v>85</v>
      </c>
      <c r="CG131">
        <v>5</v>
      </c>
      <c r="CH131">
        <v>9</v>
      </c>
      <c r="CI131">
        <v>2</v>
      </c>
      <c r="CJ131">
        <v>1</v>
      </c>
      <c r="CK131">
        <v>5</v>
      </c>
      <c r="CL131" t="s">
        <v>34</v>
      </c>
      <c r="CM131" t="s">
        <v>93</v>
      </c>
      <c r="CN131">
        <v>9</v>
      </c>
      <c r="CO131" t="s">
        <v>85</v>
      </c>
      <c r="CQ131">
        <v>2</v>
      </c>
      <c r="CR131">
        <v>8</v>
      </c>
      <c r="CS131">
        <v>2</v>
      </c>
      <c r="CT131">
        <v>3</v>
      </c>
      <c r="CU131">
        <v>4</v>
      </c>
      <c r="CV131" t="s">
        <v>34</v>
      </c>
      <c r="CW131" t="s">
        <v>93</v>
      </c>
      <c r="CX131">
        <v>6</v>
      </c>
      <c r="CY131" t="s">
        <v>85</v>
      </c>
      <c r="DA131">
        <v>2</v>
      </c>
      <c r="DB131">
        <v>9</v>
      </c>
      <c r="DC131">
        <v>2</v>
      </c>
      <c r="DD131">
        <v>2</v>
      </c>
      <c r="DE131" t="s">
        <v>424</v>
      </c>
      <c r="DF131">
        <v>4</v>
      </c>
      <c r="DI131" t="s">
        <v>29</v>
      </c>
      <c r="DJ131" t="s">
        <v>98</v>
      </c>
      <c r="DL131">
        <v>1</v>
      </c>
      <c r="DM131">
        <v>5</v>
      </c>
      <c r="DN131">
        <v>2</v>
      </c>
      <c r="DO131">
        <v>2</v>
      </c>
      <c r="DP131">
        <v>4</v>
      </c>
      <c r="DQ131" t="s">
        <v>34</v>
      </c>
      <c r="DR131" t="s">
        <v>93</v>
      </c>
      <c r="DS131">
        <v>9</v>
      </c>
      <c r="DT131" t="s">
        <v>85</v>
      </c>
      <c r="DV131">
        <v>2</v>
      </c>
      <c r="DW131">
        <v>5</v>
      </c>
      <c r="DX131">
        <v>2</v>
      </c>
      <c r="DY131">
        <v>2</v>
      </c>
      <c r="DZ131">
        <v>4</v>
      </c>
      <c r="EA131" t="s">
        <v>34</v>
      </c>
      <c r="EB131" t="s">
        <v>95</v>
      </c>
      <c r="EC131">
        <v>8</v>
      </c>
      <c r="ED131" t="s">
        <v>95</v>
      </c>
      <c r="EF131">
        <v>1</v>
      </c>
      <c r="EG131">
        <v>3</v>
      </c>
      <c r="EH131">
        <v>1</v>
      </c>
      <c r="EI131">
        <v>3</v>
      </c>
      <c r="EJ131">
        <v>4</v>
      </c>
      <c r="EK131" t="s">
        <v>36</v>
      </c>
      <c r="EL131" t="s">
        <v>93</v>
      </c>
      <c r="EM131">
        <v>7</v>
      </c>
      <c r="EN131" t="s">
        <v>85</v>
      </c>
      <c r="EP131">
        <v>1</v>
      </c>
      <c r="EQ131">
        <v>1</v>
      </c>
      <c r="ER131">
        <v>2</v>
      </c>
      <c r="ES131">
        <v>2</v>
      </c>
      <c r="ET131">
        <v>7</v>
      </c>
      <c r="EU131" t="s">
        <v>34</v>
      </c>
      <c r="EV131" t="s">
        <v>63</v>
      </c>
      <c r="EW131" t="s">
        <v>111</v>
      </c>
      <c r="EX131" t="s">
        <v>95</v>
      </c>
      <c r="EZ131">
        <v>2</v>
      </c>
      <c r="FA131">
        <v>6</v>
      </c>
      <c r="FB131">
        <v>3</v>
      </c>
      <c r="FC131">
        <v>4</v>
      </c>
      <c r="FD131">
        <v>4</v>
      </c>
      <c r="FE131" t="s">
        <v>34</v>
      </c>
      <c r="FF131" t="s">
        <v>93</v>
      </c>
      <c r="FG131">
        <v>7</v>
      </c>
      <c r="FH131" t="s">
        <v>85</v>
      </c>
      <c r="FJ131">
        <v>3</v>
      </c>
      <c r="FK131">
        <v>23</v>
      </c>
      <c r="FL131">
        <v>2</v>
      </c>
      <c r="FM131">
        <v>2</v>
      </c>
      <c r="FN131">
        <v>5</v>
      </c>
      <c r="FO131" t="s">
        <v>34</v>
      </c>
      <c r="FP131" t="s">
        <v>95</v>
      </c>
      <c r="FQ131" t="s">
        <v>226</v>
      </c>
      <c r="FR131" t="s">
        <v>86</v>
      </c>
      <c r="FT131">
        <v>2</v>
      </c>
      <c r="FU131">
        <v>3</v>
      </c>
      <c r="FV131">
        <v>2</v>
      </c>
      <c r="FW131">
        <v>3</v>
      </c>
      <c r="FX131">
        <v>5</v>
      </c>
      <c r="GA131" t="s">
        <v>100</v>
      </c>
      <c r="GB131" t="s">
        <v>95</v>
      </c>
      <c r="GD131">
        <v>2</v>
      </c>
      <c r="GE131">
        <v>6</v>
      </c>
      <c r="GF131">
        <v>2</v>
      </c>
      <c r="GG131">
        <v>3</v>
      </c>
      <c r="GH131">
        <v>6</v>
      </c>
      <c r="GI131" t="s">
        <v>34</v>
      </c>
      <c r="GJ131" t="s">
        <v>98</v>
      </c>
      <c r="GK131" t="s">
        <v>128</v>
      </c>
      <c r="GL131" t="s">
        <v>95</v>
      </c>
      <c r="GN131">
        <v>3</v>
      </c>
      <c r="GO131">
        <v>13</v>
      </c>
      <c r="GP131">
        <v>2</v>
      </c>
      <c r="GQ131">
        <v>4</v>
      </c>
    </row>
    <row r="132" spans="1:199">
      <c r="A132" s="116">
        <v>43843</v>
      </c>
      <c r="B132" t="s">
        <v>293</v>
      </c>
      <c r="C132">
        <v>3</v>
      </c>
      <c r="D132">
        <v>0</v>
      </c>
      <c r="E132">
        <v>3</v>
      </c>
      <c r="F132">
        <v>88</v>
      </c>
      <c r="G132">
        <v>40</v>
      </c>
      <c r="H132">
        <v>48</v>
      </c>
      <c r="I132" s="521">
        <v>8</v>
      </c>
      <c r="J132">
        <v>2</v>
      </c>
      <c r="K132">
        <v>0</v>
      </c>
      <c r="L132">
        <v>0</v>
      </c>
      <c r="M132">
        <v>0</v>
      </c>
      <c r="N132">
        <v>2</v>
      </c>
      <c r="O132">
        <v>2</v>
      </c>
      <c r="P132">
        <v>4</v>
      </c>
      <c r="Q132">
        <v>0</v>
      </c>
      <c r="S132">
        <v>5</v>
      </c>
      <c r="T132" t="s">
        <v>270</v>
      </c>
      <c r="U132" t="s">
        <v>63</v>
      </c>
      <c r="V132">
        <v>8</v>
      </c>
      <c r="W132" t="s">
        <v>85</v>
      </c>
      <c r="Y132">
        <v>3</v>
      </c>
      <c r="Z132">
        <v>10</v>
      </c>
      <c r="AA132">
        <v>3</v>
      </c>
      <c r="AB132">
        <v>2</v>
      </c>
      <c r="AC132">
        <v>5</v>
      </c>
      <c r="AD132" t="s">
        <v>34</v>
      </c>
      <c r="AE132" t="s">
        <v>93</v>
      </c>
      <c r="AF132">
        <v>0</v>
      </c>
      <c r="AG132" t="s">
        <v>85</v>
      </c>
      <c r="AI132">
        <v>4</v>
      </c>
      <c r="AJ132">
        <v>12</v>
      </c>
      <c r="AK132">
        <v>3</v>
      </c>
      <c r="AL132">
        <v>2</v>
      </c>
      <c r="AM132">
        <v>4</v>
      </c>
      <c r="AN132" t="s">
        <v>270</v>
      </c>
      <c r="AO132" t="s">
        <v>63</v>
      </c>
      <c r="AP132">
        <v>4</v>
      </c>
      <c r="AQ132" t="s">
        <v>85</v>
      </c>
      <c r="AS132">
        <v>2</v>
      </c>
      <c r="AT132">
        <v>16</v>
      </c>
      <c r="AU132">
        <v>2</v>
      </c>
      <c r="AV132">
        <v>2</v>
      </c>
      <c r="AW132">
        <v>3</v>
      </c>
      <c r="AY132" t="s">
        <v>105</v>
      </c>
      <c r="AZ132" t="s">
        <v>29</v>
      </c>
      <c r="BA132" t="s">
        <v>85</v>
      </c>
      <c r="BC132">
        <v>2</v>
      </c>
      <c r="BD132">
        <v>6</v>
      </c>
      <c r="BE132">
        <v>2</v>
      </c>
      <c r="BF132">
        <v>1</v>
      </c>
      <c r="BG132">
        <v>4</v>
      </c>
      <c r="BH132" t="s">
        <v>34</v>
      </c>
      <c r="BI132" t="s">
        <v>92</v>
      </c>
      <c r="BJ132">
        <v>4</v>
      </c>
      <c r="BK132" t="s">
        <v>85</v>
      </c>
      <c r="BM132">
        <v>1</v>
      </c>
      <c r="BN132">
        <v>1.5</v>
      </c>
      <c r="BO132">
        <v>2</v>
      </c>
      <c r="BP132">
        <v>2</v>
      </c>
      <c r="BQ132">
        <v>6</v>
      </c>
      <c r="BR132" t="s">
        <v>34</v>
      </c>
      <c r="BS132" t="s">
        <v>93</v>
      </c>
      <c r="BT132">
        <v>0</v>
      </c>
      <c r="BU132" t="s">
        <v>91</v>
      </c>
      <c r="BV132" t="s">
        <v>285</v>
      </c>
      <c r="BW132">
        <v>2</v>
      </c>
      <c r="BX132">
        <v>7</v>
      </c>
      <c r="BY132">
        <v>2</v>
      </c>
      <c r="BZ132">
        <v>4</v>
      </c>
      <c r="CA132">
        <v>3</v>
      </c>
      <c r="CD132" t="s">
        <v>226</v>
      </c>
      <c r="CE132" t="s">
        <v>85</v>
      </c>
      <c r="CG132">
        <v>5</v>
      </c>
      <c r="CH132">
        <v>5</v>
      </c>
      <c r="CI132">
        <v>2</v>
      </c>
      <c r="CJ132">
        <v>1</v>
      </c>
      <c r="CK132">
        <v>6</v>
      </c>
      <c r="CL132" t="s">
        <v>34</v>
      </c>
      <c r="CM132" t="s">
        <v>91</v>
      </c>
      <c r="CN132">
        <v>0</v>
      </c>
      <c r="CO132" t="s">
        <v>85</v>
      </c>
      <c r="CQ132">
        <v>2</v>
      </c>
      <c r="CR132">
        <v>3</v>
      </c>
      <c r="CS132">
        <v>1</v>
      </c>
      <c r="CT132">
        <v>5</v>
      </c>
      <c r="CU132">
        <v>4</v>
      </c>
      <c r="CV132" t="s">
        <v>34</v>
      </c>
      <c r="CW132" t="s">
        <v>93</v>
      </c>
      <c r="CX132">
        <v>4</v>
      </c>
      <c r="CY132" t="s">
        <v>85</v>
      </c>
      <c r="DA132">
        <v>3</v>
      </c>
      <c r="DB132">
        <v>2</v>
      </c>
      <c r="DC132">
        <v>2</v>
      </c>
      <c r="DD132">
        <v>2</v>
      </c>
      <c r="DE132" t="s">
        <v>424</v>
      </c>
      <c r="DF132">
        <v>4</v>
      </c>
      <c r="DI132" t="s">
        <v>111</v>
      </c>
      <c r="DJ132" t="s">
        <v>63</v>
      </c>
      <c r="DL132">
        <v>3</v>
      </c>
      <c r="DM132">
        <v>9</v>
      </c>
      <c r="DN132">
        <v>2</v>
      </c>
      <c r="DO132">
        <v>2</v>
      </c>
      <c r="DP132">
        <v>5</v>
      </c>
      <c r="DQ132" t="s">
        <v>34</v>
      </c>
      <c r="DR132" t="s">
        <v>93</v>
      </c>
      <c r="DS132">
        <v>8</v>
      </c>
      <c r="DT132" t="s">
        <v>85</v>
      </c>
      <c r="DV132">
        <v>1</v>
      </c>
      <c r="DW132">
        <v>9</v>
      </c>
      <c r="DX132">
        <v>3</v>
      </c>
      <c r="DY132">
        <v>2</v>
      </c>
      <c r="DZ132">
        <v>5</v>
      </c>
      <c r="EA132" t="s">
        <v>34</v>
      </c>
      <c r="EB132" t="s">
        <v>63</v>
      </c>
      <c r="EC132">
        <v>9</v>
      </c>
      <c r="ED132" t="s">
        <v>91</v>
      </c>
      <c r="EF132">
        <v>1</v>
      </c>
      <c r="EG132">
        <v>2</v>
      </c>
      <c r="EH132">
        <v>2</v>
      </c>
      <c r="EI132">
        <v>3</v>
      </c>
      <c r="EJ132">
        <v>4</v>
      </c>
      <c r="EK132" t="s">
        <v>36</v>
      </c>
      <c r="EL132" t="s">
        <v>93</v>
      </c>
      <c r="EM132">
        <v>6</v>
      </c>
      <c r="EN132" t="s">
        <v>63</v>
      </c>
      <c r="EP132">
        <v>3</v>
      </c>
      <c r="EQ132">
        <v>3</v>
      </c>
      <c r="ER132">
        <v>1</v>
      </c>
      <c r="ES132">
        <v>3</v>
      </c>
      <c r="ET132">
        <v>10</v>
      </c>
      <c r="EU132" t="s">
        <v>34</v>
      </c>
      <c r="EV132" t="s">
        <v>96</v>
      </c>
      <c r="EW132" t="s">
        <v>272</v>
      </c>
      <c r="EX132" t="s">
        <v>85</v>
      </c>
      <c r="EZ132">
        <v>2</v>
      </c>
      <c r="FA132">
        <v>13</v>
      </c>
      <c r="FB132">
        <v>3</v>
      </c>
      <c r="FC132">
        <v>7</v>
      </c>
      <c r="FD132">
        <v>5</v>
      </c>
      <c r="FE132" t="s">
        <v>34</v>
      </c>
      <c r="FF132" t="s">
        <v>86</v>
      </c>
      <c r="FG132">
        <v>8</v>
      </c>
      <c r="FH132" t="s">
        <v>85</v>
      </c>
      <c r="FJ132">
        <v>2</v>
      </c>
      <c r="FK132">
        <v>18</v>
      </c>
      <c r="FL132">
        <v>3</v>
      </c>
      <c r="FM132">
        <v>2</v>
      </c>
      <c r="FN132">
        <v>6</v>
      </c>
      <c r="FO132" t="s">
        <v>34</v>
      </c>
      <c r="FP132" t="s">
        <v>96</v>
      </c>
      <c r="FQ132">
        <v>0</v>
      </c>
      <c r="FR132" t="s">
        <v>85</v>
      </c>
      <c r="FT132">
        <v>3</v>
      </c>
      <c r="FU132">
        <v>1</v>
      </c>
      <c r="FV132">
        <v>2</v>
      </c>
      <c r="FW132">
        <v>4</v>
      </c>
      <c r="FX132">
        <v>4</v>
      </c>
      <c r="GA132" t="s">
        <v>100</v>
      </c>
      <c r="GB132" t="s">
        <v>95</v>
      </c>
      <c r="GD132">
        <v>2</v>
      </c>
      <c r="GE132">
        <v>4</v>
      </c>
      <c r="GF132">
        <v>2</v>
      </c>
      <c r="GG132">
        <v>2</v>
      </c>
      <c r="GH132">
        <v>5</v>
      </c>
      <c r="GI132" t="s">
        <v>34</v>
      </c>
      <c r="GJ132" t="s">
        <v>91</v>
      </c>
      <c r="GK132" t="s">
        <v>128</v>
      </c>
      <c r="GL132" t="s">
        <v>91</v>
      </c>
      <c r="GM132" t="s">
        <v>285</v>
      </c>
      <c r="GN132">
        <v>2</v>
      </c>
      <c r="GO132">
        <v>6</v>
      </c>
      <c r="GP132">
        <v>1</v>
      </c>
      <c r="GQ132">
        <v>4</v>
      </c>
    </row>
    <row r="133" spans="1:199">
      <c r="A133" s="116">
        <v>43834</v>
      </c>
      <c r="B133" t="s">
        <v>290</v>
      </c>
      <c r="C133">
        <v>4</v>
      </c>
      <c r="D133">
        <v>1</v>
      </c>
      <c r="E133">
        <v>5</v>
      </c>
      <c r="F133">
        <v>91</v>
      </c>
      <c r="G133">
        <v>42</v>
      </c>
      <c r="H133">
        <v>49</v>
      </c>
      <c r="I133" s="521">
        <v>7</v>
      </c>
      <c r="J133">
        <v>3</v>
      </c>
      <c r="K133">
        <v>0</v>
      </c>
      <c r="L133">
        <v>2</v>
      </c>
      <c r="M133">
        <v>0</v>
      </c>
      <c r="N133">
        <v>5</v>
      </c>
      <c r="O133">
        <v>0</v>
      </c>
      <c r="P133">
        <v>5</v>
      </c>
      <c r="Q133">
        <v>0</v>
      </c>
      <c r="S133">
        <v>4</v>
      </c>
      <c r="T133" t="s">
        <v>270</v>
      </c>
      <c r="U133" t="s">
        <v>93</v>
      </c>
      <c r="V133" t="s">
        <v>226</v>
      </c>
      <c r="W133" t="s">
        <v>63</v>
      </c>
      <c r="Y133">
        <v>1</v>
      </c>
      <c r="Z133">
        <v>1</v>
      </c>
      <c r="AA133">
        <v>1</v>
      </c>
      <c r="AB133">
        <v>3</v>
      </c>
      <c r="AC133">
        <v>4</v>
      </c>
      <c r="AD133" t="s">
        <v>34</v>
      </c>
      <c r="AE133" t="s">
        <v>93</v>
      </c>
      <c r="AF133" t="s">
        <v>226</v>
      </c>
      <c r="AG133" t="s">
        <v>85</v>
      </c>
      <c r="AI133">
        <v>4</v>
      </c>
      <c r="AJ133">
        <v>10</v>
      </c>
      <c r="AK133">
        <v>2</v>
      </c>
      <c r="AL133">
        <v>2</v>
      </c>
      <c r="AM133">
        <v>4</v>
      </c>
      <c r="AN133" t="s">
        <v>270</v>
      </c>
      <c r="AO133" t="s">
        <v>93</v>
      </c>
      <c r="AP133">
        <v>0</v>
      </c>
      <c r="AQ133" t="s">
        <v>85</v>
      </c>
      <c r="AS133">
        <v>1</v>
      </c>
      <c r="AT133">
        <v>11</v>
      </c>
      <c r="AU133">
        <v>2</v>
      </c>
      <c r="AV133">
        <v>2</v>
      </c>
      <c r="AW133">
        <v>5</v>
      </c>
      <c r="AY133" t="s">
        <v>105</v>
      </c>
      <c r="AZ133" t="s">
        <v>29</v>
      </c>
      <c r="BA133" t="s">
        <v>98</v>
      </c>
      <c r="BB133" t="s">
        <v>280</v>
      </c>
      <c r="BC133">
        <v>2</v>
      </c>
      <c r="BD133">
        <v>10</v>
      </c>
      <c r="BE133">
        <v>3</v>
      </c>
      <c r="BF133">
        <v>2</v>
      </c>
      <c r="BG133">
        <v>4</v>
      </c>
      <c r="BH133" t="s">
        <v>34</v>
      </c>
      <c r="BI133" t="s">
        <v>92</v>
      </c>
      <c r="BJ133">
        <v>4</v>
      </c>
      <c r="BK133" t="s">
        <v>85</v>
      </c>
      <c r="BM133">
        <v>1</v>
      </c>
      <c r="BN133">
        <v>12</v>
      </c>
      <c r="BO133">
        <v>2</v>
      </c>
      <c r="BP133">
        <v>2</v>
      </c>
      <c r="BQ133">
        <v>7</v>
      </c>
      <c r="BR133" t="s">
        <v>34</v>
      </c>
      <c r="BS133" t="s">
        <v>103</v>
      </c>
      <c r="BT133">
        <v>5</v>
      </c>
      <c r="BU133" t="s">
        <v>86</v>
      </c>
      <c r="BV133" t="s">
        <v>285</v>
      </c>
      <c r="BW133">
        <v>1</v>
      </c>
      <c r="BX133">
        <v>5</v>
      </c>
      <c r="BY133">
        <v>2</v>
      </c>
      <c r="BZ133">
        <v>5</v>
      </c>
      <c r="CA133">
        <v>3</v>
      </c>
      <c r="CD133">
        <v>0</v>
      </c>
      <c r="CE133" t="s">
        <v>91</v>
      </c>
      <c r="CG133">
        <v>4</v>
      </c>
      <c r="CH133">
        <v>1</v>
      </c>
      <c r="CI133">
        <v>1</v>
      </c>
      <c r="CJ133">
        <v>2</v>
      </c>
      <c r="CK133">
        <v>6</v>
      </c>
      <c r="CL133" t="s">
        <v>34</v>
      </c>
      <c r="CM133" t="s">
        <v>93</v>
      </c>
      <c r="CN133" t="s">
        <v>128</v>
      </c>
      <c r="CO133" t="s">
        <v>63</v>
      </c>
      <c r="CQ133">
        <v>2</v>
      </c>
      <c r="CR133">
        <v>2</v>
      </c>
      <c r="CS133">
        <v>2</v>
      </c>
      <c r="CT133">
        <v>4</v>
      </c>
      <c r="CU133">
        <v>5</v>
      </c>
      <c r="CV133" t="s">
        <v>34</v>
      </c>
      <c r="CW133" t="s">
        <v>95</v>
      </c>
      <c r="CX133">
        <v>4</v>
      </c>
      <c r="CY133" t="s">
        <v>85</v>
      </c>
      <c r="DA133">
        <v>1</v>
      </c>
      <c r="DB133">
        <v>3</v>
      </c>
      <c r="DC133">
        <v>2</v>
      </c>
      <c r="DD133">
        <v>3</v>
      </c>
      <c r="DE133" t="s">
        <v>424</v>
      </c>
      <c r="DF133">
        <v>5</v>
      </c>
      <c r="DI133" t="s">
        <v>111</v>
      </c>
      <c r="DJ133" t="s">
        <v>63</v>
      </c>
      <c r="DL133">
        <v>2</v>
      </c>
      <c r="DM133">
        <v>7</v>
      </c>
      <c r="DN133">
        <v>3</v>
      </c>
      <c r="DO133">
        <v>2</v>
      </c>
      <c r="DP133">
        <v>5</v>
      </c>
      <c r="DQ133" t="s">
        <v>34</v>
      </c>
      <c r="DR133" t="s">
        <v>63</v>
      </c>
      <c r="DS133">
        <v>7</v>
      </c>
      <c r="DT133" t="s">
        <v>85</v>
      </c>
      <c r="DV133">
        <v>2</v>
      </c>
      <c r="DW133">
        <v>13</v>
      </c>
      <c r="DX133">
        <v>3</v>
      </c>
      <c r="DY133">
        <v>2</v>
      </c>
      <c r="DZ133">
        <v>5</v>
      </c>
      <c r="EA133" t="s">
        <v>34</v>
      </c>
      <c r="EB133" t="s">
        <v>63</v>
      </c>
      <c r="EC133" t="s">
        <v>223</v>
      </c>
      <c r="ED133" t="s">
        <v>85</v>
      </c>
      <c r="EE133" t="s">
        <v>236</v>
      </c>
      <c r="EF133">
        <v>1</v>
      </c>
      <c r="EG133">
        <v>14</v>
      </c>
      <c r="EH133">
        <v>2</v>
      </c>
      <c r="EI133">
        <v>3</v>
      </c>
      <c r="EJ133">
        <v>4</v>
      </c>
      <c r="EK133" t="s">
        <v>36</v>
      </c>
      <c r="EL133" t="s">
        <v>93</v>
      </c>
      <c r="EM133">
        <v>9</v>
      </c>
      <c r="EN133" t="s">
        <v>85</v>
      </c>
      <c r="EP133">
        <v>1</v>
      </c>
      <c r="EQ133">
        <v>9</v>
      </c>
      <c r="ER133">
        <v>2</v>
      </c>
      <c r="ES133">
        <v>2</v>
      </c>
      <c r="ET133">
        <v>11</v>
      </c>
      <c r="EU133" t="s">
        <v>34</v>
      </c>
      <c r="EV133" t="s">
        <v>96</v>
      </c>
      <c r="EW133">
        <v>4</v>
      </c>
      <c r="EX133" t="s">
        <v>91</v>
      </c>
      <c r="EY133" t="s">
        <v>288</v>
      </c>
      <c r="EZ133">
        <v>2</v>
      </c>
      <c r="FA133">
        <v>10</v>
      </c>
      <c r="FB133">
        <v>3</v>
      </c>
      <c r="FC133">
        <v>8</v>
      </c>
      <c r="FD133">
        <v>4</v>
      </c>
      <c r="FE133" t="s">
        <v>34</v>
      </c>
      <c r="FF133" t="s">
        <v>93</v>
      </c>
      <c r="FG133">
        <v>8</v>
      </c>
      <c r="FH133" t="s">
        <v>85</v>
      </c>
      <c r="FJ133">
        <v>3</v>
      </c>
      <c r="FK133">
        <v>13</v>
      </c>
      <c r="FL133">
        <v>2</v>
      </c>
      <c r="FM133">
        <v>2</v>
      </c>
      <c r="FN133">
        <v>4</v>
      </c>
      <c r="FO133" t="s">
        <v>34</v>
      </c>
      <c r="FP133" t="s">
        <v>91</v>
      </c>
      <c r="FQ133">
        <v>0</v>
      </c>
      <c r="FR133" t="s">
        <v>85</v>
      </c>
      <c r="FT133">
        <v>3</v>
      </c>
      <c r="FU133">
        <v>8</v>
      </c>
      <c r="FV133">
        <v>1</v>
      </c>
      <c r="FW133">
        <v>3</v>
      </c>
      <c r="FX133">
        <v>4</v>
      </c>
      <c r="GA133" t="s">
        <v>40</v>
      </c>
      <c r="GB133" t="s">
        <v>94</v>
      </c>
      <c r="GD133">
        <v>1</v>
      </c>
      <c r="GE133">
        <v>3</v>
      </c>
      <c r="GF133">
        <v>2</v>
      </c>
      <c r="GG133">
        <v>2</v>
      </c>
      <c r="GH133">
        <v>7</v>
      </c>
      <c r="GI133" t="s">
        <v>34</v>
      </c>
      <c r="GJ133" t="s">
        <v>103</v>
      </c>
      <c r="GK133" t="s">
        <v>128</v>
      </c>
      <c r="GL133" t="s">
        <v>92</v>
      </c>
      <c r="GN133">
        <v>2</v>
      </c>
      <c r="GO133">
        <v>10</v>
      </c>
      <c r="GP133">
        <v>2</v>
      </c>
      <c r="GQ133">
        <v>5</v>
      </c>
    </row>
    <row r="134" spans="1:199">
      <c r="A134" s="116">
        <v>43830</v>
      </c>
      <c r="B134" t="s">
        <v>428</v>
      </c>
      <c r="C134">
        <v>3</v>
      </c>
      <c r="D134">
        <v>2</v>
      </c>
      <c r="E134">
        <v>5</v>
      </c>
      <c r="F134">
        <v>98</v>
      </c>
      <c r="G134">
        <v>46</v>
      </c>
      <c r="H134">
        <v>52</v>
      </c>
      <c r="I134" s="521">
        <v>13</v>
      </c>
      <c r="J134">
        <v>2</v>
      </c>
      <c r="K134">
        <v>0</v>
      </c>
      <c r="L134">
        <v>5</v>
      </c>
      <c r="M134">
        <v>1</v>
      </c>
      <c r="N134">
        <v>8</v>
      </c>
      <c r="O134">
        <v>0</v>
      </c>
      <c r="P134">
        <v>8</v>
      </c>
      <c r="Q134">
        <v>0</v>
      </c>
      <c r="S134">
        <v>5</v>
      </c>
      <c r="T134" t="s">
        <v>270</v>
      </c>
      <c r="U134" t="s">
        <v>93</v>
      </c>
      <c r="V134">
        <v>8</v>
      </c>
      <c r="W134" t="s">
        <v>98</v>
      </c>
      <c r="Y134">
        <v>3</v>
      </c>
      <c r="Z134">
        <v>5</v>
      </c>
      <c r="AA134">
        <v>2</v>
      </c>
      <c r="AB134">
        <v>3</v>
      </c>
      <c r="AC134">
        <v>4</v>
      </c>
      <c r="AD134" t="s">
        <v>34</v>
      </c>
      <c r="AE134" t="s">
        <v>93</v>
      </c>
      <c r="AF134">
        <v>4</v>
      </c>
      <c r="AG134" t="s">
        <v>85</v>
      </c>
      <c r="AI134">
        <v>2</v>
      </c>
      <c r="AJ134">
        <v>16</v>
      </c>
      <c r="AK134">
        <v>2</v>
      </c>
      <c r="AL134">
        <v>2</v>
      </c>
      <c r="AM134">
        <v>5</v>
      </c>
      <c r="AN134" t="s">
        <v>270</v>
      </c>
      <c r="AO134" t="s">
        <v>63</v>
      </c>
      <c r="AP134">
        <v>0</v>
      </c>
      <c r="AQ134" t="s">
        <v>85</v>
      </c>
      <c r="AS134">
        <v>1</v>
      </c>
      <c r="AT134">
        <v>6</v>
      </c>
      <c r="AU134">
        <v>3</v>
      </c>
      <c r="AV134">
        <v>2</v>
      </c>
      <c r="AW134">
        <v>5</v>
      </c>
      <c r="AY134" t="s">
        <v>105</v>
      </c>
      <c r="AZ134" t="s">
        <v>29</v>
      </c>
      <c r="BA134" t="s">
        <v>98</v>
      </c>
      <c r="BB134" t="s">
        <v>280</v>
      </c>
      <c r="BC134">
        <v>2</v>
      </c>
      <c r="BD134">
        <v>3</v>
      </c>
      <c r="BE134">
        <v>2</v>
      </c>
      <c r="BF134">
        <v>3</v>
      </c>
      <c r="BG134">
        <v>4</v>
      </c>
      <c r="BH134" t="s">
        <v>34</v>
      </c>
      <c r="BI134" t="s">
        <v>86</v>
      </c>
      <c r="BJ134" t="s">
        <v>226</v>
      </c>
      <c r="BK134" t="s">
        <v>85</v>
      </c>
      <c r="BM134">
        <v>1</v>
      </c>
      <c r="BN134">
        <v>23</v>
      </c>
      <c r="BO134">
        <v>2</v>
      </c>
      <c r="BP134">
        <v>2</v>
      </c>
      <c r="BQ134">
        <v>7</v>
      </c>
      <c r="BR134" t="s">
        <v>34</v>
      </c>
      <c r="BS134" t="s">
        <v>93</v>
      </c>
      <c r="BT134">
        <v>4</v>
      </c>
      <c r="BU134" t="s">
        <v>85</v>
      </c>
      <c r="BW134">
        <v>4</v>
      </c>
      <c r="BX134">
        <v>30</v>
      </c>
      <c r="BY134">
        <v>4</v>
      </c>
      <c r="BZ134">
        <v>3</v>
      </c>
      <c r="CA134">
        <v>4</v>
      </c>
      <c r="CD134">
        <v>0</v>
      </c>
      <c r="CE134" t="s">
        <v>85</v>
      </c>
      <c r="CG134">
        <v>4</v>
      </c>
      <c r="CH134">
        <v>26</v>
      </c>
      <c r="CI134">
        <v>3</v>
      </c>
      <c r="CJ134">
        <v>1</v>
      </c>
      <c r="CK134">
        <v>7</v>
      </c>
      <c r="CL134" t="s">
        <v>34</v>
      </c>
      <c r="CM134" t="s">
        <v>93</v>
      </c>
      <c r="CN134">
        <v>8</v>
      </c>
      <c r="CO134" t="s">
        <v>98</v>
      </c>
      <c r="CQ134">
        <v>2</v>
      </c>
      <c r="CR134">
        <v>14</v>
      </c>
      <c r="CS134">
        <v>2</v>
      </c>
      <c r="CT134">
        <v>5</v>
      </c>
      <c r="CU134">
        <v>5</v>
      </c>
      <c r="CV134" t="s">
        <v>34</v>
      </c>
      <c r="CW134" t="s">
        <v>63</v>
      </c>
      <c r="CX134">
        <v>6</v>
      </c>
      <c r="CY134" t="s">
        <v>85</v>
      </c>
      <c r="DA134">
        <v>2</v>
      </c>
      <c r="DB134">
        <v>26</v>
      </c>
      <c r="DC134">
        <v>3</v>
      </c>
      <c r="DD134">
        <v>2</v>
      </c>
      <c r="DE134" t="s">
        <v>424</v>
      </c>
      <c r="DF134">
        <v>6</v>
      </c>
      <c r="DI134" t="s">
        <v>111</v>
      </c>
      <c r="DJ134" t="s">
        <v>91</v>
      </c>
      <c r="DK134" t="s">
        <v>469</v>
      </c>
      <c r="DL134">
        <v>1</v>
      </c>
      <c r="DM134">
        <v>6</v>
      </c>
      <c r="DN134">
        <v>2</v>
      </c>
      <c r="DO134">
        <v>4</v>
      </c>
      <c r="DP134">
        <v>6</v>
      </c>
      <c r="DQ134" t="s">
        <v>34</v>
      </c>
      <c r="DR134" t="s">
        <v>93</v>
      </c>
      <c r="DS134" t="s">
        <v>226</v>
      </c>
      <c r="DT134" t="s">
        <v>95</v>
      </c>
      <c r="DV134">
        <v>1</v>
      </c>
      <c r="DW134">
        <v>6</v>
      </c>
      <c r="DX134">
        <v>2</v>
      </c>
      <c r="DY134">
        <v>4</v>
      </c>
      <c r="DZ134">
        <v>4</v>
      </c>
      <c r="EA134" t="s">
        <v>34</v>
      </c>
      <c r="EB134" t="s">
        <v>93</v>
      </c>
      <c r="EC134" t="s">
        <v>223</v>
      </c>
      <c r="ED134" t="s">
        <v>85</v>
      </c>
      <c r="EF134">
        <v>1</v>
      </c>
      <c r="EG134">
        <v>9</v>
      </c>
      <c r="EH134">
        <v>2</v>
      </c>
      <c r="EI134">
        <v>2</v>
      </c>
      <c r="EJ134">
        <v>8</v>
      </c>
      <c r="EK134" t="s">
        <v>279</v>
      </c>
      <c r="EL134" t="s">
        <v>103</v>
      </c>
      <c r="EM134">
        <v>9</v>
      </c>
      <c r="EN134" t="s">
        <v>85</v>
      </c>
      <c r="EP134">
        <v>1</v>
      </c>
      <c r="EQ134">
        <v>9</v>
      </c>
      <c r="ER134">
        <v>3</v>
      </c>
      <c r="ES134">
        <v>5</v>
      </c>
      <c r="ET134">
        <v>7</v>
      </c>
      <c r="EU134" t="s">
        <v>34</v>
      </c>
      <c r="EV134" t="s">
        <v>93</v>
      </c>
      <c r="EW134">
        <v>4</v>
      </c>
      <c r="EX134" t="s">
        <v>91</v>
      </c>
      <c r="EZ134">
        <v>2</v>
      </c>
      <c r="FA134">
        <v>3</v>
      </c>
      <c r="FB134">
        <v>2</v>
      </c>
      <c r="FC134">
        <v>5</v>
      </c>
      <c r="FD134">
        <v>4</v>
      </c>
      <c r="FE134" t="s">
        <v>34</v>
      </c>
      <c r="FF134" t="s">
        <v>93</v>
      </c>
      <c r="FG134">
        <v>7</v>
      </c>
      <c r="FH134" t="s">
        <v>85</v>
      </c>
      <c r="FJ134">
        <v>1</v>
      </c>
      <c r="FK134">
        <v>7</v>
      </c>
      <c r="FL134">
        <v>2</v>
      </c>
      <c r="FM134">
        <v>2</v>
      </c>
      <c r="FN134">
        <v>4</v>
      </c>
      <c r="FO134" t="s">
        <v>34</v>
      </c>
      <c r="FP134" t="s">
        <v>93</v>
      </c>
      <c r="FQ134" t="s">
        <v>226</v>
      </c>
      <c r="FR134" t="s">
        <v>85</v>
      </c>
      <c r="FT134">
        <v>3</v>
      </c>
      <c r="FU134">
        <v>5</v>
      </c>
      <c r="FV134">
        <v>2</v>
      </c>
      <c r="FW134">
        <v>2</v>
      </c>
      <c r="FX134">
        <v>4</v>
      </c>
      <c r="GA134" t="s">
        <v>40</v>
      </c>
      <c r="GB134" t="s">
        <v>85</v>
      </c>
      <c r="GD134">
        <v>1</v>
      </c>
      <c r="GE134">
        <v>8</v>
      </c>
      <c r="GF134">
        <v>3</v>
      </c>
      <c r="GG134">
        <v>1</v>
      </c>
      <c r="GH134">
        <v>9</v>
      </c>
      <c r="GI134" t="s">
        <v>34</v>
      </c>
      <c r="GJ134" t="s">
        <v>103</v>
      </c>
      <c r="GK134" t="s">
        <v>128</v>
      </c>
      <c r="GL134" t="s">
        <v>92</v>
      </c>
      <c r="GM134" t="s">
        <v>285</v>
      </c>
      <c r="GN134">
        <v>2</v>
      </c>
      <c r="GO134">
        <v>9</v>
      </c>
      <c r="GP134">
        <v>2</v>
      </c>
      <c r="GQ134">
        <v>7</v>
      </c>
    </row>
    <row r="135" spans="1:199">
      <c r="A135" s="116">
        <v>43829</v>
      </c>
      <c r="B135" t="s">
        <v>282</v>
      </c>
      <c r="C135">
        <v>4</v>
      </c>
      <c r="D135">
        <v>1</v>
      </c>
      <c r="E135">
        <v>5</v>
      </c>
      <c r="F135">
        <v>90</v>
      </c>
      <c r="G135">
        <v>50</v>
      </c>
      <c r="H135">
        <v>40</v>
      </c>
      <c r="I135" s="521">
        <v>6</v>
      </c>
      <c r="J135">
        <v>2</v>
      </c>
      <c r="K135">
        <v>0</v>
      </c>
      <c r="L135">
        <v>2</v>
      </c>
      <c r="M135">
        <v>0</v>
      </c>
      <c r="N135">
        <v>4</v>
      </c>
      <c r="O135">
        <v>2</v>
      </c>
      <c r="P135">
        <v>6</v>
      </c>
      <c r="Q135">
        <v>0</v>
      </c>
      <c r="S135">
        <v>7</v>
      </c>
      <c r="T135" t="s">
        <v>279</v>
      </c>
      <c r="U135" t="s">
        <v>103</v>
      </c>
      <c r="V135">
        <v>9</v>
      </c>
      <c r="W135" t="s">
        <v>85</v>
      </c>
      <c r="Y135">
        <v>3</v>
      </c>
      <c r="Z135">
        <v>27</v>
      </c>
      <c r="AA135">
        <v>3</v>
      </c>
      <c r="AB135">
        <v>4</v>
      </c>
      <c r="AC135">
        <v>5</v>
      </c>
      <c r="AD135" t="s">
        <v>34</v>
      </c>
      <c r="AE135" t="s">
        <v>93</v>
      </c>
      <c r="AF135">
        <v>9</v>
      </c>
      <c r="AG135" t="s">
        <v>91</v>
      </c>
      <c r="AI135">
        <v>4</v>
      </c>
      <c r="AJ135">
        <v>5</v>
      </c>
      <c r="AK135">
        <v>2</v>
      </c>
      <c r="AL135">
        <v>3</v>
      </c>
      <c r="AM135">
        <v>6</v>
      </c>
      <c r="AN135" t="s">
        <v>270</v>
      </c>
      <c r="AO135" t="s">
        <v>95</v>
      </c>
      <c r="AP135">
        <v>4</v>
      </c>
      <c r="AQ135" t="s">
        <v>98</v>
      </c>
      <c r="AS135">
        <v>2</v>
      </c>
      <c r="AT135">
        <v>6</v>
      </c>
      <c r="AU135">
        <v>3</v>
      </c>
      <c r="AV135">
        <v>3</v>
      </c>
      <c r="AW135">
        <v>3</v>
      </c>
      <c r="AY135" t="s">
        <v>105</v>
      </c>
      <c r="AZ135" t="s">
        <v>29</v>
      </c>
      <c r="BA135" t="s">
        <v>95</v>
      </c>
      <c r="BC135">
        <v>2</v>
      </c>
      <c r="BD135">
        <v>7</v>
      </c>
      <c r="BE135">
        <v>1</v>
      </c>
      <c r="BF135">
        <v>2</v>
      </c>
      <c r="BG135">
        <v>8</v>
      </c>
      <c r="BH135" t="s">
        <v>279</v>
      </c>
      <c r="BI135" t="s">
        <v>86</v>
      </c>
      <c r="BJ135">
        <v>4</v>
      </c>
      <c r="BK135" t="s">
        <v>98</v>
      </c>
      <c r="BL135" t="s">
        <v>281</v>
      </c>
      <c r="BM135">
        <v>1</v>
      </c>
      <c r="BN135">
        <v>12</v>
      </c>
      <c r="BO135">
        <v>3</v>
      </c>
      <c r="BP135">
        <v>5</v>
      </c>
      <c r="BQ135">
        <v>6</v>
      </c>
      <c r="BR135" t="s">
        <v>34</v>
      </c>
      <c r="BS135" t="s">
        <v>103</v>
      </c>
      <c r="BT135">
        <v>8</v>
      </c>
      <c r="BU135" t="s">
        <v>85</v>
      </c>
      <c r="BW135">
        <v>1</v>
      </c>
      <c r="BX135">
        <v>1.1000000000000001</v>
      </c>
      <c r="BY135">
        <v>1</v>
      </c>
      <c r="BZ135">
        <v>5</v>
      </c>
      <c r="CA135">
        <v>5</v>
      </c>
      <c r="CD135" t="s">
        <v>226</v>
      </c>
      <c r="CE135" t="s">
        <v>96</v>
      </c>
      <c r="CG135">
        <v>5</v>
      </c>
      <c r="CH135">
        <v>15</v>
      </c>
      <c r="CI135">
        <v>2</v>
      </c>
      <c r="CJ135">
        <v>3</v>
      </c>
      <c r="CK135">
        <v>5</v>
      </c>
      <c r="CL135" t="s">
        <v>34</v>
      </c>
      <c r="CM135" t="s">
        <v>93</v>
      </c>
      <c r="CN135">
        <v>7</v>
      </c>
      <c r="CO135" t="s">
        <v>95</v>
      </c>
      <c r="CQ135">
        <v>3</v>
      </c>
      <c r="CR135">
        <v>18</v>
      </c>
      <c r="CS135">
        <v>2</v>
      </c>
      <c r="CT135">
        <v>3</v>
      </c>
      <c r="CU135">
        <v>5</v>
      </c>
      <c r="CV135" t="s">
        <v>34</v>
      </c>
      <c r="CW135" t="s">
        <v>86</v>
      </c>
      <c r="CX135">
        <v>6</v>
      </c>
      <c r="CY135" t="s">
        <v>85</v>
      </c>
      <c r="CZ135" t="s">
        <v>280</v>
      </c>
      <c r="DA135">
        <v>1</v>
      </c>
      <c r="DB135">
        <v>6</v>
      </c>
      <c r="DC135">
        <v>1</v>
      </c>
      <c r="DD135">
        <v>4</v>
      </c>
      <c r="DE135" t="s">
        <v>424</v>
      </c>
      <c r="DF135">
        <v>4</v>
      </c>
      <c r="DI135" t="s">
        <v>111</v>
      </c>
      <c r="DJ135" t="s">
        <v>85</v>
      </c>
      <c r="DL135">
        <v>3</v>
      </c>
      <c r="DM135">
        <v>23</v>
      </c>
      <c r="DN135">
        <v>3</v>
      </c>
      <c r="DO135">
        <v>1</v>
      </c>
      <c r="DP135">
        <v>4</v>
      </c>
      <c r="DQ135" t="s">
        <v>34</v>
      </c>
      <c r="DR135" t="s">
        <v>93</v>
      </c>
      <c r="DS135" t="s">
        <v>226</v>
      </c>
      <c r="DT135" t="s">
        <v>85</v>
      </c>
      <c r="DV135">
        <v>3</v>
      </c>
      <c r="DW135">
        <v>9</v>
      </c>
      <c r="DX135">
        <v>2</v>
      </c>
      <c r="DY135">
        <v>2</v>
      </c>
      <c r="DZ135">
        <v>5</v>
      </c>
      <c r="EA135" t="s">
        <v>34</v>
      </c>
      <c r="EB135" t="s">
        <v>92</v>
      </c>
      <c r="EC135">
        <v>4</v>
      </c>
      <c r="ED135" t="s">
        <v>85</v>
      </c>
      <c r="EF135">
        <v>3</v>
      </c>
      <c r="EG135">
        <v>11</v>
      </c>
      <c r="EH135">
        <v>3</v>
      </c>
      <c r="EI135">
        <v>2</v>
      </c>
      <c r="EJ135">
        <v>4</v>
      </c>
      <c r="EK135" t="s">
        <v>279</v>
      </c>
      <c r="EL135" t="s">
        <v>93</v>
      </c>
      <c r="EM135">
        <v>7</v>
      </c>
      <c r="EN135" t="s">
        <v>85</v>
      </c>
      <c r="EP135">
        <v>3</v>
      </c>
      <c r="EQ135">
        <v>7</v>
      </c>
      <c r="ER135">
        <v>2</v>
      </c>
      <c r="ES135">
        <v>2</v>
      </c>
      <c r="ET135">
        <v>5</v>
      </c>
      <c r="EU135" t="s">
        <v>34</v>
      </c>
      <c r="EV135" t="s">
        <v>93</v>
      </c>
      <c r="EW135">
        <v>6</v>
      </c>
      <c r="EX135" t="s">
        <v>92</v>
      </c>
      <c r="EZ135">
        <v>3</v>
      </c>
      <c r="FA135">
        <v>2</v>
      </c>
      <c r="FB135">
        <v>1</v>
      </c>
      <c r="FC135">
        <v>4</v>
      </c>
      <c r="FD135">
        <v>4</v>
      </c>
      <c r="FE135" t="s">
        <v>34</v>
      </c>
      <c r="FF135" t="s">
        <v>93</v>
      </c>
      <c r="FG135">
        <v>4</v>
      </c>
      <c r="FH135" t="s">
        <v>85</v>
      </c>
      <c r="FJ135">
        <v>3</v>
      </c>
      <c r="FK135">
        <v>3</v>
      </c>
      <c r="FL135">
        <v>1</v>
      </c>
      <c r="FM135">
        <v>3</v>
      </c>
      <c r="FN135">
        <v>5</v>
      </c>
      <c r="FO135" t="s">
        <v>34</v>
      </c>
      <c r="FP135" t="s">
        <v>93</v>
      </c>
      <c r="FQ135">
        <v>4</v>
      </c>
      <c r="FR135" t="s">
        <v>85</v>
      </c>
      <c r="FT135">
        <v>3</v>
      </c>
      <c r="FU135">
        <v>14</v>
      </c>
      <c r="FV135">
        <v>3</v>
      </c>
      <c r="FW135">
        <v>2</v>
      </c>
      <c r="FX135">
        <v>4</v>
      </c>
      <c r="GA135" t="s">
        <v>40</v>
      </c>
      <c r="GB135" t="s">
        <v>91</v>
      </c>
      <c r="GD135">
        <v>2</v>
      </c>
      <c r="GE135">
        <v>8</v>
      </c>
      <c r="GF135">
        <v>2</v>
      </c>
      <c r="GG135">
        <v>2</v>
      </c>
      <c r="GH135">
        <v>5</v>
      </c>
      <c r="GI135" t="s">
        <v>34</v>
      </c>
      <c r="GJ135" t="s">
        <v>63</v>
      </c>
      <c r="GK135" t="s">
        <v>29</v>
      </c>
      <c r="GL135" t="s">
        <v>92</v>
      </c>
      <c r="GN135">
        <v>3</v>
      </c>
      <c r="GO135">
        <v>1.5</v>
      </c>
      <c r="GP135">
        <v>1</v>
      </c>
      <c r="GQ135">
        <v>4</v>
      </c>
    </row>
    <row r="136" spans="1:199">
      <c r="A136" s="116">
        <v>43799</v>
      </c>
      <c r="B136" t="s">
        <v>278</v>
      </c>
      <c r="C136">
        <v>2</v>
      </c>
      <c r="D136">
        <v>0</v>
      </c>
      <c r="E136">
        <v>2</v>
      </c>
      <c r="F136">
        <v>85</v>
      </c>
      <c r="G136">
        <v>42</v>
      </c>
      <c r="H136">
        <v>43</v>
      </c>
      <c r="I136" s="521">
        <v>7</v>
      </c>
      <c r="J136">
        <v>2</v>
      </c>
      <c r="K136">
        <v>0</v>
      </c>
      <c r="L136">
        <v>2</v>
      </c>
      <c r="M136">
        <v>0</v>
      </c>
      <c r="N136">
        <v>4</v>
      </c>
      <c r="O136">
        <v>2</v>
      </c>
      <c r="P136">
        <v>6</v>
      </c>
      <c r="Q136">
        <v>3</v>
      </c>
      <c r="S136">
        <v>5</v>
      </c>
      <c r="T136" t="s">
        <v>34</v>
      </c>
      <c r="U136" t="s">
        <v>63</v>
      </c>
      <c r="V136">
        <v>9</v>
      </c>
      <c r="W136" t="s">
        <v>91</v>
      </c>
      <c r="Y136">
        <v>3</v>
      </c>
      <c r="Z136">
        <v>5</v>
      </c>
      <c r="AA136">
        <v>2</v>
      </c>
      <c r="AB136">
        <v>3</v>
      </c>
      <c r="AC136">
        <v>6</v>
      </c>
      <c r="AD136" t="s">
        <v>34</v>
      </c>
      <c r="AE136" t="s">
        <v>86</v>
      </c>
      <c r="AF136">
        <v>0</v>
      </c>
      <c r="AG136" t="s">
        <v>91</v>
      </c>
      <c r="AI136">
        <v>3</v>
      </c>
      <c r="AJ136">
        <v>16</v>
      </c>
      <c r="AK136">
        <v>3</v>
      </c>
      <c r="AL136">
        <v>3</v>
      </c>
      <c r="AM136">
        <v>6</v>
      </c>
      <c r="AN136" t="s">
        <v>270</v>
      </c>
      <c r="AO136" t="s">
        <v>93</v>
      </c>
      <c r="AP136">
        <v>0</v>
      </c>
      <c r="AQ136" t="s">
        <v>94</v>
      </c>
      <c r="AS136">
        <v>1</v>
      </c>
      <c r="AT136">
        <v>2</v>
      </c>
      <c r="AU136">
        <v>2</v>
      </c>
      <c r="AV136">
        <v>4</v>
      </c>
      <c r="AW136">
        <v>4</v>
      </c>
      <c r="AY136" t="s">
        <v>105</v>
      </c>
      <c r="AZ136" t="s">
        <v>29</v>
      </c>
      <c r="BA136" t="s">
        <v>85</v>
      </c>
      <c r="BC136">
        <v>2</v>
      </c>
      <c r="BD136">
        <v>18</v>
      </c>
      <c r="BE136">
        <v>3</v>
      </c>
      <c r="BF136">
        <v>1</v>
      </c>
      <c r="BG136">
        <v>5</v>
      </c>
      <c r="BH136" t="s">
        <v>34</v>
      </c>
      <c r="BI136" t="s">
        <v>86</v>
      </c>
      <c r="BJ136">
        <v>0</v>
      </c>
      <c r="BK136" t="s">
        <v>85</v>
      </c>
      <c r="BM136">
        <v>1</v>
      </c>
      <c r="BN136">
        <v>7</v>
      </c>
      <c r="BO136">
        <v>3</v>
      </c>
      <c r="BP136">
        <v>2</v>
      </c>
      <c r="BQ136">
        <v>5</v>
      </c>
      <c r="BR136" t="s">
        <v>34</v>
      </c>
      <c r="BS136" t="s">
        <v>93</v>
      </c>
      <c r="BT136" t="s">
        <v>226</v>
      </c>
      <c r="BU136" t="s">
        <v>85</v>
      </c>
      <c r="BW136">
        <v>2</v>
      </c>
      <c r="BX136">
        <v>14</v>
      </c>
      <c r="BY136">
        <v>2</v>
      </c>
      <c r="BZ136">
        <v>3</v>
      </c>
      <c r="CA136">
        <v>2</v>
      </c>
      <c r="CD136">
        <v>0</v>
      </c>
      <c r="CE136" t="s">
        <v>85</v>
      </c>
      <c r="CG136">
        <v>2</v>
      </c>
      <c r="CH136">
        <v>3</v>
      </c>
      <c r="CI136">
        <v>1</v>
      </c>
      <c r="CJ136">
        <v>1</v>
      </c>
      <c r="CK136">
        <v>6</v>
      </c>
      <c r="CL136" t="s">
        <v>34</v>
      </c>
      <c r="CM136" t="s">
        <v>91</v>
      </c>
      <c r="CN136" t="s">
        <v>272</v>
      </c>
      <c r="CO136" t="s">
        <v>95</v>
      </c>
      <c r="CQ136">
        <v>2</v>
      </c>
      <c r="CR136">
        <v>9</v>
      </c>
      <c r="CS136">
        <v>2</v>
      </c>
      <c r="CT136">
        <v>4</v>
      </c>
      <c r="CU136">
        <v>3</v>
      </c>
      <c r="CV136" t="s">
        <v>34</v>
      </c>
      <c r="CW136" t="s">
        <v>93</v>
      </c>
      <c r="CX136">
        <v>9</v>
      </c>
      <c r="CY136" t="s">
        <v>85</v>
      </c>
      <c r="DA136">
        <v>2</v>
      </c>
      <c r="DB136">
        <v>4</v>
      </c>
      <c r="DC136">
        <v>1</v>
      </c>
      <c r="DD136">
        <v>2</v>
      </c>
      <c r="DF136">
        <v>2</v>
      </c>
      <c r="DI136" t="s">
        <v>111</v>
      </c>
      <c r="DJ136" t="s">
        <v>85</v>
      </c>
      <c r="DL136">
        <v>2</v>
      </c>
      <c r="DM136">
        <v>14</v>
      </c>
      <c r="DN136">
        <v>1</v>
      </c>
      <c r="DO136">
        <v>1</v>
      </c>
      <c r="DP136">
        <v>5</v>
      </c>
      <c r="DQ136" t="s">
        <v>34</v>
      </c>
      <c r="DR136" t="s">
        <v>63</v>
      </c>
      <c r="DS136">
        <v>7</v>
      </c>
      <c r="DT136" t="s">
        <v>85</v>
      </c>
      <c r="DV136">
        <v>3</v>
      </c>
      <c r="DW136">
        <v>14</v>
      </c>
      <c r="DX136">
        <v>3</v>
      </c>
      <c r="DY136">
        <v>2</v>
      </c>
      <c r="DZ136">
        <v>7</v>
      </c>
      <c r="EA136" t="s">
        <v>34</v>
      </c>
      <c r="EB136" t="s">
        <v>96</v>
      </c>
      <c r="EC136" t="s">
        <v>226</v>
      </c>
      <c r="ED136" t="s">
        <v>85</v>
      </c>
      <c r="EE136" t="s">
        <v>226</v>
      </c>
      <c r="EF136">
        <v>2</v>
      </c>
      <c r="EG136">
        <v>5</v>
      </c>
      <c r="EH136">
        <v>2</v>
      </c>
      <c r="EI136">
        <v>5</v>
      </c>
      <c r="EJ136">
        <v>4</v>
      </c>
      <c r="EK136" t="s">
        <v>36</v>
      </c>
      <c r="EL136" t="s">
        <v>63</v>
      </c>
      <c r="EM136">
        <v>6</v>
      </c>
      <c r="EN136" t="s">
        <v>63</v>
      </c>
      <c r="EP136">
        <v>1</v>
      </c>
      <c r="EQ136">
        <v>1.5</v>
      </c>
      <c r="ER136">
        <v>1</v>
      </c>
      <c r="ES136">
        <v>3</v>
      </c>
      <c r="ET136">
        <v>7</v>
      </c>
      <c r="EU136" t="s">
        <v>34</v>
      </c>
      <c r="EV136" t="s">
        <v>96</v>
      </c>
      <c r="EW136" t="s">
        <v>111</v>
      </c>
      <c r="EX136" t="s">
        <v>85</v>
      </c>
      <c r="EZ136">
        <v>3</v>
      </c>
      <c r="FA136">
        <v>10</v>
      </c>
      <c r="FB136">
        <v>2</v>
      </c>
      <c r="FC136">
        <v>5</v>
      </c>
      <c r="FD136">
        <v>4</v>
      </c>
      <c r="FE136" t="s">
        <v>34</v>
      </c>
      <c r="FF136" t="s">
        <v>93</v>
      </c>
      <c r="FG136">
        <v>0</v>
      </c>
      <c r="FH136" t="s">
        <v>85</v>
      </c>
      <c r="FJ136">
        <v>1</v>
      </c>
      <c r="FK136">
        <v>1.7</v>
      </c>
      <c r="FL136">
        <v>2</v>
      </c>
      <c r="FM136">
        <v>2</v>
      </c>
      <c r="FN136">
        <v>5</v>
      </c>
      <c r="FO136" t="s">
        <v>34</v>
      </c>
      <c r="FP136" t="s">
        <v>93</v>
      </c>
      <c r="FQ136">
        <v>4</v>
      </c>
      <c r="FR136" t="s">
        <v>85</v>
      </c>
      <c r="FT136">
        <v>3</v>
      </c>
      <c r="FU136">
        <v>16</v>
      </c>
      <c r="FV136">
        <v>3</v>
      </c>
      <c r="FW136">
        <v>2</v>
      </c>
      <c r="FX136">
        <v>3</v>
      </c>
      <c r="GA136" t="s">
        <v>40</v>
      </c>
      <c r="GB136" t="s">
        <v>85</v>
      </c>
      <c r="GD136">
        <v>1</v>
      </c>
      <c r="GE136">
        <v>5</v>
      </c>
      <c r="GF136">
        <v>2</v>
      </c>
      <c r="GG136">
        <v>1</v>
      </c>
      <c r="GH136">
        <v>6</v>
      </c>
      <c r="GI136" t="s">
        <v>34</v>
      </c>
      <c r="GJ136" t="s">
        <v>93</v>
      </c>
      <c r="GK136" t="s">
        <v>29</v>
      </c>
      <c r="GL136" t="s">
        <v>95</v>
      </c>
      <c r="GN136">
        <v>2</v>
      </c>
      <c r="GO136">
        <v>14</v>
      </c>
      <c r="GP136">
        <v>2</v>
      </c>
      <c r="GQ136">
        <v>4</v>
      </c>
    </row>
    <row r="137" spans="1:199">
      <c r="A137" s="116">
        <v>43795</v>
      </c>
      <c r="B137" t="s">
        <v>269</v>
      </c>
      <c r="C137">
        <v>2</v>
      </c>
      <c r="D137">
        <v>0</v>
      </c>
      <c r="E137">
        <v>2</v>
      </c>
      <c r="F137">
        <v>93</v>
      </c>
      <c r="G137">
        <v>46</v>
      </c>
      <c r="H137">
        <v>47</v>
      </c>
      <c r="I137" s="521">
        <v>10</v>
      </c>
      <c r="J137">
        <v>2</v>
      </c>
      <c r="K137">
        <v>0</v>
      </c>
      <c r="L137">
        <v>0</v>
      </c>
      <c r="M137">
        <v>3</v>
      </c>
      <c r="N137">
        <v>5</v>
      </c>
      <c r="O137">
        <v>3</v>
      </c>
      <c r="P137">
        <v>8</v>
      </c>
      <c r="Q137">
        <v>0</v>
      </c>
      <c r="S137">
        <v>7</v>
      </c>
      <c r="T137" t="s">
        <v>34</v>
      </c>
      <c r="U137" t="s">
        <v>96</v>
      </c>
      <c r="V137">
        <v>8</v>
      </c>
      <c r="W137" t="s">
        <v>91</v>
      </c>
      <c r="Y137">
        <v>3</v>
      </c>
      <c r="Z137">
        <v>8</v>
      </c>
      <c r="AA137">
        <v>2</v>
      </c>
      <c r="AB137">
        <v>5</v>
      </c>
      <c r="AC137">
        <v>6</v>
      </c>
      <c r="AD137" t="s">
        <v>34</v>
      </c>
      <c r="AE137" t="s">
        <v>93</v>
      </c>
      <c r="AF137">
        <v>9</v>
      </c>
      <c r="AG137" t="s">
        <v>85</v>
      </c>
      <c r="AI137">
        <v>4</v>
      </c>
      <c r="AJ137">
        <v>35</v>
      </c>
      <c r="AK137">
        <v>4</v>
      </c>
      <c r="AL137">
        <v>2</v>
      </c>
      <c r="AM137">
        <v>4</v>
      </c>
      <c r="AN137" t="s">
        <v>270</v>
      </c>
      <c r="AO137" t="s">
        <v>93</v>
      </c>
      <c r="AP137">
        <v>0</v>
      </c>
      <c r="AQ137" t="s">
        <v>85</v>
      </c>
      <c r="AS137">
        <v>1</v>
      </c>
      <c r="AT137">
        <v>6</v>
      </c>
      <c r="AU137">
        <v>2</v>
      </c>
      <c r="AV137">
        <v>2</v>
      </c>
      <c r="AW137">
        <v>4</v>
      </c>
      <c r="AY137" t="s">
        <v>105</v>
      </c>
      <c r="AZ137" t="s">
        <v>271</v>
      </c>
      <c r="BA137" t="s">
        <v>85</v>
      </c>
      <c r="BB137" t="s">
        <v>226</v>
      </c>
      <c r="BC137">
        <v>3</v>
      </c>
      <c r="BD137">
        <v>10</v>
      </c>
      <c r="BE137">
        <v>3</v>
      </c>
      <c r="BF137">
        <v>1</v>
      </c>
      <c r="BG137">
        <v>5</v>
      </c>
      <c r="BH137" t="s">
        <v>34</v>
      </c>
      <c r="BI137" t="s">
        <v>93</v>
      </c>
      <c r="BJ137">
        <v>0</v>
      </c>
      <c r="BK137" t="s">
        <v>85</v>
      </c>
      <c r="BM137">
        <v>1</v>
      </c>
      <c r="BN137">
        <v>12</v>
      </c>
      <c r="BO137">
        <v>3</v>
      </c>
      <c r="BP137">
        <v>2</v>
      </c>
      <c r="BQ137">
        <v>5</v>
      </c>
      <c r="BR137" t="s">
        <v>34</v>
      </c>
      <c r="BS137" t="s">
        <v>93</v>
      </c>
      <c r="BT137" t="s">
        <v>226</v>
      </c>
      <c r="BU137" t="s">
        <v>85</v>
      </c>
      <c r="BW137">
        <v>1</v>
      </c>
      <c r="BX137">
        <v>12</v>
      </c>
      <c r="BY137">
        <v>2</v>
      </c>
      <c r="BZ137">
        <v>3</v>
      </c>
      <c r="CA137">
        <v>4</v>
      </c>
      <c r="CD137">
        <v>0</v>
      </c>
      <c r="CE137" t="s">
        <v>85</v>
      </c>
      <c r="CG137">
        <v>5</v>
      </c>
      <c r="CH137">
        <v>26</v>
      </c>
      <c r="CI137">
        <v>3</v>
      </c>
      <c r="CJ137">
        <v>1</v>
      </c>
      <c r="CK137">
        <v>5</v>
      </c>
      <c r="CL137" t="s">
        <v>34</v>
      </c>
      <c r="CM137" t="s">
        <v>93</v>
      </c>
      <c r="CN137">
        <v>9</v>
      </c>
      <c r="CO137" t="s">
        <v>85</v>
      </c>
      <c r="CQ137">
        <v>1</v>
      </c>
      <c r="CR137">
        <v>11</v>
      </c>
      <c r="CS137">
        <v>2</v>
      </c>
      <c r="CT137">
        <v>3</v>
      </c>
      <c r="CU137">
        <v>6</v>
      </c>
      <c r="CV137" t="s">
        <v>34</v>
      </c>
      <c r="CW137" t="s">
        <v>86</v>
      </c>
      <c r="CX137">
        <v>4</v>
      </c>
      <c r="CY137" t="s">
        <v>85</v>
      </c>
      <c r="DA137">
        <v>3</v>
      </c>
      <c r="DB137">
        <v>10</v>
      </c>
      <c r="DC137">
        <v>3</v>
      </c>
      <c r="DD137">
        <v>3</v>
      </c>
      <c r="DE137" t="s">
        <v>424</v>
      </c>
      <c r="DF137">
        <v>3</v>
      </c>
      <c r="DI137" t="s">
        <v>29</v>
      </c>
      <c r="DJ137" t="s">
        <v>98</v>
      </c>
      <c r="DL137">
        <v>1</v>
      </c>
      <c r="DM137">
        <v>2</v>
      </c>
      <c r="DN137">
        <v>1</v>
      </c>
      <c r="DO137">
        <v>2</v>
      </c>
      <c r="DP137">
        <v>5</v>
      </c>
      <c r="DQ137" t="s">
        <v>34</v>
      </c>
      <c r="DR137" t="s">
        <v>63</v>
      </c>
      <c r="DS137">
        <v>8</v>
      </c>
      <c r="DT137" t="s">
        <v>86</v>
      </c>
      <c r="DV137">
        <v>3</v>
      </c>
      <c r="DW137">
        <v>2</v>
      </c>
      <c r="DX137">
        <v>1</v>
      </c>
      <c r="DY137">
        <v>4</v>
      </c>
      <c r="DZ137">
        <v>4</v>
      </c>
      <c r="EA137" t="s">
        <v>34</v>
      </c>
      <c r="EB137" t="s">
        <v>86</v>
      </c>
      <c r="EC137">
        <v>8</v>
      </c>
      <c r="ED137" t="s">
        <v>85</v>
      </c>
      <c r="EF137">
        <v>4</v>
      </c>
      <c r="EG137">
        <v>8</v>
      </c>
      <c r="EH137">
        <v>2</v>
      </c>
      <c r="EI137">
        <v>2</v>
      </c>
      <c r="EJ137">
        <v>5</v>
      </c>
      <c r="EK137" t="s">
        <v>36</v>
      </c>
      <c r="EL137" t="s">
        <v>91</v>
      </c>
      <c r="EM137">
        <v>9</v>
      </c>
      <c r="EN137" t="s">
        <v>85</v>
      </c>
      <c r="EO137" t="s">
        <v>247</v>
      </c>
      <c r="EP137">
        <v>3</v>
      </c>
      <c r="EQ137">
        <v>12</v>
      </c>
      <c r="ER137">
        <v>2</v>
      </c>
      <c r="ES137">
        <v>3</v>
      </c>
      <c r="ET137">
        <v>7</v>
      </c>
      <c r="EU137" t="s">
        <v>34</v>
      </c>
      <c r="EV137" t="s">
        <v>93</v>
      </c>
      <c r="EW137" t="s">
        <v>272</v>
      </c>
      <c r="EX137" t="s">
        <v>95</v>
      </c>
      <c r="EY137" t="s">
        <v>429</v>
      </c>
      <c r="EZ137">
        <v>2</v>
      </c>
      <c r="FA137">
        <v>3</v>
      </c>
      <c r="FB137">
        <v>2</v>
      </c>
      <c r="FC137">
        <v>5</v>
      </c>
      <c r="FD137">
        <v>5</v>
      </c>
      <c r="FE137" t="s">
        <v>34</v>
      </c>
      <c r="FF137" t="s">
        <v>86</v>
      </c>
      <c r="FG137">
        <v>4</v>
      </c>
      <c r="FH137" t="s">
        <v>98</v>
      </c>
      <c r="FJ137">
        <v>3</v>
      </c>
      <c r="FK137">
        <v>4</v>
      </c>
      <c r="FL137">
        <v>2</v>
      </c>
      <c r="FM137">
        <v>3</v>
      </c>
      <c r="FN137">
        <v>9</v>
      </c>
      <c r="FO137" t="s">
        <v>34</v>
      </c>
      <c r="FP137" t="s">
        <v>86</v>
      </c>
      <c r="FQ137">
        <v>0</v>
      </c>
      <c r="FR137" t="s">
        <v>103</v>
      </c>
      <c r="FS137" t="s">
        <v>247</v>
      </c>
      <c r="FT137">
        <v>2</v>
      </c>
      <c r="FU137">
        <v>4</v>
      </c>
      <c r="FV137">
        <v>2</v>
      </c>
      <c r="FW137">
        <v>7</v>
      </c>
      <c r="FX137">
        <v>3</v>
      </c>
      <c r="GA137" t="s">
        <v>40</v>
      </c>
      <c r="GB137" t="s">
        <v>85</v>
      </c>
      <c r="GD137">
        <v>2</v>
      </c>
      <c r="GE137">
        <v>7</v>
      </c>
      <c r="GF137">
        <v>2</v>
      </c>
      <c r="GG137">
        <v>1</v>
      </c>
      <c r="GH137">
        <v>6</v>
      </c>
      <c r="GI137" t="s">
        <v>34</v>
      </c>
      <c r="GJ137" t="s">
        <v>93</v>
      </c>
      <c r="GK137">
        <v>8</v>
      </c>
      <c r="GL137" t="s">
        <v>86</v>
      </c>
      <c r="GN137">
        <v>2</v>
      </c>
      <c r="GO137">
        <v>4</v>
      </c>
      <c r="GP137">
        <v>2</v>
      </c>
      <c r="GQ137">
        <v>4</v>
      </c>
    </row>
    <row r="138" spans="1:199">
      <c r="A138" s="116">
        <v>43759</v>
      </c>
      <c r="B138" t="s">
        <v>260</v>
      </c>
      <c r="C138">
        <v>2</v>
      </c>
      <c r="D138">
        <v>1</v>
      </c>
      <c r="E138">
        <v>3</v>
      </c>
      <c r="F138">
        <v>88</v>
      </c>
      <c r="G138">
        <v>43</v>
      </c>
      <c r="H138">
        <v>45</v>
      </c>
      <c r="I138" s="521">
        <v>-1</v>
      </c>
      <c r="J138">
        <v>1</v>
      </c>
      <c r="K138">
        <v>0</v>
      </c>
      <c r="L138">
        <v>2</v>
      </c>
      <c r="M138">
        <v>0</v>
      </c>
      <c r="N138">
        <v>3</v>
      </c>
      <c r="O138">
        <v>1</v>
      </c>
      <c r="P138">
        <v>4</v>
      </c>
      <c r="Q138">
        <v>0</v>
      </c>
      <c r="S138">
        <v>5</v>
      </c>
      <c r="T138" t="s">
        <v>34</v>
      </c>
      <c r="U138" t="s">
        <v>93</v>
      </c>
      <c r="V138">
        <v>8</v>
      </c>
      <c r="W138" t="s">
        <v>91</v>
      </c>
      <c r="Y138">
        <v>2</v>
      </c>
      <c r="Z138">
        <v>2</v>
      </c>
      <c r="AA138">
        <v>1</v>
      </c>
      <c r="AB138">
        <v>4</v>
      </c>
      <c r="AC138">
        <v>5</v>
      </c>
      <c r="AD138" t="s">
        <v>34</v>
      </c>
      <c r="AE138" t="s">
        <v>63</v>
      </c>
      <c r="AF138">
        <v>4</v>
      </c>
      <c r="AG138" t="s">
        <v>95</v>
      </c>
      <c r="AI138">
        <v>1</v>
      </c>
      <c r="AJ138">
        <v>4</v>
      </c>
      <c r="AK138">
        <v>1</v>
      </c>
      <c r="AL138">
        <v>4</v>
      </c>
      <c r="AM138">
        <v>4</v>
      </c>
      <c r="AN138" t="s">
        <v>34</v>
      </c>
      <c r="AO138" t="s">
        <v>93</v>
      </c>
      <c r="AP138" t="s">
        <v>226</v>
      </c>
      <c r="AQ138" t="s">
        <v>85</v>
      </c>
      <c r="AS138">
        <v>1</v>
      </c>
      <c r="AT138">
        <v>8</v>
      </c>
      <c r="AU138">
        <v>2</v>
      </c>
      <c r="AV138">
        <v>2</v>
      </c>
      <c r="AW138">
        <v>4</v>
      </c>
      <c r="AZ138" t="s">
        <v>29</v>
      </c>
      <c r="BA138" t="s">
        <v>91</v>
      </c>
      <c r="BB138" t="s">
        <v>226</v>
      </c>
      <c r="BC138">
        <v>1</v>
      </c>
      <c r="BD138">
        <v>0</v>
      </c>
      <c r="BE138">
        <v>0</v>
      </c>
      <c r="BF138">
        <v>4</v>
      </c>
      <c r="BG138">
        <v>5</v>
      </c>
      <c r="BH138" t="s">
        <v>34</v>
      </c>
      <c r="BI138" t="s">
        <v>86</v>
      </c>
      <c r="BJ138">
        <v>4</v>
      </c>
      <c r="BK138" t="s">
        <v>85</v>
      </c>
      <c r="BM138">
        <v>1</v>
      </c>
      <c r="BN138">
        <v>3</v>
      </c>
      <c r="BO138">
        <v>1</v>
      </c>
      <c r="BP138">
        <v>4</v>
      </c>
      <c r="BQ138">
        <v>5</v>
      </c>
      <c r="BR138" t="s">
        <v>34</v>
      </c>
      <c r="BS138" t="s">
        <v>63</v>
      </c>
      <c r="BT138" t="s">
        <v>226</v>
      </c>
      <c r="BU138" t="s">
        <v>85</v>
      </c>
      <c r="BW138">
        <v>3</v>
      </c>
      <c r="BX138">
        <v>4</v>
      </c>
      <c r="BY138">
        <v>2</v>
      </c>
      <c r="BZ138">
        <v>3</v>
      </c>
      <c r="CA138">
        <v>5</v>
      </c>
      <c r="CD138">
        <v>0</v>
      </c>
      <c r="CE138" t="s">
        <v>95</v>
      </c>
      <c r="CG138">
        <v>3</v>
      </c>
      <c r="CH138">
        <v>1</v>
      </c>
      <c r="CI138">
        <v>1</v>
      </c>
      <c r="CJ138">
        <v>4</v>
      </c>
      <c r="CK138">
        <v>6</v>
      </c>
      <c r="CL138" t="s">
        <v>34</v>
      </c>
      <c r="CM138" t="s">
        <v>63</v>
      </c>
      <c r="CN138">
        <v>9</v>
      </c>
      <c r="CO138" t="s">
        <v>85</v>
      </c>
      <c r="CP138" t="s">
        <v>247</v>
      </c>
      <c r="CQ138">
        <v>2</v>
      </c>
      <c r="CR138">
        <v>13</v>
      </c>
      <c r="CS138">
        <v>2</v>
      </c>
      <c r="CT138">
        <v>4</v>
      </c>
      <c r="CU138">
        <v>4</v>
      </c>
      <c r="CV138" t="s">
        <v>34</v>
      </c>
      <c r="CW138" t="s">
        <v>93</v>
      </c>
      <c r="CX138">
        <v>8</v>
      </c>
      <c r="CY138" t="s">
        <v>85</v>
      </c>
      <c r="DA138">
        <v>1</v>
      </c>
      <c r="DB138">
        <v>6</v>
      </c>
      <c r="DC138">
        <v>2</v>
      </c>
      <c r="DD138">
        <v>2</v>
      </c>
      <c r="DE138" t="s">
        <v>424</v>
      </c>
      <c r="DF138">
        <v>4</v>
      </c>
      <c r="DI138" t="s">
        <v>111</v>
      </c>
      <c r="DJ138" t="s">
        <v>63</v>
      </c>
      <c r="DL138">
        <v>2</v>
      </c>
      <c r="DM138">
        <v>10</v>
      </c>
      <c r="DN138">
        <v>2</v>
      </c>
      <c r="DO138">
        <v>2</v>
      </c>
      <c r="DP138">
        <v>4</v>
      </c>
      <c r="DQ138" t="s">
        <v>34</v>
      </c>
      <c r="DR138" t="s">
        <v>93</v>
      </c>
      <c r="DS138">
        <v>7</v>
      </c>
      <c r="DT138" t="s">
        <v>63</v>
      </c>
      <c r="DV138">
        <v>1</v>
      </c>
      <c r="DW138">
        <v>1.5</v>
      </c>
      <c r="DX138">
        <v>1</v>
      </c>
      <c r="DY138">
        <v>3</v>
      </c>
      <c r="DZ138">
        <v>5</v>
      </c>
      <c r="EA138" t="s">
        <v>34</v>
      </c>
      <c r="EB138" t="s">
        <v>91</v>
      </c>
      <c r="EC138">
        <v>9</v>
      </c>
      <c r="ED138" t="s">
        <v>63</v>
      </c>
      <c r="EE138" t="s">
        <v>247</v>
      </c>
      <c r="EF138">
        <v>1</v>
      </c>
      <c r="EG138">
        <v>14</v>
      </c>
      <c r="EH138">
        <v>2</v>
      </c>
      <c r="EI138">
        <v>3</v>
      </c>
      <c r="EJ138">
        <v>5</v>
      </c>
      <c r="EK138" t="s">
        <v>34</v>
      </c>
      <c r="EL138" t="s">
        <v>93</v>
      </c>
      <c r="EM138" t="s">
        <v>226</v>
      </c>
      <c r="EN138" t="s">
        <v>86</v>
      </c>
      <c r="EP138">
        <v>1</v>
      </c>
      <c r="EQ138">
        <v>5</v>
      </c>
      <c r="ER138">
        <v>2</v>
      </c>
      <c r="ES138">
        <v>3</v>
      </c>
      <c r="ET138">
        <v>5</v>
      </c>
      <c r="EU138" t="s">
        <v>34</v>
      </c>
      <c r="EV138" t="s">
        <v>93</v>
      </c>
      <c r="EW138">
        <v>7</v>
      </c>
      <c r="EX138" t="s">
        <v>85</v>
      </c>
      <c r="EZ138">
        <v>1</v>
      </c>
      <c r="FA138">
        <v>9</v>
      </c>
      <c r="FB138">
        <v>2</v>
      </c>
      <c r="FC138">
        <v>3</v>
      </c>
      <c r="FD138">
        <v>4</v>
      </c>
      <c r="FE138" t="s">
        <v>128</v>
      </c>
      <c r="FF138" t="s">
        <v>86</v>
      </c>
      <c r="FG138">
        <v>4</v>
      </c>
      <c r="FH138" t="s">
        <v>94</v>
      </c>
      <c r="FJ138">
        <v>1</v>
      </c>
      <c r="FK138">
        <v>3</v>
      </c>
      <c r="FL138">
        <v>1</v>
      </c>
      <c r="FM138">
        <v>3</v>
      </c>
      <c r="FN138">
        <v>4</v>
      </c>
      <c r="FO138" t="s">
        <v>34</v>
      </c>
      <c r="FP138" t="s">
        <v>63</v>
      </c>
      <c r="FQ138" t="s">
        <v>226</v>
      </c>
      <c r="FR138" t="s">
        <v>92</v>
      </c>
      <c r="FT138">
        <v>1</v>
      </c>
      <c r="FU138">
        <v>8</v>
      </c>
      <c r="FV138">
        <v>2</v>
      </c>
      <c r="FW138">
        <v>2</v>
      </c>
      <c r="FX138">
        <v>6</v>
      </c>
      <c r="GA138" t="s">
        <v>100</v>
      </c>
      <c r="GB138" t="s">
        <v>96</v>
      </c>
      <c r="GD138">
        <v>2</v>
      </c>
      <c r="GE138">
        <v>14</v>
      </c>
      <c r="GF138">
        <v>3</v>
      </c>
      <c r="GG138">
        <v>3</v>
      </c>
      <c r="GH138">
        <v>8</v>
      </c>
      <c r="GI138" t="s">
        <v>34</v>
      </c>
      <c r="GJ138" t="s">
        <v>96</v>
      </c>
      <c r="GK138">
        <v>9</v>
      </c>
      <c r="GL138" t="s">
        <v>63</v>
      </c>
      <c r="GN138">
        <v>1</v>
      </c>
      <c r="GO138">
        <v>8</v>
      </c>
      <c r="GP138">
        <v>2</v>
      </c>
      <c r="GQ138">
        <v>6</v>
      </c>
    </row>
    <row r="139" spans="1:199">
      <c r="A139" s="116">
        <v>43734</v>
      </c>
      <c r="B139" t="s">
        <v>255</v>
      </c>
      <c r="C139">
        <v>2</v>
      </c>
      <c r="D139">
        <v>0</v>
      </c>
      <c r="E139">
        <v>2</v>
      </c>
      <c r="F139">
        <v>86</v>
      </c>
      <c r="G139">
        <v>46</v>
      </c>
      <c r="H139">
        <v>40</v>
      </c>
      <c r="I139" s="521">
        <v>8</v>
      </c>
      <c r="J139">
        <v>1</v>
      </c>
      <c r="K139">
        <v>1</v>
      </c>
      <c r="L139">
        <v>0</v>
      </c>
      <c r="M139">
        <v>0</v>
      </c>
      <c r="N139">
        <v>2</v>
      </c>
      <c r="O139">
        <v>2</v>
      </c>
      <c r="P139">
        <v>4</v>
      </c>
      <c r="Q139">
        <v>1</v>
      </c>
      <c r="S139">
        <v>4</v>
      </c>
      <c r="T139" t="s">
        <v>34</v>
      </c>
      <c r="U139" t="s">
        <v>63</v>
      </c>
      <c r="V139">
        <v>9</v>
      </c>
      <c r="W139" t="s">
        <v>85</v>
      </c>
      <c r="Y139">
        <v>3</v>
      </c>
      <c r="Z139">
        <v>14</v>
      </c>
      <c r="AA139">
        <v>2</v>
      </c>
      <c r="AB139">
        <v>2</v>
      </c>
      <c r="AC139">
        <v>4</v>
      </c>
      <c r="AD139" t="s">
        <v>34</v>
      </c>
      <c r="AE139" t="s">
        <v>93</v>
      </c>
      <c r="AF139">
        <v>4</v>
      </c>
      <c r="AG139" t="s">
        <v>85</v>
      </c>
      <c r="AI139">
        <v>1</v>
      </c>
      <c r="AJ139">
        <v>5</v>
      </c>
      <c r="AK139">
        <v>2</v>
      </c>
      <c r="AL139">
        <v>2</v>
      </c>
      <c r="AM139">
        <v>7</v>
      </c>
      <c r="AN139" t="s">
        <v>26</v>
      </c>
      <c r="AO139" t="s">
        <v>96</v>
      </c>
      <c r="AP139">
        <v>4</v>
      </c>
      <c r="AQ139" t="s">
        <v>91</v>
      </c>
      <c r="AS139">
        <v>3</v>
      </c>
      <c r="AT139">
        <v>7</v>
      </c>
      <c r="AU139">
        <v>2</v>
      </c>
      <c r="AV139">
        <v>5</v>
      </c>
      <c r="AW139">
        <v>4</v>
      </c>
      <c r="AY139" t="s">
        <v>105</v>
      </c>
      <c r="AZ139" t="s">
        <v>29</v>
      </c>
      <c r="BA139" t="s">
        <v>63</v>
      </c>
      <c r="BC139">
        <v>3</v>
      </c>
      <c r="BD139">
        <v>11</v>
      </c>
      <c r="BE139">
        <v>2</v>
      </c>
      <c r="BF139">
        <v>2</v>
      </c>
      <c r="BG139">
        <v>4</v>
      </c>
      <c r="BH139" t="s">
        <v>34</v>
      </c>
      <c r="BI139" t="s">
        <v>92</v>
      </c>
      <c r="BJ139">
        <v>0</v>
      </c>
      <c r="BK139" t="s">
        <v>85</v>
      </c>
      <c r="BM139">
        <v>4</v>
      </c>
      <c r="BN139">
        <v>9</v>
      </c>
      <c r="BO139">
        <v>2</v>
      </c>
      <c r="BP139">
        <v>2</v>
      </c>
      <c r="BQ139">
        <v>6</v>
      </c>
      <c r="BR139" t="s">
        <v>34</v>
      </c>
      <c r="BS139" t="s">
        <v>63</v>
      </c>
      <c r="BT139">
        <v>9</v>
      </c>
      <c r="BU139" t="s">
        <v>91</v>
      </c>
      <c r="BV139" t="s">
        <v>251</v>
      </c>
      <c r="BW139">
        <v>3</v>
      </c>
      <c r="BX139">
        <v>5</v>
      </c>
      <c r="BY139">
        <v>2</v>
      </c>
      <c r="BZ139">
        <v>4</v>
      </c>
      <c r="CA139">
        <v>4</v>
      </c>
      <c r="CD139">
        <v>0</v>
      </c>
      <c r="CE139" t="s">
        <v>85</v>
      </c>
      <c r="CG139">
        <v>2</v>
      </c>
      <c r="CH139">
        <v>7</v>
      </c>
      <c r="CI139">
        <v>3</v>
      </c>
      <c r="CJ139">
        <v>1</v>
      </c>
      <c r="CK139">
        <v>9</v>
      </c>
      <c r="CL139" t="s">
        <v>34</v>
      </c>
      <c r="CM139" t="s">
        <v>63</v>
      </c>
      <c r="CN139">
        <v>4</v>
      </c>
      <c r="CO139" t="s">
        <v>85</v>
      </c>
      <c r="CP139" t="s">
        <v>249</v>
      </c>
      <c r="CQ139">
        <v>1</v>
      </c>
      <c r="CR139">
        <v>8</v>
      </c>
      <c r="CS139">
        <v>3</v>
      </c>
      <c r="CT139">
        <v>6</v>
      </c>
      <c r="CU139">
        <v>4</v>
      </c>
      <c r="CV139" t="s">
        <v>34</v>
      </c>
      <c r="CW139" t="s">
        <v>63</v>
      </c>
      <c r="CX139">
        <v>7</v>
      </c>
      <c r="CY139" t="s">
        <v>94</v>
      </c>
      <c r="DA139">
        <v>2</v>
      </c>
      <c r="DB139">
        <v>0.5</v>
      </c>
      <c r="DC139">
        <v>1</v>
      </c>
      <c r="DD139">
        <v>3</v>
      </c>
      <c r="DF139">
        <v>4</v>
      </c>
      <c r="DI139" t="s">
        <v>111</v>
      </c>
      <c r="DJ139" t="s">
        <v>85</v>
      </c>
      <c r="DL139">
        <v>3</v>
      </c>
      <c r="DM139">
        <v>13</v>
      </c>
      <c r="DN139">
        <v>3</v>
      </c>
      <c r="DO139">
        <v>1</v>
      </c>
      <c r="DP139">
        <v>4</v>
      </c>
      <c r="DQ139" t="s">
        <v>34</v>
      </c>
      <c r="DR139" t="s">
        <v>93</v>
      </c>
      <c r="DS139" t="s">
        <v>226</v>
      </c>
      <c r="DT139" t="s">
        <v>93</v>
      </c>
      <c r="DV139">
        <v>3</v>
      </c>
      <c r="DW139">
        <v>6</v>
      </c>
      <c r="DX139">
        <v>2</v>
      </c>
      <c r="DY139">
        <v>2</v>
      </c>
      <c r="DZ139">
        <v>5</v>
      </c>
      <c r="EA139" t="s">
        <v>34</v>
      </c>
      <c r="EB139" t="s">
        <v>63</v>
      </c>
      <c r="EC139">
        <v>9</v>
      </c>
      <c r="ED139" t="s">
        <v>91</v>
      </c>
      <c r="EF139">
        <v>1</v>
      </c>
      <c r="EG139">
        <v>4</v>
      </c>
      <c r="EH139">
        <v>2</v>
      </c>
      <c r="EI139">
        <v>3</v>
      </c>
      <c r="EJ139">
        <v>4</v>
      </c>
      <c r="EK139" t="s">
        <v>34</v>
      </c>
      <c r="EL139" t="s">
        <v>63</v>
      </c>
      <c r="EM139">
        <v>9</v>
      </c>
      <c r="EN139" t="s">
        <v>91</v>
      </c>
      <c r="EO139" t="s">
        <v>247</v>
      </c>
      <c r="EP139">
        <v>2</v>
      </c>
      <c r="EQ139">
        <v>0.5</v>
      </c>
      <c r="ER139">
        <v>1</v>
      </c>
      <c r="ES139">
        <v>3</v>
      </c>
      <c r="ET139">
        <v>5</v>
      </c>
      <c r="EU139" t="s">
        <v>34</v>
      </c>
      <c r="EV139" t="s">
        <v>93</v>
      </c>
      <c r="EW139">
        <v>8</v>
      </c>
      <c r="EX139" t="s">
        <v>85</v>
      </c>
      <c r="EZ139">
        <v>3</v>
      </c>
      <c r="FA139">
        <v>7.5</v>
      </c>
      <c r="FB139">
        <v>2</v>
      </c>
      <c r="FC139">
        <v>3</v>
      </c>
      <c r="FD139">
        <v>5</v>
      </c>
      <c r="FE139" t="s">
        <v>34</v>
      </c>
      <c r="FF139" t="s">
        <v>93</v>
      </c>
      <c r="FG139" t="s">
        <v>226</v>
      </c>
      <c r="FH139" t="s">
        <v>85</v>
      </c>
      <c r="FJ139">
        <v>2</v>
      </c>
      <c r="FK139">
        <v>11</v>
      </c>
      <c r="FL139">
        <v>3</v>
      </c>
      <c r="FM139">
        <v>2</v>
      </c>
      <c r="FN139">
        <v>5</v>
      </c>
      <c r="FO139" t="s">
        <v>34</v>
      </c>
      <c r="FP139" t="s">
        <v>63</v>
      </c>
      <c r="FQ139" t="s">
        <v>226</v>
      </c>
      <c r="FR139" t="s">
        <v>92</v>
      </c>
      <c r="FT139">
        <v>1</v>
      </c>
      <c r="FU139">
        <v>6</v>
      </c>
      <c r="FV139">
        <v>2</v>
      </c>
      <c r="FW139">
        <v>3</v>
      </c>
      <c r="FX139">
        <v>2</v>
      </c>
      <c r="GA139" t="s">
        <v>100</v>
      </c>
      <c r="GB139" t="s">
        <v>85</v>
      </c>
      <c r="GD139">
        <v>3</v>
      </c>
      <c r="GE139">
        <v>1.3</v>
      </c>
      <c r="GF139">
        <v>1</v>
      </c>
      <c r="GG139">
        <v>1</v>
      </c>
      <c r="GH139">
        <v>6</v>
      </c>
      <c r="GI139" t="s">
        <v>34</v>
      </c>
      <c r="GJ139" t="s">
        <v>63</v>
      </c>
      <c r="GK139">
        <v>9</v>
      </c>
      <c r="GL139" t="s">
        <v>85</v>
      </c>
      <c r="GN139">
        <v>2</v>
      </c>
      <c r="GO139">
        <v>11</v>
      </c>
      <c r="GP139">
        <v>3</v>
      </c>
      <c r="GQ139">
        <v>3</v>
      </c>
    </row>
    <row r="140" spans="1:199">
      <c r="A140" s="116">
        <v>43724</v>
      </c>
      <c r="B140" t="s">
        <v>231</v>
      </c>
      <c r="C140">
        <v>3</v>
      </c>
      <c r="D140">
        <v>1</v>
      </c>
      <c r="E140">
        <v>4</v>
      </c>
      <c r="F140">
        <v>93</v>
      </c>
      <c r="G140">
        <v>48</v>
      </c>
      <c r="H140">
        <v>45</v>
      </c>
      <c r="I140" s="521">
        <v>6</v>
      </c>
      <c r="J140">
        <v>3</v>
      </c>
      <c r="K140">
        <v>0</v>
      </c>
      <c r="L140">
        <v>3</v>
      </c>
      <c r="M140">
        <v>0</v>
      </c>
      <c r="N140">
        <v>6</v>
      </c>
      <c r="O140">
        <v>1</v>
      </c>
      <c r="P140">
        <v>7</v>
      </c>
      <c r="Q140">
        <v>0</v>
      </c>
      <c r="S140">
        <v>6</v>
      </c>
      <c r="T140" t="s">
        <v>34</v>
      </c>
      <c r="U140" t="s">
        <v>93</v>
      </c>
      <c r="V140">
        <v>8</v>
      </c>
      <c r="W140" t="s">
        <v>91</v>
      </c>
      <c r="Y140">
        <v>2</v>
      </c>
      <c r="Z140">
        <v>6</v>
      </c>
      <c r="AA140">
        <v>2</v>
      </c>
      <c r="AB140">
        <v>4</v>
      </c>
      <c r="AC140">
        <v>4</v>
      </c>
      <c r="AD140" t="s">
        <v>34</v>
      </c>
      <c r="AE140" t="s">
        <v>93</v>
      </c>
      <c r="AF140">
        <v>8</v>
      </c>
      <c r="AG140" t="s">
        <v>85</v>
      </c>
      <c r="AI140">
        <v>2</v>
      </c>
      <c r="AJ140">
        <v>15</v>
      </c>
      <c r="AK140">
        <v>2</v>
      </c>
      <c r="AL140">
        <v>2</v>
      </c>
      <c r="AM140">
        <v>8</v>
      </c>
      <c r="AN140" t="s">
        <v>26</v>
      </c>
      <c r="AO140" t="s">
        <v>96</v>
      </c>
      <c r="AP140" t="s">
        <v>226</v>
      </c>
      <c r="AQ140" t="s">
        <v>103</v>
      </c>
      <c r="AR140" t="s">
        <v>235</v>
      </c>
      <c r="AS140">
        <v>3</v>
      </c>
      <c r="AT140">
        <v>25</v>
      </c>
      <c r="AU140">
        <v>2</v>
      </c>
      <c r="AV140">
        <v>6</v>
      </c>
      <c r="AW140">
        <v>4</v>
      </c>
      <c r="AY140" t="s">
        <v>105</v>
      </c>
      <c r="AZ140" t="s">
        <v>29</v>
      </c>
      <c r="BA140" t="s">
        <v>92</v>
      </c>
      <c r="BC140">
        <v>2</v>
      </c>
      <c r="BD140">
        <v>2</v>
      </c>
      <c r="BE140">
        <v>2</v>
      </c>
      <c r="BF140">
        <v>2</v>
      </c>
      <c r="BG140">
        <v>5</v>
      </c>
      <c r="BH140" t="s">
        <v>34</v>
      </c>
      <c r="BI140" t="s">
        <v>92</v>
      </c>
      <c r="BJ140">
        <v>4</v>
      </c>
      <c r="BK140" t="s">
        <v>92</v>
      </c>
      <c r="BM140">
        <v>3</v>
      </c>
      <c r="BN140">
        <v>2</v>
      </c>
      <c r="BO140">
        <v>2</v>
      </c>
      <c r="BP140">
        <v>3</v>
      </c>
      <c r="BQ140">
        <v>6</v>
      </c>
      <c r="BR140" t="s">
        <v>34</v>
      </c>
      <c r="BS140" t="s">
        <v>93</v>
      </c>
      <c r="BT140">
        <v>4</v>
      </c>
      <c r="BU140" t="s">
        <v>85</v>
      </c>
      <c r="BW140">
        <v>3</v>
      </c>
      <c r="BX140">
        <v>13</v>
      </c>
      <c r="BY140">
        <v>3</v>
      </c>
      <c r="BZ140">
        <v>3</v>
      </c>
      <c r="CA140">
        <v>3</v>
      </c>
      <c r="CD140">
        <v>4</v>
      </c>
      <c r="CE140" t="s">
        <v>85</v>
      </c>
      <c r="CG140">
        <v>1</v>
      </c>
      <c r="CH140">
        <v>10</v>
      </c>
      <c r="CI140">
        <v>2</v>
      </c>
      <c r="CJ140">
        <v>1</v>
      </c>
      <c r="CK140">
        <v>5</v>
      </c>
      <c r="CL140" t="s">
        <v>34</v>
      </c>
      <c r="CM140" t="s">
        <v>63</v>
      </c>
      <c r="CN140">
        <v>5</v>
      </c>
      <c r="CO140" t="s">
        <v>86</v>
      </c>
      <c r="CP140" t="s">
        <v>281</v>
      </c>
      <c r="CQ140">
        <v>3</v>
      </c>
      <c r="CR140">
        <v>2</v>
      </c>
      <c r="CS140">
        <v>1</v>
      </c>
      <c r="CT140">
        <v>4</v>
      </c>
      <c r="CU140">
        <v>7</v>
      </c>
      <c r="CV140" t="s">
        <v>34</v>
      </c>
      <c r="CW140" t="s">
        <v>93</v>
      </c>
      <c r="CX140">
        <v>8</v>
      </c>
      <c r="CY140" t="s">
        <v>92</v>
      </c>
      <c r="CZ140" t="s">
        <v>236</v>
      </c>
      <c r="DA140">
        <v>2</v>
      </c>
      <c r="DB140">
        <v>20</v>
      </c>
      <c r="DC140">
        <v>3</v>
      </c>
      <c r="DD140">
        <v>4</v>
      </c>
      <c r="DE140" t="s">
        <v>424</v>
      </c>
      <c r="DF140">
        <v>3</v>
      </c>
      <c r="DI140" t="s">
        <v>29</v>
      </c>
      <c r="DJ140" t="s">
        <v>85</v>
      </c>
      <c r="DL140">
        <v>3</v>
      </c>
      <c r="DM140">
        <v>15</v>
      </c>
      <c r="DN140">
        <v>2</v>
      </c>
      <c r="DO140">
        <v>1</v>
      </c>
      <c r="DP140">
        <v>4</v>
      </c>
      <c r="DQ140" t="s">
        <v>34</v>
      </c>
      <c r="DR140" t="s">
        <v>93</v>
      </c>
      <c r="DS140" t="s">
        <v>226</v>
      </c>
      <c r="DT140" t="s">
        <v>85</v>
      </c>
      <c r="DV140">
        <v>2</v>
      </c>
      <c r="DW140">
        <v>15</v>
      </c>
      <c r="DX140">
        <v>2</v>
      </c>
      <c r="DY140">
        <v>2</v>
      </c>
      <c r="DZ140">
        <v>5</v>
      </c>
      <c r="EA140" t="s">
        <v>34</v>
      </c>
      <c r="EB140" t="s">
        <v>232</v>
      </c>
      <c r="EC140">
        <v>8</v>
      </c>
      <c r="ED140" t="s">
        <v>94</v>
      </c>
      <c r="EF140">
        <v>4</v>
      </c>
      <c r="EG140">
        <v>4</v>
      </c>
      <c r="EH140">
        <v>2</v>
      </c>
      <c r="EI140">
        <v>3</v>
      </c>
      <c r="EJ140">
        <v>6</v>
      </c>
      <c r="EK140" t="s">
        <v>34</v>
      </c>
      <c r="EL140" t="s">
        <v>103</v>
      </c>
      <c r="EM140">
        <v>9</v>
      </c>
      <c r="EN140" t="s">
        <v>85</v>
      </c>
      <c r="EP140">
        <v>1</v>
      </c>
      <c r="EQ140">
        <v>12</v>
      </c>
      <c r="ER140">
        <v>2</v>
      </c>
      <c r="ES140">
        <v>4</v>
      </c>
      <c r="ET140">
        <v>6</v>
      </c>
      <c r="EU140" t="s">
        <v>34</v>
      </c>
      <c r="EV140" t="s">
        <v>63</v>
      </c>
      <c r="EW140">
        <v>4</v>
      </c>
      <c r="EX140" t="s">
        <v>85</v>
      </c>
      <c r="EZ140">
        <v>3</v>
      </c>
      <c r="FA140">
        <v>7</v>
      </c>
      <c r="FB140">
        <v>2</v>
      </c>
      <c r="FC140">
        <v>4</v>
      </c>
      <c r="FD140">
        <v>4</v>
      </c>
      <c r="FE140" t="s">
        <v>34</v>
      </c>
      <c r="FF140" t="s">
        <v>63</v>
      </c>
      <c r="FG140">
        <v>7</v>
      </c>
      <c r="FH140" t="s">
        <v>91</v>
      </c>
      <c r="FI140" t="s">
        <v>233</v>
      </c>
      <c r="FJ140">
        <v>3</v>
      </c>
      <c r="FK140">
        <v>5</v>
      </c>
      <c r="FL140">
        <v>1</v>
      </c>
      <c r="FM140">
        <v>3</v>
      </c>
      <c r="FN140">
        <v>6</v>
      </c>
      <c r="FO140" t="s">
        <v>34</v>
      </c>
      <c r="FP140" t="s">
        <v>86</v>
      </c>
      <c r="FQ140">
        <v>4</v>
      </c>
      <c r="FR140" t="s">
        <v>92</v>
      </c>
      <c r="FS140" t="s">
        <v>234</v>
      </c>
      <c r="FT140">
        <v>3</v>
      </c>
      <c r="FU140">
        <v>1</v>
      </c>
      <c r="FV140">
        <v>1</v>
      </c>
      <c r="FW140">
        <v>5</v>
      </c>
      <c r="FX140">
        <v>4</v>
      </c>
      <c r="GA140">
        <v>7</v>
      </c>
      <c r="GB140" t="s">
        <v>85</v>
      </c>
      <c r="GD140">
        <v>2</v>
      </c>
      <c r="GE140">
        <v>9</v>
      </c>
      <c r="GF140">
        <v>3</v>
      </c>
      <c r="GG140">
        <v>1</v>
      </c>
      <c r="GH140">
        <v>7</v>
      </c>
      <c r="GI140" t="s">
        <v>34</v>
      </c>
      <c r="GJ140" t="s">
        <v>63</v>
      </c>
      <c r="GK140">
        <v>5</v>
      </c>
      <c r="GL140" t="s">
        <v>95</v>
      </c>
      <c r="GN140">
        <v>3</v>
      </c>
      <c r="GO140">
        <v>10</v>
      </c>
      <c r="GP140">
        <v>2</v>
      </c>
      <c r="GQ140">
        <v>5</v>
      </c>
    </row>
    <row r="141" spans="1:199">
      <c r="A141" s="116">
        <v>43709</v>
      </c>
      <c r="B141" t="s">
        <v>256</v>
      </c>
      <c r="C141">
        <v>3</v>
      </c>
      <c r="D141">
        <v>0</v>
      </c>
      <c r="E141">
        <v>3</v>
      </c>
      <c r="F141">
        <v>81</v>
      </c>
      <c r="G141">
        <v>38</v>
      </c>
      <c r="H141">
        <v>43</v>
      </c>
      <c r="I141" s="521">
        <v>4</v>
      </c>
      <c r="J141">
        <v>2</v>
      </c>
      <c r="K141">
        <v>1</v>
      </c>
      <c r="L141">
        <v>0</v>
      </c>
      <c r="M141">
        <v>0</v>
      </c>
      <c r="N141">
        <v>3</v>
      </c>
      <c r="O141">
        <v>0</v>
      </c>
      <c r="P141">
        <v>3</v>
      </c>
      <c r="Q141">
        <v>7</v>
      </c>
      <c r="S141">
        <v>4</v>
      </c>
      <c r="T141" t="s">
        <v>34</v>
      </c>
      <c r="U141" t="s">
        <v>93</v>
      </c>
      <c r="V141">
        <v>0</v>
      </c>
      <c r="W141" t="s">
        <v>85</v>
      </c>
      <c r="Y141">
        <v>2</v>
      </c>
      <c r="Z141">
        <v>11</v>
      </c>
      <c r="AA141">
        <v>2</v>
      </c>
      <c r="AB141">
        <v>2</v>
      </c>
      <c r="AC141">
        <v>4</v>
      </c>
      <c r="AD141" t="s">
        <v>34</v>
      </c>
      <c r="AE141" t="s">
        <v>63</v>
      </c>
      <c r="AF141" t="s">
        <v>226</v>
      </c>
      <c r="AG141" t="s">
        <v>85</v>
      </c>
      <c r="AI141">
        <v>3</v>
      </c>
      <c r="AJ141">
        <v>13</v>
      </c>
      <c r="AK141">
        <v>2</v>
      </c>
      <c r="AL141">
        <v>2</v>
      </c>
      <c r="AM141">
        <v>4</v>
      </c>
      <c r="AN141" t="s">
        <v>26</v>
      </c>
      <c r="AO141" t="s">
        <v>93</v>
      </c>
      <c r="AP141">
        <v>4</v>
      </c>
      <c r="AQ141" t="s">
        <v>85</v>
      </c>
      <c r="AS141">
        <v>2</v>
      </c>
      <c r="AT141">
        <v>23</v>
      </c>
      <c r="AU141">
        <v>2</v>
      </c>
      <c r="AV141">
        <v>2</v>
      </c>
      <c r="AW141">
        <v>3</v>
      </c>
      <c r="AY141" t="s">
        <v>430</v>
      </c>
      <c r="AZ141" t="s">
        <v>271</v>
      </c>
      <c r="BA141" t="s">
        <v>92</v>
      </c>
      <c r="BC141">
        <v>2</v>
      </c>
      <c r="BD141">
        <v>2</v>
      </c>
      <c r="BE141">
        <v>1</v>
      </c>
      <c r="BF141">
        <v>2</v>
      </c>
      <c r="BG141">
        <v>4</v>
      </c>
      <c r="BH141" t="s">
        <v>34</v>
      </c>
      <c r="BI141" t="s">
        <v>92</v>
      </c>
      <c r="BJ141">
        <v>4</v>
      </c>
      <c r="BK141" t="s">
        <v>85</v>
      </c>
      <c r="BM141">
        <v>2</v>
      </c>
      <c r="BN141">
        <v>12</v>
      </c>
      <c r="BO141">
        <v>2</v>
      </c>
      <c r="BP141">
        <v>2</v>
      </c>
      <c r="BQ141">
        <v>8</v>
      </c>
      <c r="BR141" t="s">
        <v>34</v>
      </c>
      <c r="BS141" t="s">
        <v>103</v>
      </c>
      <c r="BT141" t="s">
        <v>226</v>
      </c>
      <c r="BU141" t="s">
        <v>121</v>
      </c>
      <c r="BV141" t="s">
        <v>217</v>
      </c>
      <c r="BW141">
        <v>3</v>
      </c>
      <c r="BX141">
        <v>4</v>
      </c>
      <c r="BY141">
        <v>2</v>
      </c>
      <c r="BZ141">
        <v>6</v>
      </c>
      <c r="CA141">
        <v>3</v>
      </c>
      <c r="CD141">
        <v>4</v>
      </c>
      <c r="CE141" t="s">
        <v>85</v>
      </c>
      <c r="CG141">
        <v>3</v>
      </c>
      <c r="CH141">
        <v>4</v>
      </c>
      <c r="CI141">
        <v>2</v>
      </c>
      <c r="CJ141">
        <v>1</v>
      </c>
      <c r="CK141">
        <v>4</v>
      </c>
      <c r="CL141" t="s">
        <v>34</v>
      </c>
      <c r="CM141" t="s">
        <v>63</v>
      </c>
      <c r="CN141">
        <v>0</v>
      </c>
      <c r="CO141" t="s">
        <v>85</v>
      </c>
      <c r="CQ141">
        <v>3</v>
      </c>
      <c r="CR141">
        <v>11</v>
      </c>
      <c r="CS141">
        <v>1</v>
      </c>
      <c r="CT141">
        <v>3</v>
      </c>
      <c r="CU141">
        <v>4</v>
      </c>
      <c r="CV141" t="s">
        <v>34</v>
      </c>
      <c r="CW141" t="s">
        <v>93</v>
      </c>
      <c r="CX141">
        <v>7</v>
      </c>
      <c r="CY141" t="s">
        <v>85</v>
      </c>
      <c r="DA141">
        <v>2</v>
      </c>
      <c r="DB141">
        <v>14</v>
      </c>
      <c r="DC141">
        <v>2</v>
      </c>
      <c r="DD141">
        <v>2</v>
      </c>
      <c r="DF141">
        <v>3</v>
      </c>
      <c r="DI141" t="s">
        <v>111</v>
      </c>
      <c r="DJ141" t="s">
        <v>85</v>
      </c>
      <c r="DL141">
        <v>3</v>
      </c>
      <c r="DM141">
        <v>14</v>
      </c>
      <c r="DN141">
        <v>2</v>
      </c>
      <c r="DO141">
        <v>1</v>
      </c>
      <c r="DP141">
        <v>4</v>
      </c>
      <c r="DQ141" t="s">
        <v>34</v>
      </c>
      <c r="DR141" t="s">
        <v>86</v>
      </c>
      <c r="DS141" t="s">
        <v>226</v>
      </c>
      <c r="DT141" t="s">
        <v>85</v>
      </c>
      <c r="DV141">
        <v>3</v>
      </c>
      <c r="DW141">
        <v>6</v>
      </c>
      <c r="DX141">
        <v>2</v>
      </c>
      <c r="DY141">
        <v>2</v>
      </c>
      <c r="DZ141">
        <v>6</v>
      </c>
      <c r="EA141" t="s">
        <v>34</v>
      </c>
      <c r="EB141" t="s">
        <v>96</v>
      </c>
      <c r="EC141" t="s">
        <v>226</v>
      </c>
      <c r="ED141" t="s">
        <v>85</v>
      </c>
      <c r="EF141">
        <v>4</v>
      </c>
      <c r="EG141">
        <v>7</v>
      </c>
      <c r="EH141">
        <v>2</v>
      </c>
      <c r="EI141">
        <v>4</v>
      </c>
      <c r="EJ141">
        <v>5</v>
      </c>
      <c r="EK141" t="s">
        <v>34</v>
      </c>
      <c r="EL141" t="s">
        <v>95</v>
      </c>
      <c r="EM141">
        <v>5</v>
      </c>
      <c r="EN141" t="s">
        <v>63</v>
      </c>
      <c r="EP141">
        <v>1</v>
      </c>
      <c r="EQ141">
        <v>5</v>
      </c>
      <c r="ER141">
        <v>2</v>
      </c>
      <c r="ES141">
        <v>3</v>
      </c>
      <c r="ET141">
        <v>8</v>
      </c>
      <c r="EU141" t="s">
        <v>34</v>
      </c>
      <c r="EV141" t="s">
        <v>93</v>
      </c>
      <c r="EW141">
        <v>4</v>
      </c>
      <c r="EX141" t="s">
        <v>85</v>
      </c>
      <c r="EY141" t="s">
        <v>431</v>
      </c>
      <c r="EZ141">
        <v>2</v>
      </c>
      <c r="FA141">
        <v>6</v>
      </c>
      <c r="FB141">
        <v>2</v>
      </c>
      <c r="FC141">
        <v>6</v>
      </c>
      <c r="FD141">
        <v>4</v>
      </c>
      <c r="FE141" t="s">
        <v>34</v>
      </c>
      <c r="FF141" t="s">
        <v>93</v>
      </c>
      <c r="FG141" t="s">
        <v>226</v>
      </c>
      <c r="FH141" t="s">
        <v>85</v>
      </c>
      <c r="FJ141">
        <v>3</v>
      </c>
      <c r="FK141">
        <v>15</v>
      </c>
      <c r="FL141">
        <v>2</v>
      </c>
      <c r="FM141">
        <v>2</v>
      </c>
      <c r="FN141">
        <v>4</v>
      </c>
      <c r="FO141" t="s">
        <v>34</v>
      </c>
      <c r="FP141" t="s">
        <v>93</v>
      </c>
      <c r="FQ141">
        <v>0</v>
      </c>
      <c r="FR141" t="s">
        <v>85</v>
      </c>
      <c r="FT141">
        <v>1</v>
      </c>
      <c r="FU141">
        <v>5</v>
      </c>
      <c r="FV141">
        <v>2</v>
      </c>
      <c r="FW141">
        <v>2</v>
      </c>
      <c r="FX141">
        <v>3</v>
      </c>
      <c r="GA141">
        <v>8</v>
      </c>
      <c r="GB141" t="s">
        <v>85</v>
      </c>
      <c r="GD141">
        <v>2</v>
      </c>
      <c r="GE141">
        <v>7</v>
      </c>
      <c r="GF141">
        <v>2</v>
      </c>
      <c r="GG141">
        <v>1</v>
      </c>
      <c r="GH141">
        <v>6</v>
      </c>
      <c r="GI141" t="s">
        <v>34</v>
      </c>
      <c r="GJ141" t="s">
        <v>93</v>
      </c>
      <c r="GK141">
        <v>9</v>
      </c>
      <c r="GL141" t="s">
        <v>98</v>
      </c>
      <c r="GN141">
        <v>2</v>
      </c>
      <c r="GO141">
        <v>2.5</v>
      </c>
      <c r="GP141">
        <v>2</v>
      </c>
      <c r="GQ141">
        <v>4</v>
      </c>
    </row>
    <row r="142" spans="1:199">
      <c r="A142" s="116">
        <v>43708</v>
      </c>
      <c r="C142">
        <v>4</v>
      </c>
      <c r="D142">
        <v>1</v>
      </c>
      <c r="E142">
        <v>5</v>
      </c>
      <c r="F142">
        <v>91</v>
      </c>
      <c r="G142">
        <v>43</v>
      </c>
      <c r="H142">
        <v>48</v>
      </c>
      <c r="I142" s="521">
        <v>5</v>
      </c>
      <c r="J142">
        <v>3</v>
      </c>
      <c r="K142">
        <v>0</v>
      </c>
      <c r="L142">
        <v>2</v>
      </c>
      <c r="M142">
        <v>1</v>
      </c>
      <c r="N142">
        <v>6</v>
      </c>
      <c r="O142">
        <v>3</v>
      </c>
      <c r="P142">
        <v>9</v>
      </c>
      <c r="Q142">
        <v>0</v>
      </c>
      <c r="S142">
        <v>5</v>
      </c>
      <c r="T142" t="s">
        <v>34</v>
      </c>
      <c r="U142" t="s">
        <v>86</v>
      </c>
      <c r="V142">
        <v>4</v>
      </c>
      <c r="W142" t="s">
        <v>98</v>
      </c>
      <c r="Y142">
        <v>1</v>
      </c>
      <c r="Z142">
        <v>2</v>
      </c>
      <c r="AA142">
        <v>2</v>
      </c>
      <c r="AB142">
        <v>3</v>
      </c>
      <c r="AC142">
        <v>7</v>
      </c>
      <c r="AD142" t="s">
        <v>34</v>
      </c>
      <c r="AE142" t="s">
        <v>96</v>
      </c>
      <c r="AF142">
        <v>9</v>
      </c>
      <c r="AG142" t="s">
        <v>85</v>
      </c>
      <c r="AI142">
        <v>4</v>
      </c>
      <c r="AJ142">
        <v>35</v>
      </c>
      <c r="AK142">
        <v>3</v>
      </c>
      <c r="AL142">
        <v>4</v>
      </c>
      <c r="AM142">
        <v>4</v>
      </c>
      <c r="AN142" t="s">
        <v>26</v>
      </c>
      <c r="AO142" t="s">
        <v>86</v>
      </c>
      <c r="AP142">
        <v>9</v>
      </c>
      <c r="AQ142" t="s">
        <v>85</v>
      </c>
      <c r="AS142">
        <v>2</v>
      </c>
      <c r="AT142">
        <v>13</v>
      </c>
      <c r="AU142">
        <v>2</v>
      </c>
      <c r="AV142">
        <v>2</v>
      </c>
      <c r="AW142">
        <v>3</v>
      </c>
      <c r="AY142" t="s">
        <v>105</v>
      </c>
      <c r="AZ142" t="s">
        <v>29</v>
      </c>
      <c r="BA142" t="s">
        <v>85</v>
      </c>
      <c r="BC142">
        <v>2</v>
      </c>
      <c r="BD142">
        <v>22</v>
      </c>
      <c r="BE142">
        <v>2</v>
      </c>
      <c r="BF142">
        <v>1</v>
      </c>
      <c r="BG142">
        <v>5</v>
      </c>
      <c r="BH142" t="s">
        <v>34</v>
      </c>
      <c r="BI142" t="s">
        <v>92</v>
      </c>
      <c r="BJ142">
        <v>4</v>
      </c>
      <c r="BK142" t="s">
        <v>85</v>
      </c>
      <c r="BM142">
        <v>1</v>
      </c>
      <c r="BN142">
        <v>10</v>
      </c>
      <c r="BO142">
        <v>3</v>
      </c>
      <c r="BP142">
        <v>2</v>
      </c>
      <c r="BQ142">
        <v>5</v>
      </c>
      <c r="BR142" t="s">
        <v>34</v>
      </c>
      <c r="BS142" t="s">
        <v>93</v>
      </c>
      <c r="BT142">
        <v>4</v>
      </c>
      <c r="BU142" t="s">
        <v>85</v>
      </c>
      <c r="BW142">
        <v>2</v>
      </c>
      <c r="BX142">
        <v>4.5</v>
      </c>
      <c r="BY142">
        <v>2</v>
      </c>
      <c r="BZ142">
        <v>3</v>
      </c>
      <c r="CA142">
        <v>3</v>
      </c>
      <c r="CD142">
        <v>4</v>
      </c>
      <c r="CE142" t="s">
        <v>85</v>
      </c>
      <c r="CG142">
        <v>2</v>
      </c>
      <c r="CH142">
        <v>2.5</v>
      </c>
      <c r="CI142">
        <v>2</v>
      </c>
      <c r="CJ142">
        <v>1</v>
      </c>
      <c r="CK142">
        <v>6</v>
      </c>
      <c r="CL142" t="s">
        <v>34</v>
      </c>
      <c r="CM142" t="s">
        <v>63</v>
      </c>
      <c r="CN142">
        <v>8</v>
      </c>
      <c r="CO142" t="s">
        <v>85</v>
      </c>
      <c r="CQ142">
        <v>3</v>
      </c>
      <c r="CR142">
        <v>5</v>
      </c>
      <c r="CS142">
        <v>2</v>
      </c>
      <c r="CT142">
        <v>4</v>
      </c>
      <c r="CU142">
        <v>5</v>
      </c>
      <c r="CV142" t="s">
        <v>34</v>
      </c>
      <c r="CW142" t="s">
        <v>105</v>
      </c>
      <c r="CX142" t="s">
        <v>432</v>
      </c>
      <c r="CY142" t="s">
        <v>63</v>
      </c>
      <c r="DA142">
        <v>1</v>
      </c>
      <c r="DB142">
        <v>7</v>
      </c>
      <c r="DC142">
        <v>2</v>
      </c>
      <c r="DD142">
        <v>3</v>
      </c>
      <c r="DE142" t="s">
        <v>424</v>
      </c>
      <c r="DF142">
        <v>5</v>
      </c>
      <c r="DI142" t="s">
        <v>29</v>
      </c>
      <c r="DJ142" t="s">
        <v>63</v>
      </c>
      <c r="DL142">
        <v>1</v>
      </c>
      <c r="DM142">
        <v>2</v>
      </c>
      <c r="DN142">
        <v>2</v>
      </c>
      <c r="DO142">
        <v>3</v>
      </c>
      <c r="DP142">
        <v>4</v>
      </c>
      <c r="DQ142" t="s">
        <v>34</v>
      </c>
      <c r="DR142" t="s">
        <v>93</v>
      </c>
      <c r="DS142">
        <v>9</v>
      </c>
      <c r="DT142" t="s">
        <v>121</v>
      </c>
      <c r="DV142">
        <v>3</v>
      </c>
      <c r="DW142">
        <v>7</v>
      </c>
      <c r="DX142">
        <v>1</v>
      </c>
      <c r="DY142">
        <v>3</v>
      </c>
      <c r="DZ142">
        <v>5</v>
      </c>
      <c r="EA142" t="s">
        <v>34</v>
      </c>
      <c r="EB142" t="s">
        <v>92</v>
      </c>
      <c r="EC142">
        <v>0</v>
      </c>
      <c r="ED142" t="s">
        <v>86</v>
      </c>
      <c r="EE142" t="s">
        <v>469</v>
      </c>
      <c r="EF142">
        <v>1</v>
      </c>
      <c r="EG142">
        <v>7</v>
      </c>
      <c r="EH142">
        <v>1</v>
      </c>
      <c r="EI142">
        <v>4</v>
      </c>
      <c r="EJ142">
        <v>4</v>
      </c>
      <c r="EK142" t="s">
        <v>34</v>
      </c>
      <c r="EL142" t="s">
        <v>93</v>
      </c>
      <c r="EM142" t="s">
        <v>226</v>
      </c>
      <c r="EN142" t="s">
        <v>85</v>
      </c>
      <c r="EO142" t="s">
        <v>227</v>
      </c>
      <c r="EP142">
        <v>1</v>
      </c>
      <c r="EQ142">
        <v>24</v>
      </c>
      <c r="ER142">
        <v>2</v>
      </c>
      <c r="ES142">
        <v>2</v>
      </c>
      <c r="ET142">
        <v>7</v>
      </c>
      <c r="EU142" t="s">
        <v>34</v>
      </c>
      <c r="EV142" t="s">
        <v>96</v>
      </c>
      <c r="EW142">
        <v>6</v>
      </c>
      <c r="EX142" t="s">
        <v>98</v>
      </c>
      <c r="EZ142">
        <v>2</v>
      </c>
      <c r="FA142">
        <v>2</v>
      </c>
      <c r="FB142">
        <v>1</v>
      </c>
      <c r="FC142">
        <v>6</v>
      </c>
      <c r="FD142">
        <v>6</v>
      </c>
      <c r="FE142" t="s">
        <v>34</v>
      </c>
      <c r="FF142" t="s">
        <v>93</v>
      </c>
      <c r="FG142" t="s">
        <v>226</v>
      </c>
      <c r="FH142" t="s">
        <v>92</v>
      </c>
      <c r="FI142" t="s">
        <v>228</v>
      </c>
      <c r="FJ142">
        <v>2</v>
      </c>
      <c r="FK142">
        <v>3</v>
      </c>
      <c r="FL142">
        <v>2</v>
      </c>
      <c r="FM142">
        <v>4</v>
      </c>
      <c r="FN142">
        <v>5</v>
      </c>
      <c r="FO142" t="s">
        <v>34</v>
      </c>
      <c r="FP142" t="s">
        <v>93</v>
      </c>
      <c r="FQ142">
        <v>4</v>
      </c>
      <c r="FR142" t="s">
        <v>85</v>
      </c>
      <c r="FT142">
        <v>3</v>
      </c>
      <c r="FU142">
        <v>2</v>
      </c>
      <c r="FV142">
        <v>2</v>
      </c>
      <c r="FW142">
        <v>3</v>
      </c>
      <c r="FX142">
        <v>5</v>
      </c>
      <c r="GA142">
        <v>7</v>
      </c>
      <c r="GB142" t="s">
        <v>96</v>
      </c>
      <c r="GD142">
        <v>3</v>
      </c>
      <c r="GE142">
        <v>4</v>
      </c>
      <c r="GF142">
        <v>2</v>
      </c>
      <c r="GG142">
        <v>3</v>
      </c>
      <c r="GH142">
        <v>7</v>
      </c>
      <c r="GI142" t="s">
        <v>34</v>
      </c>
      <c r="GJ142" t="s">
        <v>96</v>
      </c>
      <c r="GK142" t="s">
        <v>226</v>
      </c>
      <c r="GL142" t="s">
        <v>92</v>
      </c>
      <c r="GN142">
        <v>2</v>
      </c>
      <c r="GO142">
        <v>2.5</v>
      </c>
      <c r="GP142">
        <v>2</v>
      </c>
      <c r="GQ142">
        <v>5</v>
      </c>
    </row>
    <row r="143" spans="1:199">
      <c r="A143" s="116">
        <v>43702</v>
      </c>
      <c r="B143" t="s">
        <v>216</v>
      </c>
      <c r="C143">
        <v>3</v>
      </c>
      <c r="D143">
        <v>0</v>
      </c>
      <c r="E143">
        <v>3</v>
      </c>
      <c r="F143">
        <v>87</v>
      </c>
      <c r="G143">
        <v>45</v>
      </c>
      <c r="H143">
        <v>42</v>
      </c>
      <c r="I143" s="521">
        <v>6</v>
      </c>
      <c r="J143">
        <v>0</v>
      </c>
      <c r="K143">
        <v>1</v>
      </c>
      <c r="L143">
        <v>2</v>
      </c>
      <c r="M143">
        <v>1</v>
      </c>
      <c r="N143">
        <v>4</v>
      </c>
      <c r="O143">
        <v>2</v>
      </c>
      <c r="P143">
        <v>6</v>
      </c>
      <c r="Q143">
        <v>1</v>
      </c>
      <c r="S143">
        <v>4</v>
      </c>
      <c r="T143" t="s">
        <v>34</v>
      </c>
      <c r="U143" t="s">
        <v>86</v>
      </c>
      <c r="V143">
        <v>0</v>
      </c>
      <c r="W143" t="s">
        <v>91</v>
      </c>
      <c r="Y143">
        <v>1</v>
      </c>
      <c r="Z143">
        <v>0.5</v>
      </c>
      <c r="AA143">
        <v>1</v>
      </c>
      <c r="AB143">
        <v>3</v>
      </c>
      <c r="AC143">
        <v>3</v>
      </c>
      <c r="AD143" t="s">
        <v>34</v>
      </c>
      <c r="AE143" t="s">
        <v>93</v>
      </c>
      <c r="AF143">
        <v>9</v>
      </c>
      <c r="AG143" t="s">
        <v>85</v>
      </c>
      <c r="AI143">
        <v>4</v>
      </c>
      <c r="AJ143">
        <v>3</v>
      </c>
      <c r="AK143">
        <v>1</v>
      </c>
      <c r="AL143">
        <v>2</v>
      </c>
      <c r="AM143">
        <v>5</v>
      </c>
      <c r="AN143" t="s">
        <v>26</v>
      </c>
      <c r="AO143" t="s">
        <v>93</v>
      </c>
      <c r="AP143">
        <v>4</v>
      </c>
      <c r="AQ143" t="s">
        <v>85</v>
      </c>
      <c r="AS143">
        <v>3</v>
      </c>
      <c r="AT143">
        <v>8</v>
      </c>
      <c r="AU143">
        <v>2</v>
      </c>
      <c r="AV143">
        <v>3</v>
      </c>
      <c r="AW143">
        <v>3</v>
      </c>
      <c r="AY143" t="s">
        <v>430</v>
      </c>
      <c r="AZ143" t="s">
        <v>29</v>
      </c>
      <c r="BA143" t="s">
        <v>85</v>
      </c>
      <c r="BC143">
        <v>1</v>
      </c>
      <c r="BD143">
        <v>3</v>
      </c>
      <c r="BE143">
        <v>2</v>
      </c>
      <c r="BF143">
        <v>1</v>
      </c>
      <c r="BG143">
        <v>6</v>
      </c>
      <c r="BH143" t="s">
        <v>34</v>
      </c>
      <c r="BI143" t="s">
        <v>86</v>
      </c>
      <c r="BJ143">
        <v>4</v>
      </c>
      <c r="BK143" t="s">
        <v>91</v>
      </c>
      <c r="BL143" t="s">
        <v>132</v>
      </c>
      <c r="BM143">
        <v>3</v>
      </c>
      <c r="BN143">
        <v>2</v>
      </c>
      <c r="BO143">
        <v>1</v>
      </c>
      <c r="BP143">
        <v>5</v>
      </c>
      <c r="BQ143">
        <v>8</v>
      </c>
      <c r="BR143" t="s">
        <v>34</v>
      </c>
      <c r="BS143" t="s">
        <v>93</v>
      </c>
      <c r="BT143">
        <v>4</v>
      </c>
      <c r="BU143" t="s">
        <v>91</v>
      </c>
      <c r="BV143" t="s">
        <v>212</v>
      </c>
      <c r="BW143">
        <v>3</v>
      </c>
      <c r="BX143">
        <v>2</v>
      </c>
      <c r="BY143">
        <v>2</v>
      </c>
      <c r="BZ143">
        <v>6</v>
      </c>
      <c r="CA143">
        <v>4</v>
      </c>
      <c r="CD143">
        <v>0</v>
      </c>
      <c r="CE143" t="s">
        <v>96</v>
      </c>
      <c r="CG143">
        <v>2</v>
      </c>
      <c r="CH143">
        <v>2</v>
      </c>
      <c r="CI143">
        <v>1</v>
      </c>
      <c r="CJ143">
        <v>3</v>
      </c>
      <c r="CK143">
        <v>8</v>
      </c>
      <c r="CL143" t="s">
        <v>34</v>
      </c>
      <c r="CM143" t="s">
        <v>93</v>
      </c>
      <c r="CN143">
        <v>5</v>
      </c>
      <c r="CO143" t="s">
        <v>103</v>
      </c>
      <c r="CP143" t="s">
        <v>433</v>
      </c>
      <c r="CQ143">
        <v>2</v>
      </c>
      <c r="CR143">
        <v>3</v>
      </c>
      <c r="CS143">
        <v>2</v>
      </c>
      <c r="CT143">
        <v>6</v>
      </c>
      <c r="CU143">
        <v>4</v>
      </c>
      <c r="CV143" t="s">
        <v>34</v>
      </c>
      <c r="CW143" t="s">
        <v>93</v>
      </c>
      <c r="CX143">
        <v>8</v>
      </c>
      <c r="CY143" t="s">
        <v>85</v>
      </c>
      <c r="DA143">
        <v>3</v>
      </c>
      <c r="DB143">
        <v>2</v>
      </c>
      <c r="DC143">
        <v>2</v>
      </c>
      <c r="DD143">
        <v>2</v>
      </c>
      <c r="DF143">
        <v>3</v>
      </c>
      <c r="DI143" t="s">
        <v>111</v>
      </c>
      <c r="DJ143" t="s">
        <v>85</v>
      </c>
      <c r="DL143">
        <v>3</v>
      </c>
      <c r="DM143">
        <v>26</v>
      </c>
      <c r="DN143">
        <v>2</v>
      </c>
      <c r="DO143">
        <v>1</v>
      </c>
      <c r="DP143">
        <v>4</v>
      </c>
      <c r="DQ143" t="s">
        <v>34</v>
      </c>
      <c r="DR143" t="s">
        <v>93</v>
      </c>
      <c r="DS143">
        <v>0</v>
      </c>
      <c r="DT143" t="s">
        <v>85</v>
      </c>
      <c r="DV143">
        <v>1</v>
      </c>
      <c r="DW143">
        <v>3</v>
      </c>
      <c r="DX143">
        <v>2</v>
      </c>
      <c r="DY143">
        <v>2</v>
      </c>
      <c r="DZ143">
        <v>4</v>
      </c>
      <c r="EA143" t="s">
        <v>34</v>
      </c>
      <c r="EB143" t="s">
        <v>93</v>
      </c>
      <c r="EC143">
        <v>9</v>
      </c>
      <c r="ED143" t="s">
        <v>85</v>
      </c>
      <c r="EF143">
        <v>4</v>
      </c>
      <c r="EG143">
        <v>20</v>
      </c>
      <c r="EH143">
        <v>2</v>
      </c>
      <c r="EI143">
        <v>2</v>
      </c>
      <c r="EJ143">
        <v>5</v>
      </c>
      <c r="EK143" t="s">
        <v>34</v>
      </c>
      <c r="EL143" t="s">
        <v>63</v>
      </c>
      <c r="EM143">
        <v>6</v>
      </c>
      <c r="EN143" t="s">
        <v>85</v>
      </c>
      <c r="EP143">
        <v>3</v>
      </c>
      <c r="EQ143">
        <v>12</v>
      </c>
      <c r="ER143">
        <v>3</v>
      </c>
      <c r="ES143">
        <v>2</v>
      </c>
      <c r="ET143">
        <v>6</v>
      </c>
      <c r="EU143" t="s">
        <v>34</v>
      </c>
      <c r="EV143" t="s">
        <v>96</v>
      </c>
      <c r="EW143">
        <v>7</v>
      </c>
      <c r="EX143" t="s">
        <v>85</v>
      </c>
      <c r="EZ143">
        <v>3</v>
      </c>
      <c r="FA143">
        <v>3</v>
      </c>
      <c r="FB143">
        <v>1</v>
      </c>
      <c r="FC143">
        <v>5</v>
      </c>
      <c r="FD143">
        <v>4</v>
      </c>
      <c r="FE143" t="s">
        <v>34</v>
      </c>
      <c r="FF143" t="s">
        <v>93</v>
      </c>
      <c r="FG143">
        <v>9</v>
      </c>
      <c r="FH143" t="s">
        <v>85</v>
      </c>
      <c r="FJ143">
        <v>2</v>
      </c>
      <c r="FK143">
        <v>9</v>
      </c>
      <c r="FL143">
        <v>2</v>
      </c>
      <c r="FM143">
        <v>2</v>
      </c>
      <c r="FN143">
        <v>5</v>
      </c>
      <c r="FO143" t="s">
        <v>34</v>
      </c>
      <c r="FP143" t="s">
        <v>93</v>
      </c>
      <c r="FQ143">
        <v>4</v>
      </c>
      <c r="FR143" t="s">
        <v>85</v>
      </c>
      <c r="FT143">
        <v>3</v>
      </c>
      <c r="FU143">
        <v>13</v>
      </c>
      <c r="FV143">
        <v>3</v>
      </c>
      <c r="FW143">
        <v>2</v>
      </c>
      <c r="FX143">
        <v>5</v>
      </c>
      <c r="GA143">
        <v>7</v>
      </c>
      <c r="GB143" t="s">
        <v>85</v>
      </c>
      <c r="GD143">
        <v>2</v>
      </c>
      <c r="GE143">
        <v>16</v>
      </c>
      <c r="GF143">
        <v>4</v>
      </c>
      <c r="GG143">
        <v>1</v>
      </c>
      <c r="GH143">
        <v>6</v>
      </c>
      <c r="GI143" t="s">
        <v>34</v>
      </c>
      <c r="GJ143" t="s">
        <v>93</v>
      </c>
      <c r="GK143" t="s">
        <v>226</v>
      </c>
      <c r="GL143" t="s">
        <v>85</v>
      </c>
      <c r="GN143">
        <v>3</v>
      </c>
      <c r="GO143">
        <v>15</v>
      </c>
      <c r="GP143">
        <v>3</v>
      </c>
      <c r="GQ143">
        <v>3</v>
      </c>
    </row>
    <row r="144" spans="1:199">
      <c r="A144" s="116">
        <v>43694</v>
      </c>
      <c r="B144" t="s">
        <v>434</v>
      </c>
      <c r="C144">
        <v>4</v>
      </c>
      <c r="D144">
        <v>0</v>
      </c>
      <c r="E144">
        <v>4</v>
      </c>
      <c r="F144">
        <v>90</v>
      </c>
      <c r="G144">
        <v>43</v>
      </c>
      <c r="H144">
        <v>47</v>
      </c>
      <c r="I144" s="521">
        <v>3</v>
      </c>
      <c r="J144">
        <v>1</v>
      </c>
      <c r="K144">
        <v>0</v>
      </c>
      <c r="L144">
        <v>2</v>
      </c>
      <c r="M144">
        <v>0</v>
      </c>
      <c r="N144">
        <v>3</v>
      </c>
      <c r="O144">
        <v>1</v>
      </c>
      <c r="P144">
        <v>4</v>
      </c>
      <c r="Q144">
        <v>1</v>
      </c>
      <c r="S144">
        <v>3</v>
      </c>
      <c r="T144" t="s">
        <v>34</v>
      </c>
      <c r="U144" t="s">
        <v>86</v>
      </c>
      <c r="V144">
        <v>0</v>
      </c>
      <c r="W144" t="s">
        <v>85</v>
      </c>
      <c r="Y144">
        <v>1</v>
      </c>
      <c r="Z144">
        <v>3.5</v>
      </c>
      <c r="AA144">
        <v>1</v>
      </c>
      <c r="AB144">
        <v>2</v>
      </c>
      <c r="AC144">
        <v>5</v>
      </c>
      <c r="AD144" t="s">
        <v>34</v>
      </c>
      <c r="AE144" t="s">
        <v>93</v>
      </c>
      <c r="AF144">
        <v>7</v>
      </c>
      <c r="AG144" t="s">
        <v>86</v>
      </c>
      <c r="AI144">
        <v>3</v>
      </c>
      <c r="AJ144">
        <v>4</v>
      </c>
      <c r="AK144">
        <v>2</v>
      </c>
      <c r="AL144">
        <v>3</v>
      </c>
      <c r="AM144">
        <v>4</v>
      </c>
      <c r="AN144" t="s">
        <v>26</v>
      </c>
      <c r="AO144" t="s">
        <v>86</v>
      </c>
      <c r="AP144">
        <v>9</v>
      </c>
      <c r="AQ144" t="s">
        <v>85</v>
      </c>
      <c r="AS144">
        <v>2</v>
      </c>
      <c r="AT144">
        <v>8</v>
      </c>
      <c r="AU144">
        <v>2</v>
      </c>
      <c r="AV144">
        <v>2</v>
      </c>
      <c r="AW144">
        <v>3</v>
      </c>
      <c r="AY144" t="s">
        <v>430</v>
      </c>
      <c r="AZ144" t="s">
        <v>29</v>
      </c>
      <c r="BA144" t="s">
        <v>85</v>
      </c>
      <c r="BC144">
        <v>1</v>
      </c>
      <c r="BD144">
        <v>21</v>
      </c>
      <c r="BE144">
        <v>2</v>
      </c>
      <c r="BF144">
        <v>1</v>
      </c>
      <c r="BG144">
        <v>6</v>
      </c>
      <c r="BH144" t="s">
        <v>34</v>
      </c>
      <c r="BI144" t="s">
        <v>92</v>
      </c>
      <c r="BJ144">
        <v>4</v>
      </c>
      <c r="BK144" t="s">
        <v>91</v>
      </c>
      <c r="BM144">
        <v>1</v>
      </c>
      <c r="BN144">
        <v>3</v>
      </c>
      <c r="BO144">
        <v>2</v>
      </c>
      <c r="BP144">
        <v>4</v>
      </c>
      <c r="BQ144">
        <v>6</v>
      </c>
      <c r="BR144" t="s">
        <v>34</v>
      </c>
      <c r="BS144" t="s">
        <v>63</v>
      </c>
      <c r="BT144">
        <v>4</v>
      </c>
      <c r="BU144" t="s">
        <v>85</v>
      </c>
      <c r="BV144" t="s">
        <v>281</v>
      </c>
      <c r="BW144">
        <v>0.66666666666666696</v>
      </c>
      <c r="BX144">
        <v>3.5</v>
      </c>
      <c r="BY144">
        <v>2</v>
      </c>
      <c r="BZ144">
        <v>4</v>
      </c>
      <c r="CA144">
        <v>4</v>
      </c>
      <c r="CD144">
        <v>0</v>
      </c>
      <c r="CE144" t="s">
        <v>91</v>
      </c>
      <c r="CG144">
        <v>3</v>
      </c>
      <c r="CH144">
        <v>3.5</v>
      </c>
      <c r="CI144">
        <v>2</v>
      </c>
      <c r="CJ144">
        <v>2</v>
      </c>
      <c r="CK144">
        <v>5</v>
      </c>
      <c r="CL144" t="s">
        <v>34</v>
      </c>
      <c r="CM144" t="s">
        <v>63</v>
      </c>
      <c r="CN144">
        <v>6</v>
      </c>
      <c r="CO144" t="s">
        <v>85</v>
      </c>
      <c r="CQ144">
        <v>3</v>
      </c>
      <c r="CR144">
        <v>3.5</v>
      </c>
      <c r="CS144">
        <v>2</v>
      </c>
      <c r="CT144">
        <v>3</v>
      </c>
      <c r="CU144">
        <v>7</v>
      </c>
      <c r="CV144" t="s">
        <v>34</v>
      </c>
      <c r="CW144" t="s">
        <v>63</v>
      </c>
      <c r="CX144">
        <v>8</v>
      </c>
      <c r="CY144" t="s">
        <v>103</v>
      </c>
      <c r="DA144">
        <v>2</v>
      </c>
      <c r="DB144">
        <v>1</v>
      </c>
      <c r="DC144">
        <v>1</v>
      </c>
      <c r="DD144">
        <v>6</v>
      </c>
      <c r="DF144">
        <v>3</v>
      </c>
      <c r="DI144" t="s">
        <v>111</v>
      </c>
      <c r="DJ144" t="s">
        <v>85</v>
      </c>
      <c r="DL144">
        <v>3</v>
      </c>
      <c r="DM144">
        <v>8</v>
      </c>
      <c r="DN144">
        <v>2</v>
      </c>
      <c r="DO144">
        <v>1</v>
      </c>
      <c r="DP144">
        <v>6</v>
      </c>
      <c r="DQ144" t="s">
        <v>34</v>
      </c>
      <c r="DR144" t="s">
        <v>86</v>
      </c>
      <c r="DS144" t="s">
        <v>226</v>
      </c>
      <c r="DT144" t="s">
        <v>85</v>
      </c>
      <c r="DV144">
        <v>2</v>
      </c>
      <c r="DW144">
        <v>20</v>
      </c>
      <c r="DX144">
        <v>3</v>
      </c>
      <c r="DY144">
        <v>3</v>
      </c>
      <c r="DZ144">
        <v>12</v>
      </c>
      <c r="EA144" t="s">
        <v>34</v>
      </c>
      <c r="EB144" t="s">
        <v>96</v>
      </c>
      <c r="EC144">
        <v>5</v>
      </c>
      <c r="ED144" t="s">
        <v>63</v>
      </c>
      <c r="EE144" t="s">
        <v>435</v>
      </c>
      <c r="EF144">
        <v>5</v>
      </c>
      <c r="EG144">
        <v>1</v>
      </c>
      <c r="EH144">
        <v>1</v>
      </c>
      <c r="EI144">
        <v>11</v>
      </c>
      <c r="EJ144">
        <v>4</v>
      </c>
      <c r="EK144" t="s">
        <v>34</v>
      </c>
      <c r="EL144" t="s">
        <v>93</v>
      </c>
      <c r="EM144">
        <v>8</v>
      </c>
      <c r="EN144" t="s">
        <v>85</v>
      </c>
      <c r="EP144">
        <v>1</v>
      </c>
      <c r="EQ144">
        <v>4.5</v>
      </c>
      <c r="ER144">
        <v>2</v>
      </c>
      <c r="ES144">
        <v>2</v>
      </c>
      <c r="ET144">
        <v>6</v>
      </c>
      <c r="EU144" t="s">
        <v>34</v>
      </c>
      <c r="EV144" t="s">
        <v>63</v>
      </c>
      <c r="EW144" t="s">
        <v>432</v>
      </c>
      <c r="EX144" t="s">
        <v>92</v>
      </c>
      <c r="EZ144">
        <v>2</v>
      </c>
      <c r="FA144">
        <v>2</v>
      </c>
      <c r="FB144">
        <v>2</v>
      </c>
      <c r="FC144">
        <v>4</v>
      </c>
      <c r="FD144">
        <v>4</v>
      </c>
      <c r="FE144" t="s">
        <v>34</v>
      </c>
      <c r="FF144" t="s">
        <v>93</v>
      </c>
      <c r="FG144" t="s">
        <v>226</v>
      </c>
      <c r="FH144" t="s">
        <v>85</v>
      </c>
      <c r="FJ144">
        <v>1</v>
      </c>
      <c r="FK144">
        <v>7</v>
      </c>
      <c r="FL144">
        <v>2</v>
      </c>
      <c r="FM144">
        <v>2</v>
      </c>
      <c r="FN144">
        <v>4</v>
      </c>
      <c r="FO144" t="s">
        <v>34</v>
      </c>
      <c r="FP144" t="s">
        <v>93</v>
      </c>
      <c r="FQ144">
        <v>0</v>
      </c>
      <c r="FR144" t="s">
        <v>98</v>
      </c>
      <c r="FT144">
        <v>1</v>
      </c>
      <c r="FU144">
        <v>4</v>
      </c>
      <c r="FV144">
        <v>1</v>
      </c>
      <c r="FW144">
        <v>3</v>
      </c>
      <c r="FX144">
        <v>3</v>
      </c>
      <c r="GA144">
        <v>7</v>
      </c>
      <c r="GB144" t="s">
        <v>85</v>
      </c>
      <c r="GD144">
        <v>3</v>
      </c>
      <c r="GE144">
        <v>11</v>
      </c>
      <c r="GF144">
        <v>2</v>
      </c>
      <c r="GG144">
        <v>1</v>
      </c>
      <c r="GH144">
        <v>5</v>
      </c>
      <c r="GI144" t="s">
        <v>34</v>
      </c>
      <c r="GJ144" t="s">
        <v>93</v>
      </c>
      <c r="GK144">
        <v>8</v>
      </c>
      <c r="GL144" t="s">
        <v>85</v>
      </c>
      <c r="GN144">
        <v>3</v>
      </c>
      <c r="GO144">
        <v>13</v>
      </c>
      <c r="GP144">
        <v>2</v>
      </c>
      <c r="GQ144">
        <v>3</v>
      </c>
    </row>
    <row r="145" spans="1:199">
      <c r="A145" s="116">
        <v>43688</v>
      </c>
      <c r="B145" t="s">
        <v>210</v>
      </c>
      <c r="C145">
        <v>1</v>
      </c>
      <c r="D145">
        <v>1</v>
      </c>
      <c r="E145">
        <v>2</v>
      </c>
      <c r="F145">
        <v>87</v>
      </c>
      <c r="G145">
        <v>42</v>
      </c>
      <c r="H145">
        <v>45</v>
      </c>
      <c r="I145" s="521">
        <v>8</v>
      </c>
      <c r="J145">
        <v>0</v>
      </c>
      <c r="K145">
        <v>0</v>
      </c>
      <c r="L145">
        <v>2</v>
      </c>
      <c r="M145">
        <v>2</v>
      </c>
      <c r="N145">
        <v>4</v>
      </c>
      <c r="O145">
        <v>2</v>
      </c>
      <c r="P145">
        <v>6</v>
      </c>
      <c r="Q145">
        <v>0</v>
      </c>
      <c r="S145">
        <v>5</v>
      </c>
      <c r="T145" t="s">
        <v>34</v>
      </c>
      <c r="U145" t="s">
        <v>93</v>
      </c>
      <c r="V145">
        <v>4</v>
      </c>
      <c r="W145" t="s">
        <v>95</v>
      </c>
      <c r="Y145">
        <v>3</v>
      </c>
      <c r="Z145">
        <v>7</v>
      </c>
      <c r="AA145">
        <v>2</v>
      </c>
      <c r="AB145">
        <v>3</v>
      </c>
      <c r="AC145">
        <v>4</v>
      </c>
      <c r="AD145" t="s">
        <v>34</v>
      </c>
      <c r="AE145" t="s">
        <v>93</v>
      </c>
      <c r="AF145">
        <v>0</v>
      </c>
      <c r="AG145" t="s">
        <v>91</v>
      </c>
      <c r="AI145">
        <v>1</v>
      </c>
      <c r="AJ145">
        <v>4</v>
      </c>
      <c r="AK145">
        <v>1</v>
      </c>
      <c r="AL145">
        <v>3</v>
      </c>
      <c r="AM145">
        <v>5</v>
      </c>
      <c r="AN145" t="s">
        <v>26</v>
      </c>
      <c r="AO145" t="s">
        <v>93</v>
      </c>
      <c r="AP145">
        <v>0</v>
      </c>
      <c r="AQ145" t="s">
        <v>85</v>
      </c>
      <c r="AS145">
        <v>2</v>
      </c>
      <c r="AT145">
        <v>9</v>
      </c>
      <c r="AU145">
        <v>3</v>
      </c>
      <c r="AV145">
        <v>2</v>
      </c>
      <c r="AW145">
        <v>5</v>
      </c>
      <c r="AY145" t="s">
        <v>105</v>
      </c>
      <c r="AZ145" t="s">
        <v>29</v>
      </c>
      <c r="BA145" t="s">
        <v>63</v>
      </c>
      <c r="BB145" t="s">
        <v>281</v>
      </c>
      <c r="BC145">
        <v>2</v>
      </c>
      <c r="BD145">
        <v>12</v>
      </c>
      <c r="BE145">
        <v>3</v>
      </c>
      <c r="BF145">
        <v>2</v>
      </c>
      <c r="BG145">
        <v>4</v>
      </c>
      <c r="BH145" t="s">
        <v>34</v>
      </c>
      <c r="BI145" t="s">
        <v>92</v>
      </c>
      <c r="BJ145">
        <v>4</v>
      </c>
      <c r="BK145" t="s">
        <v>94</v>
      </c>
      <c r="BM145">
        <v>1</v>
      </c>
      <c r="BN145">
        <v>2</v>
      </c>
      <c r="BO145">
        <v>1</v>
      </c>
      <c r="BP145">
        <v>3</v>
      </c>
      <c r="BQ145">
        <v>5</v>
      </c>
      <c r="BR145" t="s">
        <v>34</v>
      </c>
      <c r="BS145" t="s">
        <v>93</v>
      </c>
      <c r="BT145">
        <v>4</v>
      </c>
      <c r="BU145" t="s">
        <v>85</v>
      </c>
      <c r="BW145">
        <v>1</v>
      </c>
      <c r="BX145">
        <v>4</v>
      </c>
      <c r="BY145">
        <v>2</v>
      </c>
      <c r="BZ145">
        <v>3</v>
      </c>
      <c r="CA145">
        <v>5</v>
      </c>
      <c r="CD145">
        <v>0</v>
      </c>
      <c r="CE145" t="s">
        <v>96</v>
      </c>
      <c r="CG145">
        <v>5</v>
      </c>
      <c r="CH145">
        <v>17</v>
      </c>
      <c r="CI145">
        <v>2</v>
      </c>
      <c r="CJ145">
        <v>3</v>
      </c>
      <c r="CK145">
        <v>5</v>
      </c>
      <c r="CL145" t="s">
        <v>34</v>
      </c>
      <c r="CM145" t="s">
        <v>94</v>
      </c>
      <c r="CN145">
        <v>8</v>
      </c>
      <c r="CO145" t="s">
        <v>85</v>
      </c>
      <c r="CQ145">
        <v>3</v>
      </c>
      <c r="CR145">
        <v>12</v>
      </c>
      <c r="CS145">
        <v>2</v>
      </c>
      <c r="CT145">
        <v>3</v>
      </c>
      <c r="CU145">
        <v>4</v>
      </c>
      <c r="CV145" t="s">
        <v>34</v>
      </c>
      <c r="CW145" t="s">
        <v>93</v>
      </c>
      <c r="CX145">
        <v>8</v>
      </c>
      <c r="CY145" t="s">
        <v>85</v>
      </c>
      <c r="DA145">
        <v>2</v>
      </c>
      <c r="DB145">
        <v>14</v>
      </c>
      <c r="DC145">
        <v>2</v>
      </c>
      <c r="DD145">
        <v>2</v>
      </c>
      <c r="DF145">
        <v>4</v>
      </c>
      <c r="DI145" t="s">
        <v>29</v>
      </c>
      <c r="DJ145" t="s">
        <v>95</v>
      </c>
      <c r="DL145">
        <v>3</v>
      </c>
      <c r="DM145">
        <v>4</v>
      </c>
      <c r="DN145">
        <v>2</v>
      </c>
      <c r="DO145">
        <v>2</v>
      </c>
      <c r="DP145">
        <v>4</v>
      </c>
      <c r="DQ145" t="s">
        <v>34</v>
      </c>
      <c r="DR145" t="s">
        <v>93</v>
      </c>
      <c r="DS145" t="s">
        <v>226</v>
      </c>
      <c r="DT145" t="s">
        <v>85</v>
      </c>
      <c r="DV145">
        <v>3</v>
      </c>
      <c r="DW145">
        <v>5</v>
      </c>
      <c r="DX145">
        <v>2</v>
      </c>
      <c r="DY145">
        <v>2</v>
      </c>
      <c r="DZ145">
        <v>7</v>
      </c>
      <c r="EA145" t="s">
        <v>34</v>
      </c>
      <c r="EB145" t="s">
        <v>92</v>
      </c>
      <c r="EC145">
        <v>8</v>
      </c>
      <c r="ED145" t="s">
        <v>98</v>
      </c>
      <c r="EE145" t="s">
        <v>236</v>
      </c>
      <c r="EF145">
        <v>4</v>
      </c>
      <c r="EG145">
        <v>18</v>
      </c>
      <c r="EH145">
        <v>3</v>
      </c>
      <c r="EI145">
        <v>4</v>
      </c>
      <c r="EJ145">
        <v>6</v>
      </c>
      <c r="EK145" t="s">
        <v>34</v>
      </c>
      <c r="EL145" t="s">
        <v>93</v>
      </c>
      <c r="EM145" t="s">
        <v>226</v>
      </c>
      <c r="EN145" t="s">
        <v>85</v>
      </c>
      <c r="EP145">
        <v>3</v>
      </c>
      <c r="EQ145">
        <v>8</v>
      </c>
      <c r="ER145">
        <v>3</v>
      </c>
      <c r="ES145">
        <v>3</v>
      </c>
      <c r="ET145">
        <v>6</v>
      </c>
      <c r="EU145" t="s">
        <v>34</v>
      </c>
      <c r="EV145" t="s">
        <v>93</v>
      </c>
      <c r="EW145">
        <v>7</v>
      </c>
      <c r="EX145" t="s">
        <v>98</v>
      </c>
      <c r="EZ145">
        <v>2</v>
      </c>
      <c r="FA145">
        <v>3</v>
      </c>
      <c r="FB145">
        <v>2</v>
      </c>
      <c r="FC145">
        <v>4</v>
      </c>
      <c r="FD145">
        <v>4</v>
      </c>
      <c r="FE145" t="s">
        <v>34</v>
      </c>
      <c r="FF145" t="s">
        <v>93</v>
      </c>
      <c r="FG145">
        <v>8</v>
      </c>
      <c r="FH145" t="s">
        <v>85</v>
      </c>
      <c r="FJ145">
        <v>3</v>
      </c>
      <c r="FK145">
        <v>21</v>
      </c>
      <c r="FL145">
        <v>2</v>
      </c>
      <c r="FM145">
        <v>2</v>
      </c>
      <c r="FN145">
        <v>4</v>
      </c>
      <c r="FO145" t="s">
        <v>34</v>
      </c>
      <c r="FP145" t="s">
        <v>93</v>
      </c>
      <c r="FQ145">
        <v>4</v>
      </c>
      <c r="FR145" t="s">
        <v>85</v>
      </c>
      <c r="FT145">
        <v>1</v>
      </c>
      <c r="FU145">
        <v>5</v>
      </c>
      <c r="FV145">
        <v>2</v>
      </c>
      <c r="FW145">
        <v>2</v>
      </c>
      <c r="FX145">
        <v>4</v>
      </c>
      <c r="GA145">
        <v>7</v>
      </c>
      <c r="GB145" t="s">
        <v>85</v>
      </c>
      <c r="GD145">
        <v>3</v>
      </c>
      <c r="GE145">
        <v>13</v>
      </c>
      <c r="GF145">
        <v>3</v>
      </c>
      <c r="GG145">
        <v>1</v>
      </c>
      <c r="GH145">
        <v>6</v>
      </c>
      <c r="GI145" t="s">
        <v>34</v>
      </c>
      <c r="GJ145" t="s">
        <v>93</v>
      </c>
      <c r="GK145" t="s">
        <v>226</v>
      </c>
      <c r="GL145" t="s">
        <v>92</v>
      </c>
      <c r="GN145">
        <v>1</v>
      </c>
      <c r="GO145">
        <v>0.3</v>
      </c>
      <c r="GP145">
        <v>1</v>
      </c>
      <c r="GQ145">
        <v>5</v>
      </c>
    </row>
    <row r="146" spans="1:199">
      <c r="A146" s="116">
        <v>43680</v>
      </c>
      <c r="B146" t="s">
        <v>436</v>
      </c>
      <c r="C146">
        <v>2</v>
      </c>
      <c r="D146">
        <v>0</v>
      </c>
      <c r="E146">
        <v>2</v>
      </c>
      <c r="F146">
        <v>84</v>
      </c>
      <c r="G146">
        <v>44</v>
      </c>
      <c r="H146">
        <v>40</v>
      </c>
      <c r="I146" s="521">
        <v>3</v>
      </c>
      <c r="J146">
        <v>1</v>
      </c>
      <c r="K146">
        <v>0</v>
      </c>
      <c r="L146">
        <v>1</v>
      </c>
      <c r="M146">
        <v>0</v>
      </c>
      <c r="N146">
        <v>2</v>
      </c>
      <c r="O146">
        <v>4</v>
      </c>
      <c r="P146">
        <v>6</v>
      </c>
      <c r="Q146">
        <v>2</v>
      </c>
      <c r="S146">
        <v>7</v>
      </c>
      <c r="T146" t="s">
        <v>26</v>
      </c>
      <c r="U146" t="s">
        <v>93</v>
      </c>
      <c r="V146">
        <v>7</v>
      </c>
      <c r="W146" t="s">
        <v>103</v>
      </c>
      <c r="Y146">
        <v>2</v>
      </c>
      <c r="Z146">
        <v>9</v>
      </c>
      <c r="AA146">
        <v>3</v>
      </c>
      <c r="AB146">
        <v>4</v>
      </c>
      <c r="AC146">
        <v>4</v>
      </c>
      <c r="AD146" t="s">
        <v>34</v>
      </c>
      <c r="AE146" t="s">
        <v>63</v>
      </c>
      <c r="AF146" t="s">
        <v>226</v>
      </c>
      <c r="AG146" t="s">
        <v>92</v>
      </c>
      <c r="AI146">
        <v>4</v>
      </c>
      <c r="AJ146">
        <v>0.7</v>
      </c>
      <c r="AK146">
        <v>1</v>
      </c>
      <c r="AL146">
        <v>3</v>
      </c>
      <c r="AM146">
        <v>5</v>
      </c>
      <c r="AN146" t="s">
        <v>26</v>
      </c>
      <c r="AO146" t="s">
        <v>93</v>
      </c>
      <c r="AP146">
        <v>4</v>
      </c>
      <c r="AQ146" t="s">
        <v>85</v>
      </c>
      <c r="AS146">
        <v>2</v>
      </c>
      <c r="AT146">
        <v>13</v>
      </c>
      <c r="AU146">
        <v>3</v>
      </c>
      <c r="AV146">
        <v>2</v>
      </c>
      <c r="AW146">
        <v>3</v>
      </c>
      <c r="AY146" t="s">
        <v>105</v>
      </c>
      <c r="AZ146" t="s">
        <v>29</v>
      </c>
      <c r="BA146" t="s">
        <v>95</v>
      </c>
      <c r="BC146">
        <v>2</v>
      </c>
      <c r="BD146">
        <v>5.5</v>
      </c>
      <c r="BE146">
        <v>1</v>
      </c>
      <c r="BF146">
        <v>2</v>
      </c>
      <c r="BG146">
        <v>5</v>
      </c>
      <c r="BH146" t="s">
        <v>34</v>
      </c>
      <c r="BI146" t="s">
        <v>92</v>
      </c>
      <c r="BJ146">
        <v>4</v>
      </c>
      <c r="BK146" t="s">
        <v>91</v>
      </c>
      <c r="BM146">
        <v>1</v>
      </c>
      <c r="BN146">
        <v>8</v>
      </c>
      <c r="BO146">
        <v>2</v>
      </c>
      <c r="BP146">
        <v>3</v>
      </c>
      <c r="BQ146">
        <v>5</v>
      </c>
      <c r="BR146" t="s">
        <v>34</v>
      </c>
      <c r="BS146" t="s">
        <v>63</v>
      </c>
      <c r="BT146" t="s">
        <v>226</v>
      </c>
      <c r="BU146" t="s">
        <v>85</v>
      </c>
      <c r="BW146">
        <v>2</v>
      </c>
      <c r="BX146">
        <v>15</v>
      </c>
      <c r="BY146">
        <v>2</v>
      </c>
      <c r="BZ146">
        <v>3</v>
      </c>
      <c r="CA146">
        <v>4</v>
      </c>
      <c r="CD146">
        <v>0</v>
      </c>
      <c r="CE146" t="s">
        <v>91</v>
      </c>
      <c r="CG146">
        <v>3</v>
      </c>
      <c r="CH146">
        <v>2.5</v>
      </c>
      <c r="CI146">
        <v>2</v>
      </c>
      <c r="CJ146">
        <v>2</v>
      </c>
      <c r="CK146">
        <v>6</v>
      </c>
      <c r="CL146" t="s">
        <v>34</v>
      </c>
      <c r="CM146" t="s">
        <v>93</v>
      </c>
      <c r="CN146">
        <v>7</v>
      </c>
      <c r="CO146" t="s">
        <v>91</v>
      </c>
      <c r="CQ146">
        <v>2</v>
      </c>
      <c r="CR146">
        <v>7</v>
      </c>
      <c r="CS146">
        <v>2</v>
      </c>
      <c r="CT146">
        <v>4</v>
      </c>
      <c r="CU146">
        <v>5</v>
      </c>
      <c r="CV146" t="s">
        <v>34</v>
      </c>
      <c r="CW146" t="s">
        <v>93</v>
      </c>
      <c r="CX146">
        <v>0</v>
      </c>
      <c r="CY146" t="s">
        <v>94</v>
      </c>
      <c r="DA146">
        <v>1</v>
      </c>
      <c r="DB146">
        <v>2.5</v>
      </c>
      <c r="DC146">
        <v>2</v>
      </c>
      <c r="DD146">
        <v>3</v>
      </c>
      <c r="DF146">
        <v>4</v>
      </c>
      <c r="DI146" t="s">
        <v>29</v>
      </c>
      <c r="DJ146" t="s">
        <v>63</v>
      </c>
      <c r="DL146">
        <v>1</v>
      </c>
      <c r="DM146">
        <v>3</v>
      </c>
      <c r="DN146">
        <v>2</v>
      </c>
      <c r="DO146">
        <v>2</v>
      </c>
      <c r="DP146">
        <v>7</v>
      </c>
      <c r="DQ146" t="s">
        <v>34</v>
      </c>
      <c r="DR146" t="s">
        <v>96</v>
      </c>
      <c r="DS146">
        <v>0</v>
      </c>
      <c r="DT146" t="s">
        <v>91</v>
      </c>
      <c r="DV146">
        <v>1</v>
      </c>
      <c r="DW146">
        <v>1</v>
      </c>
      <c r="DX146">
        <v>1</v>
      </c>
      <c r="DY146">
        <v>6</v>
      </c>
      <c r="DZ146">
        <v>4</v>
      </c>
      <c r="EA146" t="s">
        <v>34</v>
      </c>
      <c r="EB146" t="s">
        <v>93</v>
      </c>
      <c r="EC146" t="s">
        <v>226</v>
      </c>
      <c r="ED146" t="s">
        <v>85</v>
      </c>
      <c r="EF146">
        <v>1</v>
      </c>
      <c r="EG146">
        <v>5</v>
      </c>
      <c r="EH146">
        <v>2</v>
      </c>
      <c r="EI146">
        <v>2</v>
      </c>
      <c r="EJ146">
        <v>4</v>
      </c>
      <c r="EK146" t="s">
        <v>34</v>
      </c>
      <c r="EL146" t="s">
        <v>63</v>
      </c>
      <c r="EM146">
        <v>9</v>
      </c>
      <c r="EN146" t="s">
        <v>98</v>
      </c>
      <c r="EO146" t="s">
        <v>281</v>
      </c>
      <c r="EP146">
        <v>1</v>
      </c>
      <c r="EQ146">
        <v>1.5</v>
      </c>
      <c r="ER146">
        <v>1</v>
      </c>
      <c r="ES146">
        <v>3</v>
      </c>
      <c r="ET146">
        <v>6</v>
      </c>
      <c r="EU146" t="s">
        <v>34</v>
      </c>
      <c r="EV146" t="s">
        <v>93</v>
      </c>
      <c r="EW146" t="s">
        <v>432</v>
      </c>
      <c r="EX146" t="s">
        <v>98</v>
      </c>
      <c r="EZ146">
        <v>3</v>
      </c>
      <c r="FA146">
        <v>14</v>
      </c>
      <c r="FB146">
        <v>2</v>
      </c>
      <c r="FC146">
        <v>4</v>
      </c>
      <c r="FD146">
        <v>3</v>
      </c>
      <c r="FE146" t="s">
        <v>34</v>
      </c>
      <c r="FF146" t="s">
        <v>86</v>
      </c>
      <c r="FG146" t="s">
        <v>226</v>
      </c>
      <c r="FH146" t="s">
        <v>85</v>
      </c>
      <c r="FJ146">
        <v>3</v>
      </c>
      <c r="FK146">
        <v>9.5</v>
      </c>
      <c r="FL146">
        <v>1</v>
      </c>
      <c r="FM146">
        <v>2</v>
      </c>
      <c r="FN146">
        <v>3</v>
      </c>
      <c r="FO146" t="s">
        <v>34</v>
      </c>
      <c r="FP146" t="s">
        <v>93</v>
      </c>
      <c r="FQ146">
        <v>4</v>
      </c>
      <c r="FR146" t="s">
        <v>85</v>
      </c>
      <c r="FT146">
        <v>3</v>
      </c>
      <c r="FU146">
        <v>3.5</v>
      </c>
      <c r="FV146">
        <v>1</v>
      </c>
      <c r="FW146">
        <v>2</v>
      </c>
      <c r="FX146">
        <v>4</v>
      </c>
      <c r="GA146">
        <v>8</v>
      </c>
      <c r="GB146" t="s">
        <v>85</v>
      </c>
      <c r="GD146">
        <v>1</v>
      </c>
      <c r="GE146">
        <v>11</v>
      </c>
      <c r="GF146">
        <v>3</v>
      </c>
      <c r="GG146">
        <v>1</v>
      </c>
      <c r="GH146">
        <v>5</v>
      </c>
      <c r="GI146" t="s">
        <v>34</v>
      </c>
      <c r="GJ146" t="s">
        <v>63</v>
      </c>
      <c r="GK146">
        <v>8</v>
      </c>
      <c r="GL146" t="s">
        <v>85</v>
      </c>
      <c r="GN146">
        <v>2</v>
      </c>
      <c r="GO146">
        <v>11</v>
      </c>
      <c r="GP146">
        <v>2</v>
      </c>
      <c r="GQ146">
        <v>3</v>
      </c>
    </row>
    <row r="147" spans="1:199">
      <c r="A147" s="116">
        <v>43674</v>
      </c>
      <c r="B147" t="s">
        <v>198</v>
      </c>
      <c r="C147">
        <v>1</v>
      </c>
      <c r="D147">
        <v>0</v>
      </c>
      <c r="E147">
        <v>1</v>
      </c>
      <c r="F147">
        <v>85</v>
      </c>
      <c r="G147">
        <v>45</v>
      </c>
      <c r="H147">
        <v>40</v>
      </c>
      <c r="I147" s="521">
        <v>2</v>
      </c>
      <c r="J147">
        <v>1</v>
      </c>
      <c r="K147">
        <v>0</v>
      </c>
      <c r="L147">
        <v>1</v>
      </c>
      <c r="M147">
        <v>0</v>
      </c>
      <c r="N147">
        <v>2</v>
      </c>
      <c r="O147">
        <v>3</v>
      </c>
      <c r="P147">
        <v>5</v>
      </c>
      <c r="Q147">
        <v>1</v>
      </c>
      <c r="S147">
        <v>5</v>
      </c>
      <c r="T147" t="s">
        <v>26</v>
      </c>
      <c r="U147" t="s">
        <v>93</v>
      </c>
      <c r="V147">
        <v>7</v>
      </c>
      <c r="W147" t="s">
        <v>91</v>
      </c>
      <c r="Y147">
        <v>2</v>
      </c>
      <c r="Z147">
        <v>3.5</v>
      </c>
      <c r="AA147">
        <v>2</v>
      </c>
      <c r="AB147">
        <v>3</v>
      </c>
      <c r="AC147">
        <v>5</v>
      </c>
      <c r="AD147" t="s">
        <v>34</v>
      </c>
      <c r="AE147" t="s">
        <v>63</v>
      </c>
      <c r="AF147" t="s">
        <v>226</v>
      </c>
      <c r="AG147" t="s">
        <v>63</v>
      </c>
      <c r="AI147">
        <v>3</v>
      </c>
      <c r="AJ147">
        <v>4.5</v>
      </c>
      <c r="AK147">
        <v>2</v>
      </c>
      <c r="AL147">
        <v>3</v>
      </c>
      <c r="AM147">
        <v>5</v>
      </c>
      <c r="AN147" t="s">
        <v>26</v>
      </c>
      <c r="AO147" t="s">
        <v>93</v>
      </c>
      <c r="AP147">
        <v>0</v>
      </c>
      <c r="AQ147" t="s">
        <v>85</v>
      </c>
      <c r="AS147">
        <v>2</v>
      </c>
      <c r="AT147">
        <v>13</v>
      </c>
      <c r="AU147">
        <v>3</v>
      </c>
      <c r="AV147">
        <v>2</v>
      </c>
      <c r="AW147">
        <v>4</v>
      </c>
      <c r="AY147" t="s">
        <v>105</v>
      </c>
      <c r="AZ147" t="s">
        <v>29</v>
      </c>
      <c r="BA147" t="s">
        <v>121</v>
      </c>
      <c r="BB147" t="s">
        <v>281</v>
      </c>
      <c r="BC147">
        <v>2</v>
      </c>
      <c r="BD147">
        <v>10</v>
      </c>
      <c r="BE147">
        <v>2</v>
      </c>
      <c r="BF147">
        <v>2</v>
      </c>
      <c r="BG147">
        <v>6</v>
      </c>
      <c r="BH147" t="s">
        <v>34</v>
      </c>
      <c r="BI147" t="s">
        <v>92</v>
      </c>
      <c r="BJ147">
        <v>4</v>
      </c>
      <c r="BK147" t="s">
        <v>91</v>
      </c>
      <c r="BM147">
        <v>3</v>
      </c>
      <c r="BN147">
        <v>2</v>
      </c>
      <c r="BO147">
        <v>1</v>
      </c>
      <c r="BP147">
        <v>5</v>
      </c>
      <c r="BQ147">
        <v>7</v>
      </c>
      <c r="BR147" t="s">
        <v>34</v>
      </c>
      <c r="BS147" t="s">
        <v>103</v>
      </c>
      <c r="BT147">
        <v>4</v>
      </c>
      <c r="BU147" t="s">
        <v>85</v>
      </c>
      <c r="BW147">
        <v>2</v>
      </c>
      <c r="BX147">
        <v>7</v>
      </c>
      <c r="BY147">
        <v>2</v>
      </c>
      <c r="BZ147">
        <v>5</v>
      </c>
      <c r="CA147">
        <v>3</v>
      </c>
      <c r="CD147">
        <v>4</v>
      </c>
      <c r="CE147" t="s">
        <v>85</v>
      </c>
      <c r="CG147">
        <v>2</v>
      </c>
      <c r="CH147">
        <v>12</v>
      </c>
      <c r="CI147">
        <v>2</v>
      </c>
      <c r="CJ147">
        <v>1</v>
      </c>
      <c r="CK147">
        <v>6</v>
      </c>
      <c r="CL147" t="s">
        <v>34</v>
      </c>
      <c r="CM147" t="s">
        <v>94</v>
      </c>
      <c r="CN147">
        <v>4</v>
      </c>
      <c r="CO147" t="s">
        <v>85</v>
      </c>
      <c r="CQ147">
        <v>2</v>
      </c>
      <c r="CR147">
        <v>17</v>
      </c>
      <c r="CS147">
        <v>3</v>
      </c>
      <c r="CT147">
        <v>3</v>
      </c>
      <c r="CU147">
        <v>4</v>
      </c>
      <c r="CV147" t="s">
        <v>34</v>
      </c>
      <c r="CW147" t="s">
        <v>93</v>
      </c>
      <c r="CX147" t="s">
        <v>226</v>
      </c>
      <c r="CY147" t="s">
        <v>94</v>
      </c>
      <c r="DA147">
        <v>1</v>
      </c>
      <c r="DB147">
        <v>1</v>
      </c>
      <c r="DC147">
        <v>1</v>
      </c>
      <c r="DD147">
        <v>3</v>
      </c>
      <c r="DF147">
        <v>3</v>
      </c>
      <c r="DI147" t="s">
        <v>111</v>
      </c>
      <c r="DJ147" t="s">
        <v>85</v>
      </c>
      <c r="DL147">
        <v>2</v>
      </c>
      <c r="DM147">
        <v>13</v>
      </c>
      <c r="DN147">
        <v>2</v>
      </c>
      <c r="DO147">
        <v>1</v>
      </c>
      <c r="DP147">
        <v>4</v>
      </c>
      <c r="DQ147" t="s">
        <v>34</v>
      </c>
      <c r="DR147" t="s">
        <v>93</v>
      </c>
      <c r="DS147">
        <v>9</v>
      </c>
      <c r="DT147" t="s">
        <v>85</v>
      </c>
      <c r="DV147">
        <v>3</v>
      </c>
      <c r="DW147">
        <v>9.5</v>
      </c>
      <c r="DX147">
        <v>2</v>
      </c>
      <c r="DY147">
        <v>2</v>
      </c>
      <c r="DZ147">
        <v>5</v>
      </c>
      <c r="EA147" t="s">
        <v>34</v>
      </c>
      <c r="EB147" t="s">
        <v>93</v>
      </c>
      <c r="EC147">
        <v>8</v>
      </c>
      <c r="ED147" t="s">
        <v>86</v>
      </c>
      <c r="EF147">
        <v>5</v>
      </c>
      <c r="EG147">
        <v>6</v>
      </c>
      <c r="EH147">
        <v>2</v>
      </c>
      <c r="EI147">
        <v>3</v>
      </c>
      <c r="EJ147">
        <v>5</v>
      </c>
      <c r="EK147" t="s">
        <v>34</v>
      </c>
      <c r="EL147" t="s">
        <v>93</v>
      </c>
      <c r="EM147">
        <v>9</v>
      </c>
      <c r="EN147" t="s">
        <v>92</v>
      </c>
      <c r="EP147">
        <v>1</v>
      </c>
      <c r="EQ147">
        <v>5</v>
      </c>
      <c r="ER147">
        <v>2</v>
      </c>
      <c r="ES147">
        <v>3</v>
      </c>
      <c r="ET147">
        <v>4</v>
      </c>
      <c r="EU147" t="s">
        <v>34</v>
      </c>
      <c r="EV147" t="s">
        <v>93</v>
      </c>
      <c r="EW147">
        <v>4</v>
      </c>
      <c r="EX147" t="s">
        <v>85</v>
      </c>
      <c r="EZ147">
        <v>2</v>
      </c>
      <c r="FA147">
        <v>0</v>
      </c>
      <c r="FB147">
        <v>0</v>
      </c>
      <c r="FC147">
        <v>4</v>
      </c>
      <c r="FD147">
        <v>5</v>
      </c>
      <c r="FE147" t="s">
        <v>34</v>
      </c>
      <c r="FF147" t="s">
        <v>93</v>
      </c>
      <c r="FG147" t="s">
        <v>226</v>
      </c>
      <c r="FH147" t="s">
        <v>121</v>
      </c>
      <c r="FJ147">
        <v>3</v>
      </c>
      <c r="FK147">
        <v>2</v>
      </c>
      <c r="FL147">
        <v>1</v>
      </c>
      <c r="FM147">
        <v>4</v>
      </c>
      <c r="FN147">
        <v>5</v>
      </c>
      <c r="FO147" t="s">
        <v>34</v>
      </c>
      <c r="FP147" t="s">
        <v>93</v>
      </c>
      <c r="FQ147">
        <v>4</v>
      </c>
      <c r="FR147" t="s">
        <v>91</v>
      </c>
      <c r="FT147">
        <v>2</v>
      </c>
      <c r="FU147">
        <v>1.5</v>
      </c>
      <c r="FV147">
        <v>2</v>
      </c>
      <c r="FW147">
        <v>3</v>
      </c>
      <c r="FX147">
        <v>4</v>
      </c>
      <c r="GA147">
        <v>9</v>
      </c>
      <c r="GB147" t="s">
        <v>95</v>
      </c>
      <c r="GD147">
        <v>2</v>
      </c>
      <c r="GE147">
        <v>12</v>
      </c>
      <c r="GF147">
        <v>2</v>
      </c>
      <c r="GG147">
        <v>2</v>
      </c>
      <c r="GH147">
        <v>5</v>
      </c>
      <c r="GI147" t="s">
        <v>34</v>
      </c>
      <c r="GJ147" t="s">
        <v>94</v>
      </c>
      <c r="GK147">
        <v>6</v>
      </c>
      <c r="GL147" t="s">
        <v>95</v>
      </c>
      <c r="GN147">
        <v>3</v>
      </c>
      <c r="GO147">
        <v>9</v>
      </c>
      <c r="GP147">
        <v>1</v>
      </c>
      <c r="GQ147">
        <v>4</v>
      </c>
    </row>
    <row r="148" spans="1:199">
      <c r="A148" s="116">
        <v>43666</v>
      </c>
      <c r="B148" t="s">
        <v>199</v>
      </c>
      <c r="C148">
        <v>0</v>
      </c>
      <c r="D148">
        <v>0</v>
      </c>
      <c r="E148">
        <v>0</v>
      </c>
      <c r="F148">
        <v>84</v>
      </c>
      <c r="G148">
        <v>41</v>
      </c>
      <c r="H148">
        <v>43</v>
      </c>
      <c r="I148" s="521">
        <v>6</v>
      </c>
      <c r="J148">
        <v>0</v>
      </c>
      <c r="K148">
        <v>0</v>
      </c>
      <c r="L148">
        <v>1</v>
      </c>
      <c r="M148">
        <v>2</v>
      </c>
      <c r="N148">
        <v>3</v>
      </c>
      <c r="O148">
        <v>2</v>
      </c>
      <c r="P148">
        <v>5</v>
      </c>
      <c r="Q148">
        <v>0</v>
      </c>
      <c r="S148">
        <v>6</v>
      </c>
      <c r="T148" t="s">
        <v>26</v>
      </c>
      <c r="U148" t="s">
        <v>91</v>
      </c>
      <c r="V148">
        <v>6</v>
      </c>
      <c r="W148" t="s">
        <v>95</v>
      </c>
      <c r="Y148">
        <v>1</v>
      </c>
      <c r="Z148">
        <v>1.1000000000000001</v>
      </c>
      <c r="AA148">
        <v>1</v>
      </c>
      <c r="AB148">
        <v>5</v>
      </c>
      <c r="AC148">
        <v>5</v>
      </c>
      <c r="AD148" t="s">
        <v>34</v>
      </c>
      <c r="AE148" t="s">
        <v>93</v>
      </c>
      <c r="AF148">
        <v>9</v>
      </c>
      <c r="AG148" t="s">
        <v>85</v>
      </c>
      <c r="AI148">
        <v>4</v>
      </c>
      <c r="AJ148">
        <v>15</v>
      </c>
      <c r="AK148">
        <v>3</v>
      </c>
      <c r="AL148">
        <v>2</v>
      </c>
      <c r="AM148">
        <v>5</v>
      </c>
      <c r="AN148" t="s">
        <v>26</v>
      </c>
      <c r="AO148" t="s">
        <v>63</v>
      </c>
      <c r="AP148">
        <v>0</v>
      </c>
      <c r="AQ148" t="s">
        <v>85</v>
      </c>
      <c r="AS148">
        <v>3</v>
      </c>
      <c r="AT148">
        <v>30</v>
      </c>
      <c r="AU148">
        <v>3</v>
      </c>
      <c r="AV148">
        <v>2</v>
      </c>
      <c r="AW148">
        <v>3</v>
      </c>
      <c r="AY148" t="s">
        <v>105</v>
      </c>
      <c r="AZ148" t="s">
        <v>29</v>
      </c>
      <c r="BA148" t="s">
        <v>85</v>
      </c>
      <c r="BC148">
        <v>2</v>
      </c>
      <c r="BD148">
        <v>9</v>
      </c>
      <c r="BE148">
        <v>2</v>
      </c>
      <c r="BF148">
        <v>1</v>
      </c>
      <c r="BG148">
        <v>4</v>
      </c>
      <c r="BH148" t="s">
        <v>34</v>
      </c>
      <c r="BI148" t="s">
        <v>94</v>
      </c>
      <c r="BJ148">
        <v>4</v>
      </c>
      <c r="BK148" t="s">
        <v>85</v>
      </c>
      <c r="BM148">
        <v>1</v>
      </c>
      <c r="BN148">
        <v>9</v>
      </c>
      <c r="BO148">
        <v>2</v>
      </c>
      <c r="BP148">
        <v>2</v>
      </c>
      <c r="BQ148">
        <v>5</v>
      </c>
      <c r="BR148" t="s">
        <v>34</v>
      </c>
      <c r="BS148" t="s">
        <v>93</v>
      </c>
      <c r="BT148">
        <v>4</v>
      </c>
      <c r="BU148" t="s">
        <v>85</v>
      </c>
      <c r="BW148">
        <v>1</v>
      </c>
      <c r="BX148">
        <v>8</v>
      </c>
      <c r="BY148">
        <v>2</v>
      </c>
      <c r="BZ148">
        <v>3</v>
      </c>
      <c r="CA148">
        <v>4</v>
      </c>
      <c r="CD148">
        <v>0</v>
      </c>
      <c r="CE148" t="s">
        <v>91</v>
      </c>
      <c r="CG148">
        <v>2</v>
      </c>
      <c r="CH148">
        <v>3.3</v>
      </c>
      <c r="CI148">
        <v>2</v>
      </c>
      <c r="CJ148">
        <v>2</v>
      </c>
      <c r="CK148">
        <v>5</v>
      </c>
      <c r="CL148" t="s">
        <v>34</v>
      </c>
      <c r="CM148" t="s">
        <v>94</v>
      </c>
      <c r="CN148">
        <v>4</v>
      </c>
      <c r="CO148" t="s">
        <v>86</v>
      </c>
      <c r="CQ148">
        <v>1</v>
      </c>
      <c r="CR148">
        <v>0.7</v>
      </c>
      <c r="CS148">
        <v>1</v>
      </c>
      <c r="CT148">
        <v>4</v>
      </c>
      <c r="CU148">
        <v>4</v>
      </c>
      <c r="CV148" t="s">
        <v>34</v>
      </c>
      <c r="CW148" t="s">
        <v>93</v>
      </c>
      <c r="CX148">
        <v>7</v>
      </c>
      <c r="CY148" t="s">
        <v>85</v>
      </c>
      <c r="DA148">
        <v>2</v>
      </c>
      <c r="DB148">
        <v>7.5</v>
      </c>
      <c r="DC148">
        <v>2</v>
      </c>
      <c r="DD148">
        <v>2</v>
      </c>
      <c r="DE148" t="s">
        <v>424</v>
      </c>
      <c r="DF148">
        <v>4</v>
      </c>
      <c r="DI148" t="s">
        <v>29</v>
      </c>
      <c r="DJ148" t="s">
        <v>95</v>
      </c>
      <c r="DL148">
        <v>3</v>
      </c>
      <c r="DM148">
        <v>10</v>
      </c>
      <c r="DN148">
        <v>2</v>
      </c>
      <c r="DO148">
        <v>2</v>
      </c>
      <c r="DP148">
        <v>5</v>
      </c>
      <c r="DQ148" t="s">
        <v>34</v>
      </c>
      <c r="DR148" t="s">
        <v>91</v>
      </c>
      <c r="DS148">
        <v>4</v>
      </c>
      <c r="DT148" t="s">
        <v>85</v>
      </c>
      <c r="DV148">
        <v>1</v>
      </c>
      <c r="DW148">
        <v>7</v>
      </c>
      <c r="DX148">
        <v>2</v>
      </c>
      <c r="DY148">
        <v>3</v>
      </c>
      <c r="DZ148">
        <v>6</v>
      </c>
      <c r="EA148" t="s">
        <v>34</v>
      </c>
      <c r="EB148" t="s">
        <v>93</v>
      </c>
      <c r="EC148">
        <v>7</v>
      </c>
      <c r="ED148" t="s">
        <v>94</v>
      </c>
      <c r="EF148">
        <v>5</v>
      </c>
      <c r="EG148">
        <v>3</v>
      </c>
      <c r="EH148">
        <v>3</v>
      </c>
      <c r="EI148">
        <v>3</v>
      </c>
      <c r="EJ148">
        <v>5</v>
      </c>
      <c r="EK148" t="s">
        <v>34</v>
      </c>
      <c r="EL148" t="s">
        <v>93</v>
      </c>
      <c r="EM148" t="s">
        <v>226</v>
      </c>
      <c r="EN148" t="s">
        <v>85</v>
      </c>
      <c r="EP148">
        <v>1</v>
      </c>
      <c r="EQ148">
        <v>4</v>
      </c>
      <c r="ER148">
        <v>2</v>
      </c>
      <c r="ES148">
        <v>3</v>
      </c>
      <c r="ET148">
        <v>5</v>
      </c>
      <c r="EU148" t="s">
        <v>34</v>
      </c>
      <c r="EV148" t="s">
        <v>93</v>
      </c>
      <c r="EW148">
        <v>8</v>
      </c>
      <c r="EX148" t="s">
        <v>85</v>
      </c>
      <c r="EZ148">
        <v>1</v>
      </c>
      <c r="FA148">
        <v>8</v>
      </c>
      <c r="FB148">
        <v>2</v>
      </c>
      <c r="FC148">
        <v>3</v>
      </c>
      <c r="FD148">
        <v>4</v>
      </c>
      <c r="FE148" t="s">
        <v>34</v>
      </c>
      <c r="FF148" t="s">
        <v>93</v>
      </c>
      <c r="FG148">
        <v>7</v>
      </c>
      <c r="FH148" t="s">
        <v>92</v>
      </c>
      <c r="FJ148">
        <v>3</v>
      </c>
      <c r="FK148">
        <v>0.5</v>
      </c>
      <c r="FL148">
        <v>1</v>
      </c>
      <c r="FM148">
        <v>3</v>
      </c>
      <c r="FN148">
        <v>4</v>
      </c>
      <c r="FO148" t="s">
        <v>34</v>
      </c>
      <c r="FP148" t="s">
        <v>93</v>
      </c>
      <c r="FQ148">
        <v>4</v>
      </c>
      <c r="FR148" t="s">
        <v>85</v>
      </c>
      <c r="FT148">
        <v>2</v>
      </c>
      <c r="FU148">
        <v>3.5</v>
      </c>
      <c r="FV148">
        <v>2</v>
      </c>
      <c r="FW148">
        <v>2</v>
      </c>
      <c r="FX148">
        <v>5</v>
      </c>
      <c r="GA148">
        <v>8</v>
      </c>
      <c r="GB148" t="s">
        <v>86</v>
      </c>
      <c r="GC148" t="s">
        <v>230</v>
      </c>
      <c r="GD148">
        <v>1</v>
      </c>
      <c r="GE148">
        <v>8</v>
      </c>
      <c r="GF148">
        <v>2</v>
      </c>
      <c r="GG148">
        <v>3</v>
      </c>
      <c r="GH148">
        <v>5</v>
      </c>
      <c r="GI148" t="s">
        <v>34</v>
      </c>
      <c r="GJ148" t="s">
        <v>93</v>
      </c>
      <c r="GK148">
        <v>9</v>
      </c>
      <c r="GL148" t="s">
        <v>85</v>
      </c>
      <c r="GN148">
        <v>3</v>
      </c>
      <c r="GO148">
        <v>5</v>
      </c>
      <c r="GP148">
        <v>2</v>
      </c>
      <c r="GQ148">
        <v>3</v>
      </c>
    </row>
    <row r="149" spans="1:199">
      <c r="A149" s="116">
        <v>43659</v>
      </c>
      <c r="B149" t="s">
        <v>200</v>
      </c>
      <c r="C149">
        <v>1</v>
      </c>
      <c r="D149">
        <v>0</v>
      </c>
      <c r="E149">
        <v>1</v>
      </c>
      <c r="F149">
        <v>85</v>
      </c>
      <c r="G149">
        <v>43</v>
      </c>
      <c r="H149">
        <v>42</v>
      </c>
      <c r="I149" s="521">
        <v>6</v>
      </c>
      <c r="J149">
        <v>1</v>
      </c>
      <c r="K149">
        <v>1</v>
      </c>
      <c r="L149">
        <v>3</v>
      </c>
      <c r="M149">
        <v>0</v>
      </c>
      <c r="N149">
        <v>5</v>
      </c>
      <c r="O149">
        <v>2</v>
      </c>
      <c r="P149">
        <v>7</v>
      </c>
      <c r="Q149">
        <v>3</v>
      </c>
      <c r="S149">
        <v>5</v>
      </c>
      <c r="T149" t="s">
        <v>26</v>
      </c>
      <c r="U149" t="s">
        <v>93</v>
      </c>
      <c r="V149">
        <v>9</v>
      </c>
      <c r="W149" t="s">
        <v>85</v>
      </c>
      <c r="Y149">
        <v>1</v>
      </c>
      <c r="Z149">
        <v>17</v>
      </c>
      <c r="AA149">
        <v>3</v>
      </c>
      <c r="AB149">
        <v>2</v>
      </c>
      <c r="AC149">
        <v>6</v>
      </c>
      <c r="AD149" t="s">
        <v>34</v>
      </c>
      <c r="AE149" t="s">
        <v>91</v>
      </c>
      <c r="AF149">
        <v>4</v>
      </c>
      <c r="AG149" t="s">
        <v>85</v>
      </c>
      <c r="AI149">
        <v>4</v>
      </c>
      <c r="AJ149">
        <v>18</v>
      </c>
      <c r="AK149">
        <v>3</v>
      </c>
      <c r="AL149">
        <v>3</v>
      </c>
      <c r="AM149">
        <v>3</v>
      </c>
      <c r="AN149" t="s">
        <v>26</v>
      </c>
      <c r="AO149" t="s">
        <v>93</v>
      </c>
      <c r="AP149">
        <v>4</v>
      </c>
      <c r="AQ149" t="s">
        <v>85</v>
      </c>
      <c r="AS149">
        <v>2</v>
      </c>
      <c r="AT149">
        <v>3</v>
      </c>
      <c r="AU149">
        <v>1</v>
      </c>
      <c r="AV149">
        <v>2</v>
      </c>
      <c r="AW149">
        <v>3</v>
      </c>
      <c r="AY149" t="s">
        <v>105</v>
      </c>
      <c r="AZ149" t="s">
        <v>29</v>
      </c>
      <c r="BA149" t="s">
        <v>85</v>
      </c>
      <c r="BC149">
        <v>1</v>
      </c>
      <c r="BD149">
        <v>6</v>
      </c>
      <c r="BE149">
        <v>2</v>
      </c>
      <c r="BF149">
        <v>1</v>
      </c>
      <c r="BG149">
        <v>5</v>
      </c>
      <c r="BH149" t="s">
        <v>34</v>
      </c>
      <c r="BI149" t="s">
        <v>94</v>
      </c>
      <c r="BJ149">
        <v>4</v>
      </c>
      <c r="BK149" t="s">
        <v>85</v>
      </c>
      <c r="BM149">
        <v>1</v>
      </c>
      <c r="BN149">
        <v>22</v>
      </c>
      <c r="BO149">
        <v>3</v>
      </c>
      <c r="BP149">
        <v>2</v>
      </c>
      <c r="BQ149">
        <v>6</v>
      </c>
      <c r="BR149" t="s">
        <v>34</v>
      </c>
      <c r="BS149" t="s">
        <v>63</v>
      </c>
      <c r="BT149">
        <v>0</v>
      </c>
      <c r="BU149" t="s">
        <v>85</v>
      </c>
      <c r="BW149">
        <v>2</v>
      </c>
      <c r="BX149">
        <v>16</v>
      </c>
      <c r="BY149">
        <v>3</v>
      </c>
      <c r="BZ149">
        <v>3</v>
      </c>
      <c r="CA149">
        <v>5</v>
      </c>
      <c r="CD149">
        <v>0</v>
      </c>
      <c r="CE149" t="s">
        <v>103</v>
      </c>
      <c r="CG149">
        <v>2</v>
      </c>
      <c r="CH149">
        <v>4</v>
      </c>
      <c r="CI149">
        <v>2</v>
      </c>
      <c r="CJ149">
        <v>3</v>
      </c>
      <c r="CK149">
        <v>6</v>
      </c>
      <c r="CL149" t="s">
        <v>34</v>
      </c>
      <c r="CM149" t="s">
        <v>93</v>
      </c>
      <c r="CN149">
        <v>8</v>
      </c>
      <c r="CO149" t="s">
        <v>85</v>
      </c>
      <c r="CQ149">
        <v>2</v>
      </c>
      <c r="CR149">
        <v>22</v>
      </c>
      <c r="CS149">
        <v>3</v>
      </c>
      <c r="CT149">
        <v>3</v>
      </c>
      <c r="CU149">
        <v>4</v>
      </c>
      <c r="CV149" t="s">
        <v>34</v>
      </c>
      <c r="CW149" t="s">
        <v>93</v>
      </c>
      <c r="CX149">
        <v>9</v>
      </c>
      <c r="CY149" t="s">
        <v>85</v>
      </c>
      <c r="DA149">
        <v>1</v>
      </c>
      <c r="DB149">
        <v>20</v>
      </c>
      <c r="DC149">
        <v>2</v>
      </c>
      <c r="DD149">
        <v>2</v>
      </c>
      <c r="DF149">
        <v>3</v>
      </c>
      <c r="DI149" t="s">
        <v>29</v>
      </c>
      <c r="DJ149" t="s">
        <v>91</v>
      </c>
      <c r="DL149">
        <v>1</v>
      </c>
      <c r="DM149">
        <v>2</v>
      </c>
      <c r="DN149">
        <v>1</v>
      </c>
      <c r="DO149">
        <v>2</v>
      </c>
      <c r="DP149">
        <v>4</v>
      </c>
      <c r="DQ149" t="s">
        <v>34</v>
      </c>
      <c r="DR149" t="s">
        <v>93</v>
      </c>
      <c r="DS149">
        <v>4</v>
      </c>
      <c r="DT149" t="s">
        <v>93</v>
      </c>
      <c r="DV149">
        <v>1</v>
      </c>
      <c r="DW149">
        <v>5</v>
      </c>
      <c r="DX149">
        <v>2</v>
      </c>
      <c r="DY149">
        <v>2</v>
      </c>
      <c r="DZ149">
        <v>3</v>
      </c>
      <c r="EA149" t="s">
        <v>34</v>
      </c>
      <c r="EB149" t="s">
        <v>93</v>
      </c>
      <c r="EC149" t="s">
        <v>226</v>
      </c>
      <c r="ED149" t="s">
        <v>85</v>
      </c>
      <c r="EF149">
        <v>2</v>
      </c>
      <c r="EG149">
        <v>12</v>
      </c>
      <c r="EH149">
        <v>1</v>
      </c>
      <c r="EI149">
        <v>2</v>
      </c>
      <c r="EJ149">
        <v>5</v>
      </c>
      <c r="EK149" t="s">
        <v>34</v>
      </c>
      <c r="EL149" t="s">
        <v>93</v>
      </c>
      <c r="EM149">
        <v>6</v>
      </c>
      <c r="EN149" t="s">
        <v>63</v>
      </c>
      <c r="EP149">
        <v>3</v>
      </c>
      <c r="EQ149">
        <v>5</v>
      </c>
      <c r="ER149">
        <v>2</v>
      </c>
      <c r="ES149">
        <v>3</v>
      </c>
      <c r="ET149">
        <v>7</v>
      </c>
      <c r="EU149" t="s">
        <v>34</v>
      </c>
      <c r="EV149" t="s">
        <v>63</v>
      </c>
      <c r="EW149">
        <v>8</v>
      </c>
      <c r="EX149" t="s">
        <v>86</v>
      </c>
      <c r="EZ149">
        <v>3</v>
      </c>
      <c r="FA149">
        <v>2</v>
      </c>
      <c r="FB149">
        <v>2</v>
      </c>
      <c r="FC149">
        <v>5</v>
      </c>
      <c r="FD149">
        <v>5</v>
      </c>
      <c r="FE149" t="s">
        <v>34</v>
      </c>
      <c r="FF149" t="s">
        <v>86</v>
      </c>
      <c r="FG149">
        <v>8</v>
      </c>
      <c r="FH149" t="s">
        <v>86</v>
      </c>
      <c r="FJ149">
        <v>3</v>
      </c>
      <c r="FK149">
        <v>1</v>
      </c>
      <c r="FL149">
        <v>1</v>
      </c>
      <c r="FM149">
        <v>4</v>
      </c>
      <c r="FN149">
        <v>3</v>
      </c>
      <c r="FO149" t="s">
        <v>34</v>
      </c>
      <c r="FP149" t="s">
        <v>93</v>
      </c>
      <c r="FQ149">
        <v>4</v>
      </c>
      <c r="FR149" t="s">
        <v>85</v>
      </c>
      <c r="FT149">
        <v>1</v>
      </c>
      <c r="FU149">
        <v>14</v>
      </c>
      <c r="FV149">
        <v>1</v>
      </c>
      <c r="FW149">
        <v>2</v>
      </c>
      <c r="FX149">
        <v>5</v>
      </c>
      <c r="GA149">
        <v>7</v>
      </c>
      <c r="GB149" t="s">
        <v>63</v>
      </c>
      <c r="GC149" t="s">
        <v>437</v>
      </c>
      <c r="GD149">
        <v>2</v>
      </c>
      <c r="GE149">
        <v>2</v>
      </c>
      <c r="GF149">
        <v>2</v>
      </c>
      <c r="GG149">
        <v>3</v>
      </c>
      <c r="GH149">
        <v>7</v>
      </c>
      <c r="GI149" t="s">
        <v>34</v>
      </c>
      <c r="GJ149" t="s">
        <v>63</v>
      </c>
      <c r="GK149">
        <v>4</v>
      </c>
      <c r="GL149" t="s">
        <v>91</v>
      </c>
      <c r="GN149">
        <v>1</v>
      </c>
      <c r="GO149">
        <v>2.5</v>
      </c>
      <c r="GP149">
        <v>2</v>
      </c>
      <c r="GQ149">
        <v>5</v>
      </c>
    </row>
    <row r="150" spans="1:199">
      <c r="A150" s="116">
        <v>43652</v>
      </c>
      <c r="B150" t="s">
        <v>201</v>
      </c>
      <c r="C150">
        <v>0</v>
      </c>
      <c r="D150">
        <v>0</v>
      </c>
      <c r="E150">
        <v>0</v>
      </c>
      <c r="F150">
        <v>81</v>
      </c>
      <c r="G150">
        <v>41</v>
      </c>
      <c r="H150">
        <v>40</v>
      </c>
      <c r="I150" s="521">
        <v>7</v>
      </c>
      <c r="J150">
        <v>0</v>
      </c>
      <c r="K150">
        <v>0</v>
      </c>
      <c r="L150">
        <v>0</v>
      </c>
      <c r="M150">
        <v>2</v>
      </c>
      <c r="N150">
        <v>2</v>
      </c>
      <c r="O150">
        <v>1</v>
      </c>
      <c r="P150">
        <v>3</v>
      </c>
      <c r="Q150">
        <v>2</v>
      </c>
      <c r="S150">
        <v>5</v>
      </c>
      <c r="T150" t="s">
        <v>26</v>
      </c>
      <c r="U150" t="s">
        <v>63</v>
      </c>
      <c r="V150">
        <v>8</v>
      </c>
      <c r="W150" t="s">
        <v>91</v>
      </c>
      <c r="Y150">
        <v>3</v>
      </c>
      <c r="Z150">
        <v>7</v>
      </c>
      <c r="AA150">
        <v>2</v>
      </c>
      <c r="AB150">
        <v>3</v>
      </c>
      <c r="AC150">
        <v>6</v>
      </c>
      <c r="AD150" t="s">
        <v>34</v>
      </c>
      <c r="AE150" t="s">
        <v>93</v>
      </c>
      <c r="AF150">
        <v>6</v>
      </c>
      <c r="AG150" t="s">
        <v>63</v>
      </c>
      <c r="AI150">
        <v>4</v>
      </c>
      <c r="AJ150">
        <v>10</v>
      </c>
      <c r="AK150">
        <v>2</v>
      </c>
      <c r="AL150">
        <v>4</v>
      </c>
      <c r="AM150">
        <v>4</v>
      </c>
      <c r="AN150" t="s">
        <v>26</v>
      </c>
      <c r="AO150" t="s">
        <v>93</v>
      </c>
      <c r="AP150" t="s">
        <v>226</v>
      </c>
      <c r="AQ150" t="s">
        <v>85</v>
      </c>
      <c r="AS150">
        <v>3</v>
      </c>
      <c r="AT150">
        <v>16</v>
      </c>
      <c r="AU150">
        <v>2</v>
      </c>
      <c r="AV150">
        <v>2</v>
      </c>
      <c r="AW150">
        <v>2</v>
      </c>
      <c r="AY150" t="s">
        <v>105</v>
      </c>
      <c r="AZ150" t="s">
        <v>29</v>
      </c>
      <c r="BA150" t="s">
        <v>85</v>
      </c>
      <c r="BC150">
        <v>2</v>
      </c>
      <c r="BD150">
        <v>12</v>
      </c>
      <c r="BE150">
        <v>1</v>
      </c>
      <c r="BF150">
        <v>1</v>
      </c>
      <c r="BG150">
        <v>5</v>
      </c>
      <c r="BH150" t="s">
        <v>34</v>
      </c>
      <c r="BI150" t="s">
        <v>92</v>
      </c>
      <c r="BJ150">
        <v>4</v>
      </c>
      <c r="BK150" t="s">
        <v>85</v>
      </c>
      <c r="BM150">
        <v>2</v>
      </c>
      <c r="BN150">
        <v>13</v>
      </c>
      <c r="BO150">
        <v>3</v>
      </c>
      <c r="BP150">
        <v>2</v>
      </c>
      <c r="BQ150">
        <v>5</v>
      </c>
      <c r="BR150" t="s">
        <v>34</v>
      </c>
      <c r="BS150" t="s">
        <v>93</v>
      </c>
      <c r="BT150">
        <v>4</v>
      </c>
      <c r="BU150" t="s">
        <v>85</v>
      </c>
      <c r="BW150">
        <v>1</v>
      </c>
      <c r="BX150">
        <v>4</v>
      </c>
      <c r="BY150">
        <v>2</v>
      </c>
      <c r="BZ150">
        <v>3</v>
      </c>
      <c r="CA150">
        <v>3</v>
      </c>
      <c r="CD150">
        <v>0</v>
      </c>
      <c r="CE150" t="s">
        <v>85</v>
      </c>
      <c r="CG150">
        <v>5</v>
      </c>
      <c r="CH150">
        <v>12</v>
      </c>
      <c r="CI150">
        <v>2</v>
      </c>
      <c r="CJ150">
        <v>1</v>
      </c>
      <c r="CK150">
        <v>7</v>
      </c>
      <c r="CL150" t="s">
        <v>34</v>
      </c>
      <c r="CM150" t="s">
        <v>63</v>
      </c>
      <c r="CN150">
        <v>7</v>
      </c>
      <c r="CO150" t="s">
        <v>63</v>
      </c>
      <c r="CP150" t="s">
        <v>224</v>
      </c>
      <c r="CQ150">
        <v>3</v>
      </c>
      <c r="CR150">
        <v>16</v>
      </c>
      <c r="CS150">
        <v>3</v>
      </c>
      <c r="CT150">
        <v>4</v>
      </c>
      <c r="CU150">
        <v>4</v>
      </c>
      <c r="CV150" t="s">
        <v>34</v>
      </c>
      <c r="CW150" t="s">
        <v>93</v>
      </c>
      <c r="CX150">
        <v>9</v>
      </c>
      <c r="CY150" t="s">
        <v>85</v>
      </c>
      <c r="DA150">
        <v>1</v>
      </c>
      <c r="DB150">
        <v>4</v>
      </c>
      <c r="DC150">
        <v>2</v>
      </c>
      <c r="DD150">
        <v>2</v>
      </c>
      <c r="DF150">
        <v>4</v>
      </c>
      <c r="DI150" t="s">
        <v>29</v>
      </c>
      <c r="DJ150" t="s">
        <v>95</v>
      </c>
      <c r="DL150">
        <v>2</v>
      </c>
      <c r="DM150">
        <v>6</v>
      </c>
      <c r="DN150">
        <v>2</v>
      </c>
      <c r="DO150">
        <v>2</v>
      </c>
      <c r="DP150">
        <v>4</v>
      </c>
      <c r="DQ150" t="s">
        <v>34</v>
      </c>
      <c r="DR150" t="s">
        <v>93</v>
      </c>
      <c r="DS150">
        <v>9</v>
      </c>
      <c r="DT150" t="s">
        <v>85</v>
      </c>
      <c r="DV150">
        <v>3</v>
      </c>
      <c r="DW150">
        <v>8</v>
      </c>
      <c r="DX150">
        <v>2</v>
      </c>
      <c r="DY150">
        <v>2</v>
      </c>
      <c r="DZ150">
        <v>4</v>
      </c>
      <c r="EA150" t="s">
        <v>34</v>
      </c>
      <c r="EB150" t="s">
        <v>93</v>
      </c>
      <c r="EC150">
        <v>9</v>
      </c>
      <c r="ED150" t="s">
        <v>85</v>
      </c>
      <c r="EF150">
        <v>3</v>
      </c>
      <c r="EG150">
        <v>2</v>
      </c>
      <c r="EH150">
        <v>2</v>
      </c>
      <c r="EI150">
        <v>2</v>
      </c>
      <c r="EJ150">
        <v>5</v>
      </c>
      <c r="EK150" t="s">
        <v>34</v>
      </c>
      <c r="EL150" t="s">
        <v>93</v>
      </c>
      <c r="EM150">
        <v>9</v>
      </c>
      <c r="EN150" t="s">
        <v>85</v>
      </c>
      <c r="EP150">
        <v>1</v>
      </c>
      <c r="EQ150">
        <v>11</v>
      </c>
      <c r="ER150">
        <v>3</v>
      </c>
      <c r="ES150">
        <v>2</v>
      </c>
      <c r="ET150">
        <v>6</v>
      </c>
      <c r="EU150" t="s">
        <v>34</v>
      </c>
      <c r="EV150" t="s">
        <v>98</v>
      </c>
      <c r="EW150">
        <v>8</v>
      </c>
      <c r="EX150" t="s">
        <v>92</v>
      </c>
      <c r="EZ150">
        <v>3</v>
      </c>
      <c r="FA150">
        <v>0.5</v>
      </c>
      <c r="FB150">
        <v>1</v>
      </c>
      <c r="FC150">
        <v>5</v>
      </c>
      <c r="FD150">
        <v>3</v>
      </c>
      <c r="FE150" t="s">
        <v>34</v>
      </c>
      <c r="FF150" t="s">
        <v>93</v>
      </c>
      <c r="FG150">
        <v>7</v>
      </c>
      <c r="FH150" t="s">
        <v>85</v>
      </c>
      <c r="FJ150">
        <v>3</v>
      </c>
      <c r="FK150">
        <v>3.5</v>
      </c>
      <c r="FL150">
        <v>1</v>
      </c>
      <c r="FM150">
        <v>2</v>
      </c>
      <c r="FN150">
        <v>4</v>
      </c>
      <c r="FO150" t="s">
        <v>34</v>
      </c>
      <c r="FP150" t="s">
        <v>93</v>
      </c>
      <c r="FQ150">
        <v>0</v>
      </c>
      <c r="FR150" t="s">
        <v>85</v>
      </c>
      <c r="FT150">
        <v>3</v>
      </c>
      <c r="FU150">
        <v>12</v>
      </c>
      <c r="FV150">
        <v>2</v>
      </c>
      <c r="FW150">
        <v>2</v>
      </c>
      <c r="FX150">
        <v>4</v>
      </c>
      <c r="GA150">
        <v>7</v>
      </c>
      <c r="GB150" t="s">
        <v>85</v>
      </c>
      <c r="GD150">
        <v>2</v>
      </c>
      <c r="GE150">
        <v>20</v>
      </c>
      <c r="GF150">
        <v>3</v>
      </c>
      <c r="GG150">
        <v>1</v>
      </c>
      <c r="GH150">
        <v>6</v>
      </c>
      <c r="GI150" t="s">
        <v>34</v>
      </c>
      <c r="GJ150" t="s">
        <v>98</v>
      </c>
      <c r="GK150">
        <v>4</v>
      </c>
      <c r="GL150" t="s">
        <v>85</v>
      </c>
      <c r="GN150">
        <v>3</v>
      </c>
      <c r="GO150">
        <v>9</v>
      </c>
      <c r="GP150">
        <v>2</v>
      </c>
      <c r="GQ150">
        <v>4</v>
      </c>
    </row>
    <row r="151" spans="1:199">
      <c r="A151" s="116">
        <v>43639</v>
      </c>
      <c r="B151" t="s">
        <v>202</v>
      </c>
      <c r="C151">
        <v>3</v>
      </c>
      <c r="D151">
        <v>0</v>
      </c>
      <c r="E151">
        <v>3</v>
      </c>
      <c r="F151">
        <v>87</v>
      </c>
      <c r="G151">
        <v>45</v>
      </c>
      <c r="H151">
        <v>42</v>
      </c>
      <c r="I151" s="521">
        <v>9</v>
      </c>
      <c r="J151">
        <v>1</v>
      </c>
      <c r="K151">
        <v>0</v>
      </c>
      <c r="L151">
        <v>1</v>
      </c>
      <c r="M151">
        <v>1</v>
      </c>
      <c r="N151">
        <v>3</v>
      </c>
      <c r="O151">
        <v>1</v>
      </c>
      <c r="P151">
        <v>4</v>
      </c>
      <c r="Q151">
        <v>0</v>
      </c>
      <c r="S151">
        <v>4</v>
      </c>
      <c r="T151" t="s">
        <v>26</v>
      </c>
      <c r="U151" t="s">
        <v>93</v>
      </c>
      <c r="V151">
        <v>8</v>
      </c>
      <c r="W151" t="s">
        <v>85</v>
      </c>
      <c r="Y151">
        <v>3</v>
      </c>
      <c r="Z151">
        <v>14</v>
      </c>
      <c r="AA151">
        <v>2</v>
      </c>
      <c r="AB151">
        <v>2</v>
      </c>
      <c r="AC151">
        <v>4</v>
      </c>
      <c r="AD151" t="s">
        <v>34</v>
      </c>
      <c r="AE151" t="s">
        <v>93</v>
      </c>
      <c r="AF151">
        <v>0</v>
      </c>
      <c r="AG151" t="s">
        <v>85</v>
      </c>
      <c r="AI151">
        <v>3</v>
      </c>
      <c r="AJ151">
        <v>13</v>
      </c>
      <c r="AK151">
        <v>2</v>
      </c>
      <c r="AL151">
        <v>2</v>
      </c>
      <c r="AM151">
        <v>4</v>
      </c>
      <c r="AN151" t="s">
        <v>26</v>
      </c>
      <c r="AO151" t="s">
        <v>63</v>
      </c>
      <c r="AP151">
        <v>4</v>
      </c>
      <c r="AQ151" t="s">
        <v>85</v>
      </c>
      <c r="AS151">
        <v>3</v>
      </c>
      <c r="AT151">
        <v>20</v>
      </c>
      <c r="AU151">
        <v>2</v>
      </c>
      <c r="AV151">
        <v>2</v>
      </c>
      <c r="AW151">
        <v>4</v>
      </c>
      <c r="AY151" t="s">
        <v>105</v>
      </c>
      <c r="AZ151" t="s">
        <v>111</v>
      </c>
      <c r="BA151" t="s">
        <v>63</v>
      </c>
      <c r="BC151">
        <v>3</v>
      </c>
      <c r="BD151">
        <v>10</v>
      </c>
      <c r="BE151">
        <v>2</v>
      </c>
      <c r="BF151">
        <v>2</v>
      </c>
      <c r="BG151">
        <v>4</v>
      </c>
      <c r="BH151" t="s">
        <v>34</v>
      </c>
      <c r="BI151" t="s">
        <v>94</v>
      </c>
      <c r="BJ151">
        <v>4</v>
      </c>
      <c r="BK151" t="s">
        <v>85</v>
      </c>
      <c r="BM151">
        <v>2</v>
      </c>
      <c r="BN151">
        <v>7</v>
      </c>
      <c r="BO151">
        <v>2</v>
      </c>
      <c r="BP151">
        <v>2</v>
      </c>
      <c r="BQ151">
        <v>9</v>
      </c>
      <c r="BR151" t="s">
        <v>34</v>
      </c>
      <c r="BS151" t="s">
        <v>96</v>
      </c>
      <c r="BT151">
        <v>4</v>
      </c>
      <c r="BU151" t="s">
        <v>85</v>
      </c>
      <c r="BV151" t="s">
        <v>225</v>
      </c>
      <c r="BW151">
        <v>1</v>
      </c>
      <c r="BX151">
        <v>2</v>
      </c>
      <c r="BY151">
        <v>2</v>
      </c>
      <c r="BZ151">
        <v>7</v>
      </c>
      <c r="CA151">
        <v>5</v>
      </c>
      <c r="CD151">
        <v>0</v>
      </c>
      <c r="CE151" t="s">
        <v>96</v>
      </c>
      <c r="CG151">
        <v>4</v>
      </c>
      <c r="CH151">
        <v>14</v>
      </c>
      <c r="CI151">
        <v>2</v>
      </c>
      <c r="CJ151">
        <v>3</v>
      </c>
      <c r="CK151">
        <v>6</v>
      </c>
      <c r="CL151" t="s">
        <v>34</v>
      </c>
      <c r="CM151" t="s">
        <v>63</v>
      </c>
      <c r="CN151">
        <v>0</v>
      </c>
      <c r="CO151" t="s">
        <v>95</v>
      </c>
      <c r="CQ151">
        <v>1</v>
      </c>
      <c r="CR151">
        <v>1.3</v>
      </c>
      <c r="CS151">
        <v>2</v>
      </c>
      <c r="CT151">
        <v>4</v>
      </c>
      <c r="CU151">
        <v>5</v>
      </c>
      <c r="CV151" t="s">
        <v>34</v>
      </c>
      <c r="CW151" t="s">
        <v>93</v>
      </c>
      <c r="CX151">
        <v>9</v>
      </c>
      <c r="CY151" t="s">
        <v>85</v>
      </c>
      <c r="DA151">
        <v>2</v>
      </c>
      <c r="DB151">
        <v>11</v>
      </c>
      <c r="DC151">
        <v>3</v>
      </c>
      <c r="DD151">
        <v>2</v>
      </c>
      <c r="DF151">
        <v>4</v>
      </c>
      <c r="DI151" t="s">
        <v>29</v>
      </c>
      <c r="DJ151" t="s">
        <v>86</v>
      </c>
      <c r="DK151" t="s">
        <v>438</v>
      </c>
      <c r="DL151">
        <v>2</v>
      </c>
      <c r="DM151">
        <v>3</v>
      </c>
      <c r="DN151">
        <v>2</v>
      </c>
      <c r="DO151">
        <v>2</v>
      </c>
      <c r="DP151">
        <v>4</v>
      </c>
      <c r="DQ151" t="s">
        <v>34</v>
      </c>
      <c r="DR151" t="s">
        <v>86</v>
      </c>
      <c r="DS151" t="s">
        <v>226</v>
      </c>
      <c r="DT151" t="s">
        <v>85</v>
      </c>
      <c r="DV151">
        <v>3</v>
      </c>
      <c r="DW151">
        <v>13</v>
      </c>
      <c r="DX151">
        <v>2</v>
      </c>
      <c r="DY151">
        <v>2</v>
      </c>
      <c r="DZ151">
        <v>4</v>
      </c>
      <c r="EA151" t="s">
        <v>34</v>
      </c>
      <c r="EB151" t="s">
        <v>93</v>
      </c>
      <c r="EC151">
        <v>8</v>
      </c>
      <c r="ED151" t="s">
        <v>85</v>
      </c>
      <c r="EF151">
        <v>3</v>
      </c>
      <c r="EG151">
        <v>12</v>
      </c>
      <c r="EH151">
        <v>2</v>
      </c>
      <c r="EI151">
        <v>2</v>
      </c>
      <c r="EJ151">
        <v>4</v>
      </c>
      <c r="EK151" t="s">
        <v>34</v>
      </c>
      <c r="EL151" t="s">
        <v>93</v>
      </c>
      <c r="EM151" t="s">
        <v>226</v>
      </c>
      <c r="EN151" t="s">
        <v>85</v>
      </c>
      <c r="EP151">
        <v>1</v>
      </c>
      <c r="EQ151">
        <v>7</v>
      </c>
      <c r="ER151">
        <v>2</v>
      </c>
      <c r="ES151">
        <v>2</v>
      </c>
      <c r="ET151">
        <v>6</v>
      </c>
      <c r="EU151" t="s">
        <v>34</v>
      </c>
      <c r="EV151" t="s">
        <v>63</v>
      </c>
      <c r="EW151">
        <v>5</v>
      </c>
      <c r="EX151" t="s">
        <v>95</v>
      </c>
      <c r="EZ151">
        <v>2</v>
      </c>
      <c r="FA151">
        <v>1.5</v>
      </c>
      <c r="FB151">
        <v>2</v>
      </c>
      <c r="FC151">
        <v>4</v>
      </c>
      <c r="FD151">
        <v>5</v>
      </c>
      <c r="FE151" t="s">
        <v>34</v>
      </c>
      <c r="FF151" t="s">
        <v>93</v>
      </c>
      <c r="FG151">
        <v>9</v>
      </c>
      <c r="FH151" t="s">
        <v>91</v>
      </c>
      <c r="FJ151">
        <v>3</v>
      </c>
      <c r="FK151">
        <v>2</v>
      </c>
      <c r="FL151">
        <v>2</v>
      </c>
      <c r="FM151">
        <v>3</v>
      </c>
      <c r="FN151">
        <v>5</v>
      </c>
      <c r="FO151" t="s">
        <v>34</v>
      </c>
      <c r="FP151" t="s">
        <v>93</v>
      </c>
      <c r="FQ151">
        <v>4</v>
      </c>
      <c r="FR151" t="s">
        <v>92</v>
      </c>
      <c r="FT151">
        <v>3</v>
      </c>
      <c r="FU151">
        <v>4</v>
      </c>
      <c r="FV151">
        <v>2</v>
      </c>
      <c r="FW151">
        <v>3</v>
      </c>
      <c r="FX151">
        <v>3</v>
      </c>
      <c r="GA151">
        <v>7</v>
      </c>
      <c r="GB151" t="s">
        <v>85</v>
      </c>
      <c r="GD151">
        <v>3</v>
      </c>
      <c r="GE151">
        <v>7</v>
      </c>
      <c r="GF151">
        <v>2</v>
      </c>
      <c r="GG151">
        <v>1</v>
      </c>
      <c r="GH151">
        <v>7</v>
      </c>
      <c r="GI151" t="s">
        <v>34</v>
      </c>
      <c r="GJ151" t="s">
        <v>93</v>
      </c>
      <c r="GK151">
        <v>7</v>
      </c>
      <c r="GL151" t="s">
        <v>85</v>
      </c>
      <c r="GN151">
        <v>2</v>
      </c>
      <c r="GO151">
        <v>10</v>
      </c>
      <c r="GP151">
        <v>4</v>
      </c>
      <c r="GQ151">
        <v>3</v>
      </c>
    </row>
    <row r="152" spans="1:199">
      <c r="A152" s="116">
        <v>43634</v>
      </c>
      <c r="B152" t="s">
        <v>148</v>
      </c>
      <c r="C152">
        <v>0</v>
      </c>
      <c r="D152">
        <v>0</v>
      </c>
      <c r="E152">
        <v>0</v>
      </c>
      <c r="F152">
        <v>85</v>
      </c>
      <c r="G152">
        <v>42</v>
      </c>
      <c r="H152">
        <v>43</v>
      </c>
      <c r="I152" s="521">
        <v>3</v>
      </c>
      <c r="J152">
        <v>0</v>
      </c>
      <c r="K152">
        <v>0</v>
      </c>
      <c r="L152">
        <v>1</v>
      </c>
      <c r="M152">
        <v>0</v>
      </c>
      <c r="N152">
        <v>1</v>
      </c>
      <c r="O152">
        <v>0</v>
      </c>
      <c r="P152">
        <v>1</v>
      </c>
      <c r="Q152">
        <v>0</v>
      </c>
      <c r="S152">
        <v>5</v>
      </c>
      <c r="T152" t="s">
        <v>26</v>
      </c>
      <c r="U152" t="s">
        <v>63</v>
      </c>
      <c r="V152">
        <v>9</v>
      </c>
      <c r="W152" t="s">
        <v>95</v>
      </c>
      <c r="Y152">
        <v>3</v>
      </c>
      <c r="Z152">
        <v>16</v>
      </c>
      <c r="AA152">
        <v>2</v>
      </c>
      <c r="AB152">
        <v>3</v>
      </c>
      <c r="AC152">
        <v>4</v>
      </c>
      <c r="AD152" t="s">
        <v>31</v>
      </c>
      <c r="AE152" t="s">
        <v>63</v>
      </c>
      <c r="AF152">
        <v>4</v>
      </c>
      <c r="AG152" t="s">
        <v>85</v>
      </c>
      <c r="AI152">
        <v>1</v>
      </c>
      <c r="AJ152">
        <v>1.5</v>
      </c>
      <c r="AK152">
        <v>2</v>
      </c>
      <c r="AL152">
        <v>2</v>
      </c>
      <c r="AM152">
        <v>4</v>
      </c>
      <c r="AN152" t="s">
        <v>26</v>
      </c>
      <c r="AO152" t="s">
        <v>93</v>
      </c>
      <c r="AP152">
        <v>0</v>
      </c>
      <c r="AQ152" t="s">
        <v>85</v>
      </c>
      <c r="AS152">
        <v>1</v>
      </c>
      <c r="AT152">
        <v>15</v>
      </c>
      <c r="AU152">
        <v>2</v>
      </c>
      <c r="AV152">
        <v>2</v>
      </c>
      <c r="AW152">
        <v>4</v>
      </c>
      <c r="AY152" t="s">
        <v>430</v>
      </c>
      <c r="AZ152" t="s">
        <v>111</v>
      </c>
      <c r="BA152" t="s">
        <v>95</v>
      </c>
      <c r="BC152">
        <v>3</v>
      </c>
      <c r="BD152">
        <v>3.5</v>
      </c>
      <c r="BE152">
        <v>2</v>
      </c>
      <c r="BF152">
        <v>2</v>
      </c>
      <c r="BG152">
        <v>5</v>
      </c>
      <c r="BH152" t="s">
        <v>34</v>
      </c>
      <c r="BI152" t="s">
        <v>121</v>
      </c>
      <c r="BJ152">
        <v>0</v>
      </c>
      <c r="BK152" t="s">
        <v>92</v>
      </c>
      <c r="BM152">
        <v>3</v>
      </c>
      <c r="BN152">
        <v>0.7</v>
      </c>
      <c r="BO152">
        <v>1</v>
      </c>
      <c r="BP152">
        <v>4</v>
      </c>
      <c r="BQ152">
        <v>6</v>
      </c>
      <c r="BR152" t="s">
        <v>34</v>
      </c>
      <c r="BS152" t="s">
        <v>94</v>
      </c>
      <c r="BT152">
        <v>6</v>
      </c>
      <c r="BU152" t="s">
        <v>98</v>
      </c>
      <c r="BV152" t="s">
        <v>132</v>
      </c>
      <c r="BW152">
        <v>3</v>
      </c>
      <c r="BX152">
        <v>4.5</v>
      </c>
      <c r="BY152">
        <v>2</v>
      </c>
      <c r="BZ152">
        <v>4</v>
      </c>
      <c r="CA152">
        <v>3</v>
      </c>
      <c r="CD152">
        <v>0</v>
      </c>
      <c r="CE152" t="s">
        <v>85</v>
      </c>
      <c r="CG152">
        <v>5</v>
      </c>
      <c r="CH152">
        <v>15</v>
      </c>
      <c r="CI152">
        <v>2</v>
      </c>
      <c r="CJ152">
        <v>1</v>
      </c>
      <c r="CK152">
        <v>6</v>
      </c>
      <c r="CL152" t="s">
        <v>34</v>
      </c>
      <c r="CM152" t="s">
        <v>63</v>
      </c>
      <c r="CN152">
        <v>4</v>
      </c>
      <c r="CO152" t="s">
        <v>85</v>
      </c>
      <c r="CQ152">
        <v>3</v>
      </c>
      <c r="CR152">
        <v>7</v>
      </c>
      <c r="CS152">
        <v>2</v>
      </c>
      <c r="CT152">
        <v>4</v>
      </c>
      <c r="CU152">
        <v>5</v>
      </c>
      <c r="CV152" t="s">
        <v>34</v>
      </c>
      <c r="CW152" t="s">
        <v>93</v>
      </c>
      <c r="CX152">
        <v>7</v>
      </c>
      <c r="CY152" t="s">
        <v>92</v>
      </c>
      <c r="DA152">
        <v>3</v>
      </c>
      <c r="DB152">
        <v>3.5</v>
      </c>
      <c r="DC152">
        <v>2</v>
      </c>
      <c r="DD152">
        <v>3</v>
      </c>
      <c r="DF152">
        <v>3</v>
      </c>
      <c r="DI152" t="s">
        <v>29</v>
      </c>
      <c r="DJ152" t="s">
        <v>63</v>
      </c>
      <c r="DL152">
        <v>2</v>
      </c>
      <c r="DM152">
        <v>5</v>
      </c>
      <c r="DN152">
        <v>1</v>
      </c>
      <c r="DO152">
        <v>2</v>
      </c>
      <c r="DP152">
        <v>4</v>
      </c>
      <c r="DQ152" t="s">
        <v>34</v>
      </c>
      <c r="DR152" t="s">
        <v>93</v>
      </c>
      <c r="DS152" t="s">
        <v>226</v>
      </c>
      <c r="DT152" t="s">
        <v>91</v>
      </c>
      <c r="DV152">
        <v>3</v>
      </c>
      <c r="DW152">
        <v>1.1000000000000001</v>
      </c>
      <c r="DX152">
        <v>1</v>
      </c>
      <c r="DY152">
        <v>3</v>
      </c>
      <c r="DZ152">
        <v>6</v>
      </c>
      <c r="EA152" t="s">
        <v>34</v>
      </c>
      <c r="EB152" t="s">
        <v>63</v>
      </c>
      <c r="EC152">
        <v>7</v>
      </c>
      <c r="ED152" t="s">
        <v>63</v>
      </c>
      <c r="EE152" t="s">
        <v>132</v>
      </c>
      <c r="EF152">
        <v>5</v>
      </c>
      <c r="EG152">
        <v>2</v>
      </c>
      <c r="EH152">
        <v>2</v>
      </c>
      <c r="EI152">
        <v>4</v>
      </c>
      <c r="EJ152">
        <v>5</v>
      </c>
      <c r="EK152" t="s">
        <v>34</v>
      </c>
      <c r="EL152" t="s">
        <v>63</v>
      </c>
      <c r="EM152">
        <v>9</v>
      </c>
      <c r="EN152" t="s">
        <v>94</v>
      </c>
      <c r="EO152" t="s">
        <v>281</v>
      </c>
      <c r="EP152">
        <v>1</v>
      </c>
      <c r="EQ152">
        <v>1.3</v>
      </c>
      <c r="ER152">
        <v>2</v>
      </c>
      <c r="ES152">
        <v>3</v>
      </c>
      <c r="ET152">
        <v>6</v>
      </c>
      <c r="EU152" t="s">
        <v>34</v>
      </c>
      <c r="EV152" t="s">
        <v>86</v>
      </c>
      <c r="EW152">
        <v>4</v>
      </c>
      <c r="EX152" t="s">
        <v>85</v>
      </c>
      <c r="EZ152">
        <v>2</v>
      </c>
      <c r="FA152">
        <v>3</v>
      </c>
      <c r="FB152">
        <v>2</v>
      </c>
      <c r="FC152">
        <v>4</v>
      </c>
      <c r="FD152">
        <v>5</v>
      </c>
      <c r="FE152" t="s">
        <v>34</v>
      </c>
      <c r="FF152" t="s">
        <v>93</v>
      </c>
      <c r="FG152">
        <v>7</v>
      </c>
      <c r="FH152" t="s">
        <v>86</v>
      </c>
      <c r="FJ152">
        <v>4</v>
      </c>
      <c r="FK152">
        <v>5</v>
      </c>
      <c r="FL152">
        <v>2</v>
      </c>
      <c r="FM152">
        <v>3</v>
      </c>
      <c r="FN152">
        <v>4</v>
      </c>
      <c r="FO152" t="s">
        <v>34</v>
      </c>
      <c r="FP152" t="s">
        <v>93</v>
      </c>
      <c r="FQ152">
        <v>4</v>
      </c>
      <c r="FR152" t="s">
        <v>85</v>
      </c>
      <c r="FT152">
        <v>1</v>
      </c>
      <c r="FU152">
        <v>4.5</v>
      </c>
      <c r="FV152">
        <v>2</v>
      </c>
      <c r="FW152">
        <v>2</v>
      </c>
      <c r="FX152">
        <v>4</v>
      </c>
      <c r="GA152">
        <v>7</v>
      </c>
      <c r="GB152" t="s">
        <v>63</v>
      </c>
      <c r="GD152">
        <v>3</v>
      </c>
      <c r="GE152">
        <v>4</v>
      </c>
      <c r="GF152">
        <v>2</v>
      </c>
      <c r="GG152">
        <v>2</v>
      </c>
      <c r="GH152">
        <v>6</v>
      </c>
      <c r="GI152" t="s">
        <v>34</v>
      </c>
      <c r="GJ152" t="s">
        <v>63</v>
      </c>
      <c r="GK152">
        <v>7</v>
      </c>
      <c r="GL152" t="s">
        <v>95</v>
      </c>
      <c r="GN152">
        <v>1</v>
      </c>
      <c r="GO152">
        <v>7</v>
      </c>
      <c r="GP152">
        <v>2</v>
      </c>
      <c r="GQ152">
        <v>4</v>
      </c>
    </row>
    <row r="153" spans="1:199">
      <c r="A153" s="116">
        <v>43617</v>
      </c>
      <c r="B153" t="s">
        <v>203</v>
      </c>
      <c r="C153">
        <v>5</v>
      </c>
      <c r="D153">
        <v>0</v>
      </c>
      <c r="E153">
        <v>5</v>
      </c>
      <c r="F153">
        <v>92</v>
      </c>
      <c r="G153">
        <v>42</v>
      </c>
      <c r="H153">
        <v>50</v>
      </c>
      <c r="I153" s="521">
        <v>6</v>
      </c>
      <c r="J153">
        <v>3</v>
      </c>
      <c r="K153">
        <v>1</v>
      </c>
      <c r="L153">
        <v>1</v>
      </c>
      <c r="M153">
        <v>1</v>
      </c>
      <c r="N153">
        <v>6</v>
      </c>
      <c r="O153">
        <v>0</v>
      </c>
      <c r="P153">
        <v>6</v>
      </c>
      <c r="Q153">
        <v>1</v>
      </c>
      <c r="S153">
        <v>7</v>
      </c>
      <c r="T153" t="s">
        <v>26</v>
      </c>
      <c r="U153" t="s">
        <v>63</v>
      </c>
      <c r="V153">
        <v>8</v>
      </c>
      <c r="W153" t="s">
        <v>96</v>
      </c>
      <c r="X153" t="s">
        <v>101</v>
      </c>
      <c r="Y153">
        <v>2</v>
      </c>
      <c r="Z153">
        <v>6</v>
      </c>
      <c r="AA153">
        <v>2</v>
      </c>
      <c r="AB153">
        <v>5</v>
      </c>
      <c r="AC153">
        <v>4</v>
      </c>
      <c r="AD153" t="s">
        <v>34</v>
      </c>
      <c r="AE153" t="s">
        <v>93</v>
      </c>
      <c r="AF153">
        <v>4</v>
      </c>
      <c r="AG153" t="s">
        <v>85</v>
      </c>
      <c r="AI153">
        <v>4</v>
      </c>
      <c r="AJ153">
        <v>27</v>
      </c>
      <c r="AK153">
        <v>2</v>
      </c>
      <c r="AL153">
        <v>2</v>
      </c>
      <c r="AM153">
        <v>4</v>
      </c>
      <c r="AN153" t="s">
        <v>26</v>
      </c>
      <c r="AO153" t="s">
        <v>93</v>
      </c>
      <c r="AP153">
        <v>0</v>
      </c>
      <c r="AQ153" t="s">
        <v>85</v>
      </c>
      <c r="AS153">
        <v>1</v>
      </c>
      <c r="AT153">
        <v>25</v>
      </c>
      <c r="AU153">
        <v>2</v>
      </c>
      <c r="AV153">
        <v>2</v>
      </c>
      <c r="AW153">
        <v>3</v>
      </c>
      <c r="AY153" t="s">
        <v>430</v>
      </c>
      <c r="AZ153" t="s">
        <v>111</v>
      </c>
      <c r="BA153" t="s">
        <v>85</v>
      </c>
      <c r="BC153">
        <v>1</v>
      </c>
      <c r="BD153">
        <v>12</v>
      </c>
      <c r="BE153">
        <v>2</v>
      </c>
      <c r="BF153">
        <v>1</v>
      </c>
      <c r="BG153">
        <v>4</v>
      </c>
      <c r="BH153" t="s">
        <v>34</v>
      </c>
      <c r="BI153" t="s">
        <v>63</v>
      </c>
      <c r="BJ153">
        <v>0</v>
      </c>
      <c r="BK153" t="s">
        <v>85</v>
      </c>
      <c r="BM153">
        <v>1</v>
      </c>
      <c r="BN153">
        <v>6</v>
      </c>
      <c r="BO153">
        <v>2</v>
      </c>
      <c r="BP153">
        <v>2</v>
      </c>
      <c r="BQ153">
        <v>5</v>
      </c>
      <c r="BR153" t="s">
        <v>34</v>
      </c>
      <c r="BS153" t="s">
        <v>93</v>
      </c>
      <c r="BT153">
        <v>4</v>
      </c>
      <c r="BU153" t="s">
        <v>91</v>
      </c>
      <c r="BW153">
        <v>1</v>
      </c>
      <c r="BX153">
        <v>1.5</v>
      </c>
      <c r="BY153">
        <v>1</v>
      </c>
      <c r="BZ153">
        <v>4</v>
      </c>
      <c r="CA153">
        <v>3</v>
      </c>
      <c r="CD153">
        <v>0</v>
      </c>
      <c r="CE153" t="s">
        <v>92</v>
      </c>
      <c r="CG153">
        <v>2</v>
      </c>
      <c r="CH153">
        <v>1.3</v>
      </c>
      <c r="CI153">
        <v>1</v>
      </c>
      <c r="CJ153">
        <v>2</v>
      </c>
      <c r="CK153">
        <v>8</v>
      </c>
      <c r="CL153" t="s">
        <v>34</v>
      </c>
      <c r="CM153" t="s">
        <v>103</v>
      </c>
      <c r="CN153" t="s">
        <v>226</v>
      </c>
      <c r="CO153" t="s">
        <v>85</v>
      </c>
      <c r="CQ153">
        <v>3</v>
      </c>
      <c r="CR153">
        <v>30</v>
      </c>
      <c r="CS153">
        <v>3</v>
      </c>
      <c r="CT153">
        <v>5</v>
      </c>
      <c r="CU153">
        <v>4</v>
      </c>
      <c r="CV153" t="s">
        <v>34</v>
      </c>
      <c r="CW153" t="s">
        <v>63</v>
      </c>
      <c r="CX153">
        <v>6</v>
      </c>
      <c r="CY153" t="s">
        <v>85</v>
      </c>
      <c r="DA153">
        <v>2</v>
      </c>
      <c r="DB153">
        <v>7</v>
      </c>
      <c r="DC153">
        <v>2</v>
      </c>
      <c r="DD153">
        <v>2</v>
      </c>
      <c r="DF153">
        <v>4</v>
      </c>
      <c r="DI153" t="s">
        <v>29</v>
      </c>
      <c r="DJ153" t="s">
        <v>95</v>
      </c>
      <c r="DL153">
        <v>2</v>
      </c>
      <c r="DM153">
        <v>9</v>
      </c>
      <c r="DN153">
        <v>2</v>
      </c>
      <c r="DO153">
        <v>2</v>
      </c>
      <c r="DP153">
        <v>3</v>
      </c>
      <c r="DQ153" t="s">
        <v>34</v>
      </c>
      <c r="DR153" t="s">
        <v>86</v>
      </c>
      <c r="DS153">
        <v>8</v>
      </c>
      <c r="DT153" t="s">
        <v>85</v>
      </c>
      <c r="DV153">
        <v>2</v>
      </c>
      <c r="DW153">
        <v>2</v>
      </c>
      <c r="DX153">
        <v>1</v>
      </c>
      <c r="DY153">
        <v>2</v>
      </c>
      <c r="DZ153">
        <v>6</v>
      </c>
      <c r="EA153" t="s">
        <v>34</v>
      </c>
      <c r="EB153" t="s">
        <v>98</v>
      </c>
      <c r="EC153">
        <v>4</v>
      </c>
      <c r="ED153" t="s">
        <v>85</v>
      </c>
      <c r="EF153">
        <v>3</v>
      </c>
      <c r="EG153">
        <v>7</v>
      </c>
      <c r="EH153">
        <v>3</v>
      </c>
      <c r="EI153">
        <v>3</v>
      </c>
      <c r="EJ153">
        <v>4</v>
      </c>
      <c r="EK153" t="s">
        <v>34</v>
      </c>
      <c r="EL153" t="s">
        <v>63</v>
      </c>
      <c r="EM153">
        <v>8</v>
      </c>
      <c r="EN153" t="s">
        <v>85</v>
      </c>
      <c r="EO153" t="s">
        <v>281</v>
      </c>
      <c r="EP153">
        <v>1</v>
      </c>
      <c r="EQ153">
        <v>9</v>
      </c>
      <c r="ER153">
        <v>2</v>
      </c>
      <c r="ES153">
        <v>2</v>
      </c>
      <c r="ET153">
        <v>10</v>
      </c>
      <c r="EU153" t="s">
        <v>34</v>
      </c>
      <c r="EV153" t="s">
        <v>103</v>
      </c>
      <c r="EW153">
        <v>7</v>
      </c>
      <c r="EX153" t="s">
        <v>85</v>
      </c>
      <c r="EZ153">
        <v>2</v>
      </c>
      <c r="FA153">
        <v>17</v>
      </c>
      <c r="FB153">
        <v>2</v>
      </c>
      <c r="FC153">
        <v>8</v>
      </c>
      <c r="FD153">
        <v>5</v>
      </c>
      <c r="FE153" t="s">
        <v>34</v>
      </c>
      <c r="FF153" t="s">
        <v>93</v>
      </c>
      <c r="FG153">
        <v>8</v>
      </c>
      <c r="FH153" t="s">
        <v>91</v>
      </c>
      <c r="FJ153">
        <v>2</v>
      </c>
      <c r="FK153">
        <v>2</v>
      </c>
      <c r="FL153">
        <v>2</v>
      </c>
      <c r="FM153">
        <v>3</v>
      </c>
      <c r="FN153">
        <v>6</v>
      </c>
      <c r="FO153" t="s">
        <v>34</v>
      </c>
      <c r="FP153" t="s">
        <v>63</v>
      </c>
      <c r="FQ153" t="s">
        <v>226</v>
      </c>
      <c r="FR153" t="s">
        <v>85</v>
      </c>
      <c r="FT153">
        <v>2</v>
      </c>
      <c r="FU153">
        <v>5.5</v>
      </c>
      <c r="FV153">
        <v>3</v>
      </c>
      <c r="FW153">
        <v>3</v>
      </c>
      <c r="FX153">
        <v>4</v>
      </c>
      <c r="GA153">
        <v>7</v>
      </c>
      <c r="GB153" t="s">
        <v>98</v>
      </c>
      <c r="GD153">
        <v>3</v>
      </c>
      <c r="GE153">
        <v>10</v>
      </c>
      <c r="GF153">
        <v>2</v>
      </c>
      <c r="GG153">
        <v>2</v>
      </c>
      <c r="GH153">
        <v>8</v>
      </c>
      <c r="GI153" t="s">
        <v>34</v>
      </c>
      <c r="GJ153" t="s">
        <v>93</v>
      </c>
      <c r="GK153">
        <v>4</v>
      </c>
      <c r="GL153" t="s">
        <v>85</v>
      </c>
      <c r="GM153" t="s">
        <v>483</v>
      </c>
      <c r="GN153">
        <v>2</v>
      </c>
      <c r="GO153">
        <v>5</v>
      </c>
      <c r="GP153">
        <v>2</v>
      </c>
      <c r="GQ153">
        <v>6</v>
      </c>
    </row>
    <row r="154" spans="1:199">
      <c r="A154" s="116">
        <v>43610</v>
      </c>
      <c r="B154" t="s">
        <v>439</v>
      </c>
      <c r="C154">
        <v>2</v>
      </c>
      <c r="D154">
        <v>0</v>
      </c>
      <c r="E154">
        <v>2</v>
      </c>
      <c r="F154">
        <v>87</v>
      </c>
      <c r="G154">
        <v>45</v>
      </c>
      <c r="H154">
        <v>42</v>
      </c>
      <c r="I154" s="521">
        <v>4</v>
      </c>
      <c r="J154">
        <v>1</v>
      </c>
      <c r="K154">
        <v>0</v>
      </c>
      <c r="L154">
        <v>2</v>
      </c>
      <c r="M154">
        <v>2</v>
      </c>
      <c r="N154">
        <v>5</v>
      </c>
      <c r="O154">
        <v>1</v>
      </c>
      <c r="P154">
        <v>6</v>
      </c>
      <c r="Q154">
        <v>2</v>
      </c>
      <c r="S154">
        <v>6</v>
      </c>
      <c r="T154" t="s">
        <v>26</v>
      </c>
      <c r="U154" t="s">
        <v>63</v>
      </c>
      <c r="V154">
        <v>7</v>
      </c>
      <c r="W154" t="s">
        <v>95</v>
      </c>
      <c r="X154" t="s">
        <v>440</v>
      </c>
      <c r="Y154">
        <v>1</v>
      </c>
      <c r="Z154">
        <v>3</v>
      </c>
      <c r="AA154">
        <v>2</v>
      </c>
      <c r="AB154">
        <v>4</v>
      </c>
      <c r="AC154">
        <v>3</v>
      </c>
      <c r="AD154" t="s">
        <v>34</v>
      </c>
      <c r="AE154" t="s">
        <v>63</v>
      </c>
      <c r="AF154">
        <v>0</v>
      </c>
      <c r="AG154" t="s">
        <v>85</v>
      </c>
      <c r="AI154">
        <v>4</v>
      </c>
      <c r="AJ154">
        <v>9</v>
      </c>
      <c r="AK154">
        <v>1</v>
      </c>
      <c r="AL154">
        <v>2</v>
      </c>
      <c r="AM154">
        <v>6</v>
      </c>
      <c r="AN154" t="s">
        <v>26</v>
      </c>
      <c r="AO154" t="s">
        <v>63</v>
      </c>
      <c r="AP154">
        <v>9</v>
      </c>
      <c r="AQ154" t="s">
        <v>92</v>
      </c>
      <c r="AR154" t="s">
        <v>441</v>
      </c>
      <c r="AS154">
        <v>3</v>
      </c>
      <c r="AT154">
        <v>2.5</v>
      </c>
      <c r="AU154">
        <v>2</v>
      </c>
      <c r="AV154">
        <v>4</v>
      </c>
      <c r="AW154">
        <v>2</v>
      </c>
      <c r="AY154" t="s">
        <v>105</v>
      </c>
      <c r="AZ154" t="s">
        <v>29</v>
      </c>
      <c r="BA154" t="s">
        <v>85</v>
      </c>
      <c r="BC154">
        <v>1</v>
      </c>
      <c r="BD154">
        <v>2.2000000000000002</v>
      </c>
      <c r="BE154">
        <v>1</v>
      </c>
      <c r="BF154">
        <v>1</v>
      </c>
      <c r="BG154">
        <v>5</v>
      </c>
      <c r="BH154" t="s">
        <v>34</v>
      </c>
      <c r="BI154" t="s">
        <v>86</v>
      </c>
      <c r="BJ154" t="s">
        <v>226</v>
      </c>
      <c r="BK154" t="s">
        <v>92</v>
      </c>
      <c r="BM154">
        <v>2</v>
      </c>
      <c r="BN154">
        <v>9</v>
      </c>
      <c r="BO154">
        <v>2</v>
      </c>
      <c r="BP154">
        <v>3</v>
      </c>
      <c r="BQ154">
        <v>8</v>
      </c>
      <c r="BR154" t="s">
        <v>34</v>
      </c>
      <c r="BS154" t="s">
        <v>63</v>
      </c>
      <c r="BT154">
        <v>0</v>
      </c>
      <c r="BU154" t="s">
        <v>103</v>
      </c>
      <c r="BW154">
        <v>2</v>
      </c>
      <c r="BX154">
        <v>19</v>
      </c>
      <c r="BY154">
        <v>3</v>
      </c>
      <c r="BZ154">
        <v>5</v>
      </c>
      <c r="CA154">
        <v>4</v>
      </c>
      <c r="CD154">
        <v>0</v>
      </c>
      <c r="CE154" t="s">
        <v>93</v>
      </c>
      <c r="CG154">
        <v>4</v>
      </c>
      <c r="CH154">
        <v>8</v>
      </c>
      <c r="CI154">
        <v>3</v>
      </c>
      <c r="CJ154">
        <v>1</v>
      </c>
      <c r="CK154">
        <v>5</v>
      </c>
      <c r="CL154" t="s">
        <v>34</v>
      </c>
      <c r="CM154" t="s">
        <v>63</v>
      </c>
      <c r="CN154" t="s">
        <v>226</v>
      </c>
      <c r="CO154" t="s">
        <v>85</v>
      </c>
      <c r="CQ154">
        <v>2</v>
      </c>
      <c r="CR154">
        <v>11</v>
      </c>
      <c r="CS154">
        <v>2</v>
      </c>
      <c r="CT154">
        <v>3</v>
      </c>
      <c r="CU154">
        <v>6</v>
      </c>
      <c r="CV154" t="s">
        <v>34</v>
      </c>
      <c r="CW154" t="s">
        <v>103</v>
      </c>
      <c r="CX154">
        <v>8</v>
      </c>
      <c r="CY154" t="s">
        <v>63</v>
      </c>
      <c r="DA154">
        <v>2</v>
      </c>
      <c r="DB154">
        <v>1</v>
      </c>
      <c r="DC154">
        <v>1</v>
      </c>
      <c r="DD154">
        <v>5</v>
      </c>
      <c r="DF154">
        <v>5</v>
      </c>
      <c r="DI154" t="s">
        <v>29</v>
      </c>
      <c r="DJ154" t="s">
        <v>63</v>
      </c>
      <c r="DK154" t="s">
        <v>440</v>
      </c>
      <c r="DL154">
        <v>1</v>
      </c>
      <c r="DM154">
        <v>10</v>
      </c>
      <c r="DN154">
        <v>2</v>
      </c>
      <c r="DO154">
        <v>3</v>
      </c>
      <c r="DP154">
        <v>4</v>
      </c>
      <c r="DQ154" t="s">
        <v>34</v>
      </c>
      <c r="DR154" t="s">
        <v>86</v>
      </c>
      <c r="DS154" t="s">
        <v>226</v>
      </c>
      <c r="DT154" t="s">
        <v>85</v>
      </c>
      <c r="DV154">
        <v>3</v>
      </c>
      <c r="DW154">
        <v>4</v>
      </c>
      <c r="DX154">
        <v>2</v>
      </c>
      <c r="DY154">
        <v>2</v>
      </c>
      <c r="DZ154">
        <v>5</v>
      </c>
      <c r="EA154" t="s">
        <v>34</v>
      </c>
      <c r="EB154" t="s">
        <v>121</v>
      </c>
      <c r="EC154">
        <v>0</v>
      </c>
      <c r="ED154" t="s">
        <v>91</v>
      </c>
      <c r="EF154">
        <v>3</v>
      </c>
      <c r="EG154">
        <v>2</v>
      </c>
      <c r="EH154">
        <v>2</v>
      </c>
      <c r="EI154">
        <v>3</v>
      </c>
      <c r="EJ154">
        <v>5</v>
      </c>
      <c r="EK154" t="s">
        <v>34</v>
      </c>
      <c r="EL154" t="s">
        <v>93</v>
      </c>
      <c r="EM154" t="s">
        <v>226</v>
      </c>
      <c r="EN154" t="s">
        <v>63</v>
      </c>
      <c r="EP154">
        <v>3</v>
      </c>
      <c r="EQ154">
        <v>2</v>
      </c>
      <c r="ER154">
        <v>2</v>
      </c>
      <c r="ES154">
        <v>3</v>
      </c>
      <c r="ET154">
        <v>6</v>
      </c>
      <c r="EU154" t="s">
        <v>34</v>
      </c>
      <c r="EV154" t="s">
        <v>93</v>
      </c>
      <c r="EW154">
        <v>5</v>
      </c>
      <c r="EX154" t="s">
        <v>63</v>
      </c>
      <c r="EZ154">
        <v>1</v>
      </c>
      <c r="FA154">
        <v>7</v>
      </c>
      <c r="FB154">
        <v>2</v>
      </c>
      <c r="FC154">
        <v>4</v>
      </c>
      <c r="FD154">
        <v>4</v>
      </c>
      <c r="FE154" t="s">
        <v>34</v>
      </c>
      <c r="FF154" t="s">
        <v>93</v>
      </c>
      <c r="FG154">
        <v>9</v>
      </c>
      <c r="FH154" t="s">
        <v>85</v>
      </c>
      <c r="FJ154">
        <v>4</v>
      </c>
      <c r="FK154">
        <v>5</v>
      </c>
      <c r="FL154">
        <v>2</v>
      </c>
      <c r="FM154">
        <v>2</v>
      </c>
      <c r="FN154">
        <v>4</v>
      </c>
      <c r="FO154" t="s">
        <v>34</v>
      </c>
      <c r="FP154" t="s">
        <v>93</v>
      </c>
      <c r="FQ154">
        <v>0</v>
      </c>
      <c r="FR154" t="s">
        <v>92</v>
      </c>
      <c r="FT154">
        <v>3</v>
      </c>
      <c r="FU154">
        <v>2.4</v>
      </c>
      <c r="FV154">
        <v>1</v>
      </c>
      <c r="FW154">
        <v>3</v>
      </c>
      <c r="FX154">
        <v>3</v>
      </c>
      <c r="GA154">
        <v>7</v>
      </c>
      <c r="GB154" t="s">
        <v>85</v>
      </c>
      <c r="GD154">
        <v>3</v>
      </c>
      <c r="GE154">
        <v>10</v>
      </c>
      <c r="GF154">
        <v>2</v>
      </c>
      <c r="GG154">
        <v>1</v>
      </c>
      <c r="GH154">
        <v>6</v>
      </c>
      <c r="GI154" t="s">
        <v>34</v>
      </c>
      <c r="GJ154" t="s">
        <v>93</v>
      </c>
      <c r="GK154" t="s">
        <v>226</v>
      </c>
      <c r="GL154" t="s">
        <v>95</v>
      </c>
      <c r="GM154" t="s">
        <v>132</v>
      </c>
      <c r="GN154">
        <v>1</v>
      </c>
      <c r="GO154">
        <v>5</v>
      </c>
      <c r="GP154">
        <v>2</v>
      </c>
      <c r="GQ154">
        <v>4</v>
      </c>
    </row>
    <row r="155" spans="1:199">
      <c r="A155" s="116">
        <v>43597</v>
      </c>
      <c r="B155" t="s">
        <v>143</v>
      </c>
      <c r="C155">
        <v>1</v>
      </c>
      <c r="D155">
        <v>0</v>
      </c>
      <c r="E155">
        <v>1</v>
      </c>
      <c r="F155">
        <v>92</v>
      </c>
      <c r="G155">
        <v>50</v>
      </c>
      <c r="H155">
        <v>42</v>
      </c>
      <c r="I155" s="521">
        <v>4</v>
      </c>
      <c r="J155">
        <v>4</v>
      </c>
      <c r="K155">
        <v>1</v>
      </c>
      <c r="L155">
        <v>0</v>
      </c>
      <c r="M155">
        <v>1</v>
      </c>
      <c r="N155">
        <v>6</v>
      </c>
      <c r="O155">
        <v>0</v>
      </c>
      <c r="P155">
        <v>6</v>
      </c>
      <c r="Q155">
        <v>1</v>
      </c>
      <c r="S155">
        <v>4</v>
      </c>
      <c r="T155" t="s">
        <v>26</v>
      </c>
      <c r="U155" t="s">
        <v>93</v>
      </c>
      <c r="V155">
        <v>8</v>
      </c>
      <c r="W155" t="s">
        <v>121</v>
      </c>
      <c r="Y155">
        <v>3</v>
      </c>
      <c r="Z155">
        <v>1</v>
      </c>
      <c r="AA155">
        <v>1</v>
      </c>
      <c r="AB155">
        <v>3</v>
      </c>
      <c r="AC155">
        <v>7</v>
      </c>
      <c r="AD155" t="s">
        <v>26</v>
      </c>
      <c r="AE155" t="s">
        <v>63</v>
      </c>
      <c r="AF155">
        <v>7</v>
      </c>
      <c r="AG155" t="s">
        <v>91</v>
      </c>
      <c r="AI155">
        <v>4</v>
      </c>
      <c r="AJ155">
        <v>30</v>
      </c>
      <c r="AK155">
        <v>4</v>
      </c>
      <c r="AL155">
        <v>3</v>
      </c>
      <c r="AM155">
        <v>4</v>
      </c>
      <c r="AN155" t="s">
        <v>26</v>
      </c>
      <c r="AO155" t="s">
        <v>93</v>
      </c>
      <c r="AP155" t="s">
        <v>226</v>
      </c>
      <c r="AQ155" t="s">
        <v>85</v>
      </c>
      <c r="AS155">
        <v>2</v>
      </c>
      <c r="AT155">
        <v>30</v>
      </c>
      <c r="AU155">
        <v>2</v>
      </c>
      <c r="AV155">
        <v>2</v>
      </c>
      <c r="AW155">
        <v>4</v>
      </c>
      <c r="AY155" t="s">
        <v>430</v>
      </c>
      <c r="AZ155" t="s">
        <v>111</v>
      </c>
      <c r="BA155" t="s">
        <v>63</v>
      </c>
      <c r="BB155" t="s">
        <v>132</v>
      </c>
      <c r="BC155">
        <v>3</v>
      </c>
      <c r="BD155">
        <v>9</v>
      </c>
      <c r="BE155">
        <v>2</v>
      </c>
      <c r="BF155">
        <v>2</v>
      </c>
      <c r="BG155">
        <v>8</v>
      </c>
      <c r="BH155" t="s">
        <v>26</v>
      </c>
      <c r="BI155" t="s">
        <v>103</v>
      </c>
      <c r="BJ155">
        <v>8</v>
      </c>
      <c r="BK155" t="s">
        <v>85</v>
      </c>
      <c r="BL155" t="s">
        <v>132</v>
      </c>
      <c r="BM155">
        <v>3</v>
      </c>
      <c r="BN155">
        <v>3</v>
      </c>
      <c r="BO155">
        <v>2</v>
      </c>
      <c r="BP155">
        <v>6</v>
      </c>
      <c r="BQ155">
        <v>7</v>
      </c>
      <c r="BR155" t="s">
        <v>31</v>
      </c>
      <c r="BS155" t="s">
        <v>91</v>
      </c>
      <c r="BT155">
        <v>5</v>
      </c>
      <c r="BU155" t="s">
        <v>95</v>
      </c>
      <c r="BV155" t="s">
        <v>132</v>
      </c>
      <c r="BW155">
        <v>2</v>
      </c>
      <c r="BX155">
        <v>7</v>
      </c>
      <c r="BY155">
        <v>2</v>
      </c>
      <c r="BZ155">
        <v>5</v>
      </c>
      <c r="CA155">
        <v>5</v>
      </c>
      <c r="CD155">
        <v>0</v>
      </c>
      <c r="CE155" t="s">
        <v>86</v>
      </c>
      <c r="CF155" t="s">
        <v>442</v>
      </c>
      <c r="CG155">
        <v>5</v>
      </c>
      <c r="CH155">
        <v>3</v>
      </c>
      <c r="CI155">
        <v>2</v>
      </c>
      <c r="CJ155">
        <v>3</v>
      </c>
      <c r="CK155">
        <v>7</v>
      </c>
      <c r="CL155" t="s">
        <v>31</v>
      </c>
      <c r="CM155" t="s">
        <v>63</v>
      </c>
      <c r="CN155">
        <v>0</v>
      </c>
      <c r="CO155" t="s">
        <v>85</v>
      </c>
      <c r="CP155" t="s">
        <v>135</v>
      </c>
      <c r="CQ155">
        <v>3</v>
      </c>
      <c r="CR155">
        <v>20</v>
      </c>
      <c r="CS155">
        <v>3</v>
      </c>
      <c r="CT155">
        <v>4</v>
      </c>
      <c r="CU155">
        <v>4</v>
      </c>
      <c r="CV155" t="s">
        <v>34</v>
      </c>
      <c r="CW155" t="s">
        <v>63</v>
      </c>
      <c r="CX155">
        <v>7</v>
      </c>
      <c r="CY155" t="s">
        <v>63</v>
      </c>
      <c r="DA155">
        <v>2</v>
      </c>
      <c r="DB155">
        <v>3</v>
      </c>
      <c r="DC155">
        <v>1</v>
      </c>
      <c r="DD155">
        <v>3</v>
      </c>
      <c r="DF155">
        <v>4</v>
      </c>
      <c r="DI155" t="s">
        <v>29</v>
      </c>
      <c r="DJ155" t="s">
        <v>86</v>
      </c>
      <c r="DK155" t="s">
        <v>132</v>
      </c>
      <c r="DL155">
        <v>3</v>
      </c>
      <c r="DM155">
        <v>8</v>
      </c>
      <c r="DN155">
        <v>2</v>
      </c>
      <c r="DO155">
        <v>2</v>
      </c>
      <c r="DP155">
        <v>5</v>
      </c>
      <c r="DQ155" t="s">
        <v>34</v>
      </c>
      <c r="DR155" t="s">
        <v>93</v>
      </c>
      <c r="DS155">
        <v>9</v>
      </c>
      <c r="DT155" t="s">
        <v>91</v>
      </c>
      <c r="DV155">
        <v>1</v>
      </c>
      <c r="DW155">
        <v>3</v>
      </c>
      <c r="DX155">
        <v>2</v>
      </c>
      <c r="DY155">
        <v>3</v>
      </c>
      <c r="DZ155">
        <v>6</v>
      </c>
      <c r="EA155" t="s">
        <v>34</v>
      </c>
      <c r="EB155" t="s">
        <v>63</v>
      </c>
      <c r="EC155">
        <v>8</v>
      </c>
      <c r="ED155" t="s">
        <v>63</v>
      </c>
      <c r="EE155" t="s">
        <v>132</v>
      </c>
      <c r="EF155">
        <v>1</v>
      </c>
      <c r="EG155">
        <v>1.7</v>
      </c>
      <c r="EH155">
        <v>1</v>
      </c>
      <c r="EI155">
        <v>5</v>
      </c>
      <c r="EJ155">
        <v>5</v>
      </c>
      <c r="EK155" t="s">
        <v>36</v>
      </c>
      <c r="EL155" t="s">
        <v>63</v>
      </c>
      <c r="EM155">
        <v>8</v>
      </c>
      <c r="EN155" t="s">
        <v>121</v>
      </c>
      <c r="EP155">
        <v>3</v>
      </c>
      <c r="EQ155">
        <v>2.5</v>
      </c>
      <c r="ER155">
        <v>1</v>
      </c>
      <c r="ES155">
        <v>4</v>
      </c>
      <c r="ET155">
        <v>6</v>
      </c>
      <c r="EU155" t="s">
        <v>34</v>
      </c>
      <c r="EV155" t="s">
        <v>63</v>
      </c>
      <c r="EW155">
        <v>4</v>
      </c>
      <c r="EX155" t="s">
        <v>85</v>
      </c>
      <c r="EZ155">
        <v>1</v>
      </c>
      <c r="FA155">
        <v>6.5</v>
      </c>
      <c r="FB155">
        <v>2</v>
      </c>
      <c r="FC155">
        <v>4</v>
      </c>
      <c r="FD155">
        <v>5</v>
      </c>
      <c r="FE155" t="s">
        <v>34</v>
      </c>
      <c r="FF155" t="s">
        <v>63</v>
      </c>
      <c r="FG155">
        <v>4</v>
      </c>
      <c r="FH155" t="s">
        <v>85</v>
      </c>
      <c r="FJ155">
        <v>2</v>
      </c>
      <c r="FK155">
        <v>2</v>
      </c>
      <c r="FL155">
        <v>2</v>
      </c>
      <c r="FM155">
        <v>3</v>
      </c>
      <c r="FN155">
        <v>3</v>
      </c>
      <c r="FO155" t="s">
        <v>34</v>
      </c>
      <c r="FP155" t="s">
        <v>93</v>
      </c>
      <c r="FQ155">
        <v>4</v>
      </c>
      <c r="FR155" t="s">
        <v>85</v>
      </c>
      <c r="FT155">
        <v>3</v>
      </c>
      <c r="FU155">
        <v>9</v>
      </c>
      <c r="FV155">
        <v>1</v>
      </c>
      <c r="FW155">
        <v>2</v>
      </c>
      <c r="FX155">
        <v>3</v>
      </c>
      <c r="GA155">
        <v>7</v>
      </c>
      <c r="GB155" t="s">
        <v>85</v>
      </c>
      <c r="GD155">
        <v>3</v>
      </c>
      <c r="GE155">
        <v>9</v>
      </c>
      <c r="GF155">
        <v>2</v>
      </c>
      <c r="GG155">
        <v>1</v>
      </c>
      <c r="GH155">
        <v>5</v>
      </c>
      <c r="GI155" t="s">
        <v>34</v>
      </c>
      <c r="GJ155" t="s">
        <v>93</v>
      </c>
      <c r="GK155">
        <v>9</v>
      </c>
      <c r="GL155" t="s">
        <v>85</v>
      </c>
      <c r="GN155">
        <v>1</v>
      </c>
      <c r="GO155">
        <v>8</v>
      </c>
      <c r="GP155">
        <v>2</v>
      </c>
      <c r="GQ155">
        <v>3</v>
      </c>
    </row>
    <row r="156" spans="1:199">
      <c r="A156" s="116">
        <v>43590</v>
      </c>
      <c r="B156" t="s">
        <v>133</v>
      </c>
      <c r="C156">
        <v>2</v>
      </c>
      <c r="D156">
        <v>0</v>
      </c>
      <c r="E156">
        <v>2</v>
      </c>
      <c r="F156">
        <v>88</v>
      </c>
      <c r="G156">
        <v>47</v>
      </c>
      <c r="H156">
        <v>41</v>
      </c>
      <c r="I156" s="521">
        <v>4</v>
      </c>
      <c r="J156">
        <v>1</v>
      </c>
      <c r="K156">
        <v>1</v>
      </c>
      <c r="L156">
        <v>1</v>
      </c>
      <c r="M156">
        <v>1</v>
      </c>
      <c r="N156">
        <v>4</v>
      </c>
      <c r="O156">
        <v>0</v>
      </c>
      <c r="P156">
        <v>4</v>
      </c>
      <c r="Q156">
        <v>2</v>
      </c>
      <c r="S156">
        <v>9</v>
      </c>
      <c r="T156" t="s">
        <v>26</v>
      </c>
      <c r="U156" t="s">
        <v>91</v>
      </c>
      <c r="V156">
        <v>8</v>
      </c>
      <c r="W156" t="s">
        <v>96</v>
      </c>
      <c r="X156" t="s">
        <v>443</v>
      </c>
      <c r="Y156">
        <v>1</v>
      </c>
      <c r="Z156">
        <v>7</v>
      </c>
      <c r="AA156">
        <v>2</v>
      </c>
      <c r="AB156">
        <v>7</v>
      </c>
      <c r="AC156">
        <v>6</v>
      </c>
      <c r="AD156" t="s">
        <v>26</v>
      </c>
      <c r="AE156" t="s">
        <v>91</v>
      </c>
      <c r="AF156" t="s">
        <v>226</v>
      </c>
      <c r="AG156" t="s">
        <v>92</v>
      </c>
      <c r="AI156">
        <v>3</v>
      </c>
      <c r="AJ156">
        <v>5</v>
      </c>
      <c r="AK156">
        <v>2</v>
      </c>
      <c r="AL156">
        <v>4</v>
      </c>
      <c r="AM156">
        <v>5</v>
      </c>
      <c r="AN156" t="s">
        <v>26</v>
      </c>
      <c r="AO156" t="s">
        <v>91</v>
      </c>
      <c r="AP156">
        <v>0</v>
      </c>
      <c r="AQ156" t="s">
        <v>85</v>
      </c>
      <c r="AS156">
        <v>2</v>
      </c>
      <c r="AT156">
        <v>5</v>
      </c>
      <c r="AU156">
        <v>2</v>
      </c>
      <c r="AV156">
        <v>3</v>
      </c>
      <c r="AW156">
        <v>4</v>
      </c>
      <c r="AY156" t="s">
        <v>430</v>
      </c>
      <c r="AZ156" t="s">
        <v>111</v>
      </c>
      <c r="BA156" t="s">
        <v>63</v>
      </c>
      <c r="BB156" t="s">
        <v>132</v>
      </c>
      <c r="BC156">
        <v>2</v>
      </c>
      <c r="BD156">
        <v>6</v>
      </c>
      <c r="BE156">
        <v>2</v>
      </c>
      <c r="BF156">
        <v>2</v>
      </c>
      <c r="BG156">
        <v>5</v>
      </c>
      <c r="BH156" t="s">
        <v>26</v>
      </c>
      <c r="BI156" t="s">
        <v>93</v>
      </c>
      <c r="BJ156">
        <v>8</v>
      </c>
      <c r="BK156" t="s">
        <v>85</v>
      </c>
      <c r="BM156">
        <v>1</v>
      </c>
      <c r="BN156">
        <v>14</v>
      </c>
      <c r="BO156">
        <v>3</v>
      </c>
      <c r="BP156">
        <v>2</v>
      </c>
      <c r="BQ156">
        <v>6</v>
      </c>
      <c r="BR156" t="s">
        <v>31</v>
      </c>
      <c r="BS156" t="s">
        <v>93</v>
      </c>
      <c r="BT156">
        <v>9</v>
      </c>
      <c r="BU156" t="s">
        <v>92</v>
      </c>
      <c r="BW156">
        <v>2</v>
      </c>
      <c r="BX156">
        <v>7</v>
      </c>
      <c r="BY156">
        <v>2</v>
      </c>
      <c r="BZ156">
        <v>4</v>
      </c>
      <c r="CA156">
        <v>2</v>
      </c>
      <c r="CD156">
        <v>0</v>
      </c>
      <c r="CE156" t="s">
        <v>85</v>
      </c>
      <c r="CG156">
        <v>4</v>
      </c>
      <c r="CH156">
        <v>2</v>
      </c>
      <c r="CI156">
        <v>1</v>
      </c>
      <c r="CJ156">
        <v>1</v>
      </c>
      <c r="CK156">
        <v>6</v>
      </c>
      <c r="CL156" t="s">
        <v>31</v>
      </c>
      <c r="CM156" t="s">
        <v>63</v>
      </c>
      <c r="CN156">
        <v>9</v>
      </c>
      <c r="CO156" t="s">
        <v>85</v>
      </c>
      <c r="CQ156">
        <v>2</v>
      </c>
      <c r="CR156">
        <v>11</v>
      </c>
      <c r="CS156">
        <v>2</v>
      </c>
      <c r="CT156">
        <v>4</v>
      </c>
      <c r="CU156">
        <v>4</v>
      </c>
      <c r="CV156" t="s">
        <v>34</v>
      </c>
      <c r="CW156" t="s">
        <v>86</v>
      </c>
      <c r="CX156">
        <v>8</v>
      </c>
      <c r="CY156" t="s">
        <v>95</v>
      </c>
      <c r="CZ156" t="s">
        <v>110</v>
      </c>
      <c r="DA156">
        <v>1</v>
      </c>
      <c r="DB156">
        <v>1</v>
      </c>
      <c r="DC156">
        <v>1</v>
      </c>
      <c r="DD156">
        <v>3</v>
      </c>
      <c r="DF156">
        <v>3</v>
      </c>
      <c r="DI156" t="s">
        <v>29</v>
      </c>
      <c r="DJ156" t="s">
        <v>85</v>
      </c>
      <c r="DL156">
        <v>2</v>
      </c>
      <c r="DM156">
        <v>12</v>
      </c>
      <c r="DN156">
        <v>2</v>
      </c>
      <c r="DO156">
        <v>1</v>
      </c>
      <c r="DP156">
        <v>4</v>
      </c>
      <c r="DQ156" t="s">
        <v>34</v>
      </c>
      <c r="DR156" t="s">
        <v>93</v>
      </c>
      <c r="DS156">
        <v>9</v>
      </c>
      <c r="DT156" t="s">
        <v>121</v>
      </c>
      <c r="DV156">
        <v>3</v>
      </c>
      <c r="DW156">
        <v>1</v>
      </c>
      <c r="DX156">
        <v>1</v>
      </c>
      <c r="DY156">
        <v>3</v>
      </c>
      <c r="DZ156">
        <v>4</v>
      </c>
      <c r="EA156" t="s">
        <v>34</v>
      </c>
      <c r="EB156" t="s">
        <v>86</v>
      </c>
      <c r="EC156">
        <v>7</v>
      </c>
      <c r="ED156" t="s">
        <v>121</v>
      </c>
      <c r="EF156">
        <v>5</v>
      </c>
      <c r="EG156">
        <v>1</v>
      </c>
      <c r="EH156">
        <v>1</v>
      </c>
      <c r="EI156">
        <v>3</v>
      </c>
      <c r="EJ156">
        <v>6</v>
      </c>
      <c r="EK156" t="s">
        <v>36</v>
      </c>
      <c r="EL156" t="s">
        <v>94</v>
      </c>
      <c r="EM156">
        <v>7</v>
      </c>
      <c r="EN156" t="s">
        <v>91</v>
      </c>
      <c r="EO156" t="s">
        <v>281</v>
      </c>
      <c r="EP156">
        <v>3</v>
      </c>
      <c r="EQ156">
        <v>13</v>
      </c>
      <c r="ER156">
        <v>3</v>
      </c>
      <c r="ES156">
        <v>3</v>
      </c>
      <c r="ET156">
        <v>7</v>
      </c>
      <c r="EU156" t="s">
        <v>34</v>
      </c>
      <c r="EV156" t="s">
        <v>93</v>
      </c>
      <c r="EW156">
        <v>4</v>
      </c>
      <c r="EX156" t="s">
        <v>85</v>
      </c>
      <c r="EZ156">
        <v>1</v>
      </c>
      <c r="FA156">
        <v>11</v>
      </c>
      <c r="FB156">
        <v>3</v>
      </c>
      <c r="FC156">
        <v>4</v>
      </c>
      <c r="FD156">
        <v>5</v>
      </c>
      <c r="FE156" t="s">
        <v>34</v>
      </c>
      <c r="FF156" t="s">
        <v>93</v>
      </c>
      <c r="FG156">
        <v>7</v>
      </c>
      <c r="FH156" t="s">
        <v>92</v>
      </c>
      <c r="FJ156">
        <v>4</v>
      </c>
      <c r="FK156">
        <v>4</v>
      </c>
      <c r="FL156">
        <v>2</v>
      </c>
      <c r="FM156">
        <v>3</v>
      </c>
      <c r="FN156">
        <v>3</v>
      </c>
      <c r="FO156" t="s">
        <v>34</v>
      </c>
      <c r="FP156" t="s">
        <v>93</v>
      </c>
      <c r="FQ156">
        <v>0</v>
      </c>
      <c r="FR156" t="s">
        <v>85</v>
      </c>
      <c r="FT156">
        <v>2</v>
      </c>
      <c r="FU156">
        <v>1</v>
      </c>
      <c r="FV156">
        <v>1</v>
      </c>
      <c r="FW156">
        <v>2</v>
      </c>
      <c r="FX156">
        <v>4</v>
      </c>
      <c r="GA156">
        <v>7</v>
      </c>
      <c r="GB156" t="s">
        <v>63</v>
      </c>
      <c r="GD156">
        <v>2</v>
      </c>
      <c r="GE156">
        <v>2</v>
      </c>
      <c r="GF156">
        <v>2</v>
      </c>
      <c r="GG156">
        <v>2</v>
      </c>
      <c r="GH156">
        <v>5</v>
      </c>
      <c r="GI156" t="s">
        <v>34</v>
      </c>
      <c r="GJ156" t="s">
        <v>93</v>
      </c>
      <c r="GK156" t="s">
        <v>226</v>
      </c>
      <c r="GL156" t="s">
        <v>85</v>
      </c>
      <c r="GN156">
        <v>1</v>
      </c>
      <c r="GO156">
        <v>10</v>
      </c>
      <c r="GP156">
        <v>2</v>
      </c>
      <c r="GQ156">
        <v>3</v>
      </c>
    </row>
    <row r="157" spans="1:199">
      <c r="A157" s="116">
        <v>43588</v>
      </c>
      <c r="B157" t="s">
        <v>444</v>
      </c>
      <c r="C157">
        <v>1</v>
      </c>
      <c r="D157">
        <v>2</v>
      </c>
      <c r="E157">
        <v>3</v>
      </c>
      <c r="F157">
        <v>90</v>
      </c>
      <c r="G157">
        <v>41</v>
      </c>
      <c r="H157">
        <v>49</v>
      </c>
      <c r="I157" s="521">
        <v>9</v>
      </c>
      <c r="J157">
        <v>2</v>
      </c>
      <c r="K157">
        <v>0</v>
      </c>
      <c r="L157">
        <v>2</v>
      </c>
      <c r="M157">
        <v>1</v>
      </c>
      <c r="N157">
        <v>5</v>
      </c>
      <c r="O157">
        <v>0</v>
      </c>
      <c r="P157">
        <v>5</v>
      </c>
      <c r="Q157">
        <v>0</v>
      </c>
      <c r="S157">
        <v>5</v>
      </c>
      <c r="T157" t="s">
        <v>26</v>
      </c>
      <c r="U157" t="s">
        <v>93</v>
      </c>
      <c r="V157">
        <v>8</v>
      </c>
      <c r="W157" t="s">
        <v>91</v>
      </c>
      <c r="Y157">
        <v>3</v>
      </c>
      <c r="Z157">
        <v>10</v>
      </c>
      <c r="AA157">
        <v>2</v>
      </c>
      <c r="AB157">
        <v>3</v>
      </c>
      <c r="AC157">
        <v>5</v>
      </c>
      <c r="AD157" t="s">
        <v>26</v>
      </c>
      <c r="AE157" t="s">
        <v>86</v>
      </c>
      <c r="AF157">
        <v>8</v>
      </c>
      <c r="AG157" t="s">
        <v>98</v>
      </c>
      <c r="AI157">
        <v>4</v>
      </c>
      <c r="AJ157">
        <v>6</v>
      </c>
      <c r="AK157">
        <v>2</v>
      </c>
      <c r="AL157">
        <v>3</v>
      </c>
      <c r="AM157">
        <v>4</v>
      </c>
      <c r="AN157" t="s">
        <v>26</v>
      </c>
      <c r="AO157" t="s">
        <v>93</v>
      </c>
      <c r="AP157">
        <v>0</v>
      </c>
      <c r="AQ157" t="s">
        <v>85</v>
      </c>
      <c r="AS157">
        <v>2</v>
      </c>
      <c r="AT157">
        <v>6</v>
      </c>
      <c r="AU157">
        <v>2</v>
      </c>
      <c r="AV157">
        <v>2</v>
      </c>
      <c r="AW157">
        <v>3</v>
      </c>
      <c r="AY157" t="s">
        <v>105</v>
      </c>
      <c r="AZ157" t="s">
        <v>29</v>
      </c>
      <c r="BA157" t="s">
        <v>85</v>
      </c>
      <c r="BC157">
        <v>3</v>
      </c>
      <c r="BD157">
        <v>7</v>
      </c>
      <c r="BE157">
        <v>2</v>
      </c>
      <c r="BF157">
        <v>1</v>
      </c>
      <c r="BG157">
        <v>4</v>
      </c>
      <c r="BH157" t="s">
        <v>26</v>
      </c>
      <c r="BI157" t="s">
        <v>86</v>
      </c>
      <c r="BJ157">
        <v>0</v>
      </c>
      <c r="BK157" t="s">
        <v>85</v>
      </c>
      <c r="BM157">
        <v>2</v>
      </c>
      <c r="BN157">
        <v>15</v>
      </c>
      <c r="BO157">
        <v>2</v>
      </c>
      <c r="BP157">
        <v>2</v>
      </c>
      <c r="BQ157">
        <v>5</v>
      </c>
      <c r="BR157" t="s">
        <v>31</v>
      </c>
      <c r="BS157" t="s">
        <v>93</v>
      </c>
      <c r="BT157" t="s">
        <v>226</v>
      </c>
      <c r="BU157" t="s">
        <v>85</v>
      </c>
      <c r="BW157">
        <v>1</v>
      </c>
      <c r="BX157">
        <v>5</v>
      </c>
      <c r="BY157">
        <v>2</v>
      </c>
      <c r="BZ157">
        <v>3</v>
      </c>
      <c r="CA157">
        <v>3</v>
      </c>
      <c r="CD157">
        <v>0</v>
      </c>
      <c r="CE157" t="s">
        <v>92</v>
      </c>
      <c r="CG157">
        <v>2</v>
      </c>
      <c r="CH157">
        <v>0</v>
      </c>
      <c r="CI157">
        <v>1</v>
      </c>
      <c r="CJ157">
        <v>2</v>
      </c>
      <c r="CK157">
        <v>5</v>
      </c>
      <c r="CL157" t="s">
        <v>31</v>
      </c>
      <c r="CM157" t="s">
        <v>93</v>
      </c>
      <c r="CN157" t="s">
        <v>226</v>
      </c>
      <c r="CO157" t="s">
        <v>85</v>
      </c>
      <c r="CQ157">
        <v>1</v>
      </c>
      <c r="CR157">
        <v>7</v>
      </c>
      <c r="CS157">
        <v>2</v>
      </c>
      <c r="CT157">
        <v>3</v>
      </c>
      <c r="CU157">
        <v>7</v>
      </c>
      <c r="CV157" t="s">
        <v>34</v>
      </c>
      <c r="CW157" t="s">
        <v>86</v>
      </c>
      <c r="CX157">
        <v>0</v>
      </c>
      <c r="CY157" t="s">
        <v>85</v>
      </c>
      <c r="DA157">
        <v>3</v>
      </c>
      <c r="DB157">
        <v>15</v>
      </c>
      <c r="DC157">
        <v>3</v>
      </c>
      <c r="DD157">
        <v>4</v>
      </c>
      <c r="DF157">
        <v>4</v>
      </c>
      <c r="DI157" t="s">
        <v>29</v>
      </c>
      <c r="DJ157" t="s">
        <v>86</v>
      </c>
      <c r="DK157" t="s">
        <v>233</v>
      </c>
      <c r="DL157">
        <v>2</v>
      </c>
      <c r="DM157">
        <v>3</v>
      </c>
      <c r="DN157">
        <v>1</v>
      </c>
      <c r="DO157">
        <v>3</v>
      </c>
      <c r="DP157">
        <v>5</v>
      </c>
      <c r="DQ157" t="s">
        <v>34</v>
      </c>
      <c r="DR157" t="s">
        <v>93</v>
      </c>
      <c r="DS157">
        <v>7</v>
      </c>
      <c r="DT157" t="s">
        <v>85</v>
      </c>
      <c r="DV157">
        <v>3</v>
      </c>
      <c r="DW157">
        <v>8</v>
      </c>
      <c r="DX157">
        <v>3</v>
      </c>
      <c r="DY157">
        <v>2</v>
      </c>
      <c r="DZ157">
        <v>6</v>
      </c>
      <c r="EA157" t="s">
        <v>34</v>
      </c>
      <c r="EB157" t="s">
        <v>93</v>
      </c>
      <c r="EC157">
        <v>8</v>
      </c>
      <c r="ED157" t="s">
        <v>98</v>
      </c>
      <c r="EE157" t="s">
        <v>280</v>
      </c>
      <c r="EF157">
        <v>3</v>
      </c>
      <c r="EG157">
        <v>17</v>
      </c>
      <c r="EH157">
        <v>2</v>
      </c>
      <c r="EI157">
        <v>4</v>
      </c>
      <c r="EJ157">
        <v>5</v>
      </c>
      <c r="EK157" t="s">
        <v>36</v>
      </c>
      <c r="EL157" t="s">
        <v>63</v>
      </c>
      <c r="EM157">
        <v>6</v>
      </c>
      <c r="EN157" t="s">
        <v>85</v>
      </c>
      <c r="EP157">
        <v>3</v>
      </c>
      <c r="EQ157">
        <v>5</v>
      </c>
      <c r="ER157">
        <v>3</v>
      </c>
      <c r="ES157">
        <v>2</v>
      </c>
      <c r="ET157">
        <v>7</v>
      </c>
      <c r="EU157" t="s">
        <v>34</v>
      </c>
      <c r="EV157" t="s">
        <v>63</v>
      </c>
      <c r="EW157">
        <v>5</v>
      </c>
      <c r="EX157" t="s">
        <v>95</v>
      </c>
      <c r="EZ157">
        <v>2</v>
      </c>
      <c r="FA157">
        <v>7</v>
      </c>
      <c r="FB157">
        <v>3</v>
      </c>
      <c r="FC157">
        <v>4</v>
      </c>
      <c r="FD157">
        <v>5</v>
      </c>
      <c r="FE157" t="s">
        <v>34</v>
      </c>
      <c r="FF157" t="s">
        <v>93</v>
      </c>
      <c r="FG157">
        <v>9</v>
      </c>
      <c r="FH157" t="s">
        <v>98</v>
      </c>
      <c r="FJ157">
        <v>3</v>
      </c>
      <c r="FK157">
        <v>2</v>
      </c>
      <c r="FL157">
        <v>2</v>
      </c>
      <c r="FM157">
        <v>3</v>
      </c>
      <c r="FN157">
        <v>6</v>
      </c>
      <c r="FO157" t="s">
        <v>34</v>
      </c>
      <c r="FP157" t="s">
        <v>103</v>
      </c>
      <c r="FQ157" t="s">
        <v>226</v>
      </c>
      <c r="FR157" t="s">
        <v>85</v>
      </c>
      <c r="FS157" t="s">
        <v>445</v>
      </c>
      <c r="FT157">
        <v>2</v>
      </c>
      <c r="FU157">
        <v>8</v>
      </c>
      <c r="FV157">
        <v>2</v>
      </c>
      <c r="FW157">
        <v>4</v>
      </c>
      <c r="FX157">
        <v>4</v>
      </c>
      <c r="GA157">
        <v>7</v>
      </c>
      <c r="GB157" t="s">
        <v>94</v>
      </c>
      <c r="GD157">
        <v>3</v>
      </c>
      <c r="GE157">
        <v>2</v>
      </c>
      <c r="GF157">
        <v>2</v>
      </c>
      <c r="GG157">
        <v>2</v>
      </c>
      <c r="GH157">
        <v>7</v>
      </c>
      <c r="GI157" t="s">
        <v>34</v>
      </c>
      <c r="GJ157" t="s">
        <v>103</v>
      </c>
      <c r="GK157">
        <v>6</v>
      </c>
      <c r="GL157" t="s">
        <v>95</v>
      </c>
      <c r="GN157">
        <v>1</v>
      </c>
      <c r="GO157">
        <v>15</v>
      </c>
      <c r="GP157">
        <v>3</v>
      </c>
      <c r="GQ157">
        <v>4</v>
      </c>
    </row>
    <row r="158" spans="1:199">
      <c r="A158" s="116">
        <v>43583</v>
      </c>
      <c r="B158" t="s">
        <v>206</v>
      </c>
      <c r="C158">
        <v>0</v>
      </c>
      <c r="D158">
        <v>1</v>
      </c>
      <c r="E158">
        <v>1</v>
      </c>
      <c r="F158">
        <v>97</v>
      </c>
      <c r="G158">
        <v>48</v>
      </c>
      <c r="H158">
        <v>49</v>
      </c>
      <c r="I158" s="521">
        <v>16</v>
      </c>
      <c r="J158">
        <v>2</v>
      </c>
      <c r="K158">
        <v>0</v>
      </c>
      <c r="L158">
        <v>2</v>
      </c>
      <c r="M158">
        <v>4</v>
      </c>
      <c r="N158">
        <v>8</v>
      </c>
      <c r="O158">
        <v>0</v>
      </c>
      <c r="P158">
        <v>8</v>
      </c>
      <c r="Q158">
        <v>2</v>
      </c>
      <c r="S158">
        <v>5</v>
      </c>
      <c r="T158" t="s">
        <v>446</v>
      </c>
      <c r="U158" t="s">
        <v>93</v>
      </c>
      <c r="V158">
        <v>9</v>
      </c>
      <c r="W158" t="s">
        <v>85</v>
      </c>
      <c r="Y158">
        <v>2</v>
      </c>
      <c r="Z158">
        <v>15</v>
      </c>
      <c r="AA158">
        <v>3</v>
      </c>
      <c r="AB158">
        <v>2</v>
      </c>
      <c r="AC158">
        <v>5</v>
      </c>
      <c r="AD158" t="s">
        <v>446</v>
      </c>
      <c r="AE158" t="s">
        <v>93</v>
      </c>
      <c r="AF158">
        <v>0</v>
      </c>
      <c r="AG158" t="s">
        <v>98</v>
      </c>
      <c r="AI158">
        <v>1</v>
      </c>
      <c r="AJ158">
        <v>3</v>
      </c>
      <c r="AK158">
        <v>2</v>
      </c>
      <c r="AL158">
        <v>3</v>
      </c>
      <c r="AM158">
        <v>4</v>
      </c>
      <c r="AN158" t="s">
        <v>446</v>
      </c>
      <c r="AO158" t="s">
        <v>93</v>
      </c>
      <c r="AP158" t="s">
        <v>226</v>
      </c>
      <c r="AQ158" t="s">
        <v>85</v>
      </c>
      <c r="AS158">
        <v>2</v>
      </c>
      <c r="AT158">
        <v>5</v>
      </c>
      <c r="AU158">
        <v>2</v>
      </c>
      <c r="AV158">
        <v>2</v>
      </c>
      <c r="AW158">
        <v>5</v>
      </c>
      <c r="AY158" t="s">
        <v>105</v>
      </c>
      <c r="AZ158" t="s">
        <v>111</v>
      </c>
      <c r="BA158" t="s">
        <v>63</v>
      </c>
      <c r="BB158" t="s">
        <v>132</v>
      </c>
      <c r="BC158">
        <v>1</v>
      </c>
      <c r="BD158">
        <v>10</v>
      </c>
      <c r="BE158">
        <v>3</v>
      </c>
      <c r="BF158">
        <v>2</v>
      </c>
      <c r="BG158">
        <v>7</v>
      </c>
      <c r="BH158" t="s">
        <v>446</v>
      </c>
      <c r="BI158" t="s">
        <v>93</v>
      </c>
      <c r="BJ158">
        <v>8</v>
      </c>
      <c r="BK158" t="s">
        <v>86</v>
      </c>
      <c r="BM158">
        <v>2</v>
      </c>
      <c r="BN158">
        <v>18</v>
      </c>
      <c r="BO158">
        <v>3</v>
      </c>
      <c r="BP158">
        <v>4</v>
      </c>
      <c r="BQ158">
        <v>6</v>
      </c>
      <c r="BR158" t="s">
        <v>446</v>
      </c>
      <c r="BS158" t="s">
        <v>93</v>
      </c>
      <c r="BT158">
        <v>9</v>
      </c>
      <c r="BU158" t="s">
        <v>85</v>
      </c>
      <c r="BW158">
        <v>3</v>
      </c>
      <c r="BX158">
        <v>3</v>
      </c>
      <c r="BY158">
        <v>3</v>
      </c>
      <c r="BZ158">
        <v>3</v>
      </c>
      <c r="CA158">
        <v>5</v>
      </c>
      <c r="CD158">
        <v>0</v>
      </c>
      <c r="CE158" t="s">
        <v>85</v>
      </c>
      <c r="CG158">
        <v>4</v>
      </c>
      <c r="CH158">
        <v>5</v>
      </c>
      <c r="CI158">
        <v>4</v>
      </c>
      <c r="CJ158">
        <v>1</v>
      </c>
      <c r="CK158">
        <v>5</v>
      </c>
      <c r="CL158" t="s">
        <v>34</v>
      </c>
      <c r="CM158" t="s">
        <v>93</v>
      </c>
      <c r="CN158">
        <v>8</v>
      </c>
      <c r="CO158" t="s">
        <v>85</v>
      </c>
      <c r="CQ158">
        <v>1</v>
      </c>
      <c r="CR158">
        <v>6</v>
      </c>
      <c r="CS158">
        <v>2</v>
      </c>
      <c r="CT158">
        <v>3</v>
      </c>
      <c r="CU158">
        <v>6</v>
      </c>
      <c r="CV158" t="s">
        <v>34</v>
      </c>
      <c r="CW158" t="s">
        <v>86</v>
      </c>
      <c r="CX158">
        <v>9</v>
      </c>
      <c r="CY158" t="s">
        <v>85</v>
      </c>
      <c r="CZ158" t="s">
        <v>281</v>
      </c>
      <c r="DA158">
        <v>2</v>
      </c>
      <c r="DB158">
        <v>7</v>
      </c>
      <c r="DC158">
        <v>2</v>
      </c>
      <c r="DD158">
        <v>4</v>
      </c>
      <c r="DE158" t="s">
        <v>424</v>
      </c>
      <c r="DF158">
        <v>6</v>
      </c>
      <c r="DI158" t="s">
        <v>128</v>
      </c>
      <c r="DJ158" t="s">
        <v>91</v>
      </c>
      <c r="DL158">
        <v>2</v>
      </c>
      <c r="DM158">
        <v>7</v>
      </c>
      <c r="DN158">
        <v>2</v>
      </c>
      <c r="DO158">
        <v>4</v>
      </c>
      <c r="DP158">
        <v>5</v>
      </c>
      <c r="DQ158" t="s">
        <v>34</v>
      </c>
      <c r="DR158" t="s">
        <v>93</v>
      </c>
      <c r="DS158">
        <v>8</v>
      </c>
      <c r="DT158" t="s">
        <v>85</v>
      </c>
      <c r="DV158">
        <v>3</v>
      </c>
      <c r="DW158">
        <v>20</v>
      </c>
      <c r="DX158">
        <v>3</v>
      </c>
      <c r="DY158">
        <v>2</v>
      </c>
      <c r="DZ158">
        <v>6</v>
      </c>
      <c r="EA158" t="s">
        <v>34</v>
      </c>
      <c r="EB158" t="s">
        <v>93</v>
      </c>
      <c r="EC158">
        <v>8</v>
      </c>
      <c r="ED158" t="s">
        <v>85</v>
      </c>
      <c r="EF158">
        <v>1</v>
      </c>
      <c r="EG158">
        <v>6</v>
      </c>
      <c r="EH158">
        <v>3</v>
      </c>
      <c r="EI158">
        <v>3</v>
      </c>
      <c r="EJ158">
        <v>4</v>
      </c>
      <c r="EK158" t="s">
        <v>271</v>
      </c>
      <c r="EL158" t="s">
        <v>93</v>
      </c>
      <c r="EM158">
        <v>8</v>
      </c>
      <c r="EN158" t="s">
        <v>85</v>
      </c>
      <c r="EP158">
        <v>1</v>
      </c>
      <c r="EQ158">
        <v>3</v>
      </c>
      <c r="ER158">
        <v>2</v>
      </c>
      <c r="ES158">
        <v>2</v>
      </c>
      <c r="ET158">
        <v>8</v>
      </c>
      <c r="EU158" t="s">
        <v>34</v>
      </c>
      <c r="EV158" t="s">
        <v>63</v>
      </c>
      <c r="EW158">
        <v>4</v>
      </c>
      <c r="EX158" t="s">
        <v>85</v>
      </c>
      <c r="EZ158">
        <v>1</v>
      </c>
      <c r="FA158">
        <v>12</v>
      </c>
      <c r="FB158">
        <v>2</v>
      </c>
      <c r="FC158">
        <v>6</v>
      </c>
      <c r="FD158">
        <v>5</v>
      </c>
      <c r="FE158" t="s">
        <v>34</v>
      </c>
      <c r="FF158" t="s">
        <v>86</v>
      </c>
      <c r="FG158">
        <v>0</v>
      </c>
      <c r="FH158" t="s">
        <v>85</v>
      </c>
      <c r="FJ158">
        <v>4</v>
      </c>
      <c r="FK158">
        <v>2</v>
      </c>
      <c r="FL158">
        <v>2</v>
      </c>
      <c r="FM158">
        <v>3</v>
      </c>
      <c r="FN158">
        <v>4</v>
      </c>
      <c r="FO158" t="s">
        <v>34</v>
      </c>
      <c r="FP158" t="s">
        <v>93</v>
      </c>
      <c r="FQ158">
        <v>0</v>
      </c>
      <c r="FR158" t="s">
        <v>85</v>
      </c>
      <c r="FT158">
        <v>2</v>
      </c>
      <c r="FU158">
        <v>3</v>
      </c>
      <c r="FV158">
        <v>2</v>
      </c>
      <c r="FW158">
        <v>2</v>
      </c>
      <c r="FX158">
        <v>5</v>
      </c>
      <c r="GA158">
        <v>7</v>
      </c>
      <c r="GB158" t="s">
        <v>98</v>
      </c>
      <c r="GD158">
        <v>2</v>
      </c>
      <c r="GE158">
        <v>13</v>
      </c>
      <c r="GF158">
        <v>3</v>
      </c>
      <c r="GG158">
        <v>2</v>
      </c>
      <c r="GH158">
        <v>6</v>
      </c>
      <c r="GI158" t="s">
        <v>34</v>
      </c>
      <c r="GJ158" t="s">
        <v>93</v>
      </c>
      <c r="GK158">
        <v>6</v>
      </c>
      <c r="GL158" t="s">
        <v>85</v>
      </c>
      <c r="GN158">
        <v>2</v>
      </c>
      <c r="GO158">
        <v>13</v>
      </c>
      <c r="GP158">
        <v>3</v>
      </c>
      <c r="GQ158">
        <v>3</v>
      </c>
    </row>
    <row r="159" spans="1:199">
      <c r="A159" s="116">
        <v>43551</v>
      </c>
      <c r="B159" t="s">
        <v>163</v>
      </c>
      <c r="C159">
        <v>0</v>
      </c>
      <c r="D159">
        <v>0</v>
      </c>
      <c r="E159">
        <v>0</v>
      </c>
      <c r="F159">
        <v>84</v>
      </c>
      <c r="G159">
        <v>41</v>
      </c>
      <c r="H159">
        <v>43</v>
      </c>
      <c r="I159" s="521">
        <v>4</v>
      </c>
      <c r="J159">
        <v>0</v>
      </c>
      <c r="K159">
        <v>0</v>
      </c>
      <c r="L159">
        <v>1</v>
      </c>
      <c r="M159">
        <v>0</v>
      </c>
      <c r="N159">
        <v>1</v>
      </c>
      <c r="O159">
        <v>0</v>
      </c>
      <c r="P159">
        <v>1</v>
      </c>
      <c r="Q159">
        <v>0</v>
      </c>
      <c r="S159">
        <v>5</v>
      </c>
      <c r="T159" t="s">
        <v>26</v>
      </c>
      <c r="U159" t="s">
        <v>93</v>
      </c>
      <c r="V159">
        <v>9</v>
      </c>
      <c r="W159" t="s">
        <v>121</v>
      </c>
      <c r="Y159">
        <v>2</v>
      </c>
      <c r="Z159">
        <v>4</v>
      </c>
      <c r="AA159">
        <v>2</v>
      </c>
      <c r="AB159">
        <v>3</v>
      </c>
      <c r="AC159">
        <v>4</v>
      </c>
      <c r="AD159" t="s">
        <v>26</v>
      </c>
      <c r="AE159" t="s">
        <v>93</v>
      </c>
      <c r="AF159">
        <v>8</v>
      </c>
      <c r="AG159" t="s">
        <v>85</v>
      </c>
      <c r="AI159">
        <v>4</v>
      </c>
      <c r="AJ159">
        <v>17</v>
      </c>
      <c r="AK159">
        <v>2</v>
      </c>
      <c r="AL159">
        <v>2</v>
      </c>
      <c r="AM159">
        <v>5</v>
      </c>
      <c r="AN159" t="s">
        <v>26</v>
      </c>
      <c r="AO159" t="s">
        <v>93</v>
      </c>
      <c r="AP159">
        <v>4</v>
      </c>
      <c r="AQ159" t="s">
        <v>91</v>
      </c>
      <c r="AS159">
        <v>1</v>
      </c>
      <c r="AT159">
        <v>6</v>
      </c>
      <c r="AU159">
        <v>2</v>
      </c>
      <c r="AV159">
        <v>3</v>
      </c>
      <c r="AW159">
        <v>3</v>
      </c>
      <c r="AY159" t="s">
        <v>105</v>
      </c>
      <c r="AZ159" t="s">
        <v>29</v>
      </c>
      <c r="BA159" t="s">
        <v>85</v>
      </c>
      <c r="BC159">
        <v>1</v>
      </c>
      <c r="BD159">
        <v>14</v>
      </c>
      <c r="BE159">
        <v>2</v>
      </c>
      <c r="BF159">
        <v>1</v>
      </c>
      <c r="BG159">
        <v>5</v>
      </c>
      <c r="BH159" t="s">
        <v>26</v>
      </c>
      <c r="BI159" t="s">
        <v>93</v>
      </c>
      <c r="BJ159">
        <v>9</v>
      </c>
      <c r="BK159" t="s">
        <v>95</v>
      </c>
      <c r="BL159" t="s">
        <v>330</v>
      </c>
      <c r="BM159">
        <v>1</v>
      </c>
      <c r="BN159">
        <v>1</v>
      </c>
      <c r="BO159">
        <v>2</v>
      </c>
      <c r="BP159">
        <v>3</v>
      </c>
      <c r="BQ159">
        <v>5</v>
      </c>
      <c r="BR159" t="s">
        <v>31</v>
      </c>
      <c r="BS159" t="s">
        <v>93</v>
      </c>
      <c r="BT159">
        <v>9</v>
      </c>
      <c r="BU159" t="s">
        <v>98</v>
      </c>
      <c r="BW159">
        <v>2</v>
      </c>
      <c r="BX159">
        <v>1</v>
      </c>
      <c r="BY159">
        <v>1</v>
      </c>
      <c r="BZ159">
        <v>4</v>
      </c>
      <c r="CA159">
        <v>3</v>
      </c>
      <c r="CD159">
        <v>0</v>
      </c>
      <c r="CE159" t="s">
        <v>85</v>
      </c>
      <c r="CG159">
        <v>4</v>
      </c>
      <c r="CH159">
        <v>5</v>
      </c>
      <c r="CI159">
        <v>2</v>
      </c>
      <c r="CJ159">
        <v>1</v>
      </c>
      <c r="CK159">
        <v>6</v>
      </c>
      <c r="CL159" t="s">
        <v>31</v>
      </c>
      <c r="CM159" t="s">
        <v>93</v>
      </c>
      <c r="CN159">
        <v>7</v>
      </c>
      <c r="CO159" t="s">
        <v>94</v>
      </c>
      <c r="CQ159">
        <v>3</v>
      </c>
      <c r="CR159">
        <v>5</v>
      </c>
      <c r="CS159">
        <v>2</v>
      </c>
      <c r="CT159">
        <v>4</v>
      </c>
      <c r="CU159">
        <v>5</v>
      </c>
      <c r="CV159" t="s">
        <v>34</v>
      </c>
      <c r="CW159" t="s">
        <v>98</v>
      </c>
      <c r="CX159">
        <v>4</v>
      </c>
      <c r="CY159" t="s">
        <v>91</v>
      </c>
      <c r="CZ159" t="s">
        <v>233</v>
      </c>
      <c r="DA159">
        <v>2</v>
      </c>
      <c r="DB159">
        <v>1</v>
      </c>
      <c r="DC159">
        <v>1</v>
      </c>
      <c r="DD159">
        <v>4</v>
      </c>
      <c r="DF159">
        <v>4</v>
      </c>
      <c r="DI159" t="s">
        <v>29</v>
      </c>
      <c r="DJ159" t="s">
        <v>86</v>
      </c>
      <c r="DK159" t="s">
        <v>233</v>
      </c>
      <c r="DL159">
        <v>2</v>
      </c>
      <c r="DM159">
        <v>5</v>
      </c>
      <c r="DN159">
        <v>2</v>
      </c>
      <c r="DO159">
        <v>2</v>
      </c>
      <c r="DP159">
        <v>6</v>
      </c>
      <c r="DQ159" t="s">
        <v>34</v>
      </c>
      <c r="DR159" t="s">
        <v>93</v>
      </c>
      <c r="DS159" t="s">
        <v>226</v>
      </c>
      <c r="DT159" t="s">
        <v>94</v>
      </c>
      <c r="DV159">
        <v>1</v>
      </c>
      <c r="DW159">
        <v>2</v>
      </c>
      <c r="DX159">
        <v>2</v>
      </c>
      <c r="DY159">
        <v>4</v>
      </c>
      <c r="DZ159">
        <v>5</v>
      </c>
      <c r="EA159" t="s">
        <v>34</v>
      </c>
      <c r="EB159" t="s">
        <v>93</v>
      </c>
      <c r="EC159">
        <v>0</v>
      </c>
      <c r="ED159" t="s">
        <v>91</v>
      </c>
      <c r="EF159">
        <v>1</v>
      </c>
      <c r="EG159">
        <v>2</v>
      </c>
      <c r="EH159">
        <v>2</v>
      </c>
      <c r="EI159">
        <v>3</v>
      </c>
      <c r="EJ159">
        <v>4</v>
      </c>
      <c r="EK159" t="s">
        <v>36</v>
      </c>
      <c r="EL159" t="s">
        <v>93</v>
      </c>
      <c r="EM159">
        <v>9</v>
      </c>
      <c r="EN159" t="s">
        <v>85</v>
      </c>
      <c r="EP159">
        <v>2</v>
      </c>
      <c r="EQ159">
        <v>1</v>
      </c>
      <c r="ER159">
        <v>2</v>
      </c>
      <c r="ES159">
        <v>2</v>
      </c>
      <c r="ET159">
        <v>6</v>
      </c>
      <c r="EU159" t="s">
        <v>34</v>
      </c>
      <c r="EV159" t="s">
        <v>93</v>
      </c>
      <c r="EW159">
        <v>4</v>
      </c>
      <c r="EX159" t="s">
        <v>85</v>
      </c>
      <c r="EZ159">
        <v>1</v>
      </c>
      <c r="FA159">
        <v>3</v>
      </c>
      <c r="FB159">
        <v>2</v>
      </c>
      <c r="FC159">
        <v>4</v>
      </c>
      <c r="FD159">
        <v>5</v>
      </c>
      <c r="FE159" t="s">
        <v>34</v>
      </c>
      <c r="FF159" t="s">
        <v>63</v>
      </c>
      <c r="FG159">
        <v>0</v>
      </c>
      <c r="FH159" t="s">
        <v>85</v>
      </c>
      <c r="FJ159">
        <v>3</v>
      </c>
      <c r="FK159">
        <v>4</v>
      </c>
      <c r="FL159">
        <v>2</v>
      </c>
      <c r="FM159">
        <v>3</v>
      </c>
      <c r="FN159">
        <v>4</v>
      </c>
      <c r="FO159" t="s">
        <v>34</v>
      </c>
      <c r="FP159" t="s">
        <v>93</v>
      </c>
      <c r="FQ159">
        <v>0</v>
      </c>
      <c r="FR159" t="s">
        <v>63</v>
      </c>
      <c r="FT159">
        <v>2</v>
      </c>
      <c r="FU159">
        <v>2</v>
      </c>
      <c r="FV159">
        <v>1</v>
      </c>
      <c r="FW159">
        <v>3</v>
      </c>
      <c r="FX159">
        <v>3</v>
      </c>
      <c r="GA159">
        <v>7</v>
      </c>
      <c r="GB159" t="s">
        <v>85</v>
      </c>
      <c r="GD159">
        <v>2</v>
      </c>
      <c r="GE159">
        <v>12</v>
      </c>
      <c r="GF159">
        <v>2</v>
      </c>
      <c r="GG159">
        <v>1</v>
      </c>
      <c r="GH159">
        <v>6</v>
      </c>
      <c r="GI159" t="s">
        <v>34</v>
      </c>
      <c r="GJ159" t="s">
        <v>93</v>
      </c>
      <c r="GK159">
        <v>8</v>
      </c>
      <c r="GL159" t="s">
        <v>85</v>
      </c>
      <c r="GN159">
        <v>1</v>
      </c>
      <c r="GO159">
        <v>19</v>
      </c>
      <c r="GP159">
        <v>3</v>
      </c>
      <c r="GQ159">
        <v>3</v>
      </c>
    </row>
    <row r="160" spans="1:199">
      <c r="A160" s="116">
        <v>43541</v>
      </c>
      <c r="C160">
        <v>2</v>
      </c>
      <c r="D160">
        <v>0</v>
      </c>
      <c r="E160">
        <v>2</v>
      </c>
      <c r="F160">
        <v>90</v>
      </c>
      <c r="G160">
        <v>44</v>
      </c>
      <c r="H160">
        <v>46</v>
      </c>
      <c r="I160" s="521">
        <v>10</v>
      </c>
      <c r="J160">
        <v>1</v>
      </c>
      <c r="K160">
        <v>0</v>
      </c>
      <c r="L160">
        <v>2</v>
      </c>
      <c r="M160">
        <v>2</v>
      </c>
      <c r="N160">
        <v>5</v>
      </c>
      <c r="O160">
        <v>3</v>
      </c>
      <c r="P160">
        <v>8</v>
      </c>
      <c r="Q160">
        <v>0</v>
      </c>
      <c r="S160">
        <v>5</v>
      </c>
      <c r="T160" t="s">
        <v>26</v>
      </c>
      <c r="U160" t="s">
        <v>93</v>
      </c>
      <c r="V160">
        <v>9</v>
      </c>
      <c r="W160" t="s">
        <v>91</v>
      </c>
      <c r="Y160">
        <v>2</v>
      </c>
      <c r="Z160">
        <v>5</v>
      </c>
      <c r="AA160">
        <v>2</v>
      </c>
      <c r="AB160">
        <v>3</v>
      </c>
      <c r="AC160">
        <v>5</v>
      </c>
      <c r="AD160" t="s">
        <v>26</v>
      </c>
      <c r="AE160" t="s">
        <v>63</v>
      </c>
      <c r="AF160">
        <v>9</v>
      </c>
      <c r="AG160" t="s">
        <v>63</v>
      </c>
      <c r="AI160">
        <v>2</v>
      </c>
      <c r="AJ160">
        <v>1</v>
      </c>
      <c r="AK160">
        <v>1</v>
      </c>
      <c r="AL160">
        <v>4</v>
      </c>
      <c r="AM160">
        <v>5</v>
      </c>
      <c r="AN160" t="s">
        <v>26</v>
      </c>
      <c r="AO160" t="s">
        <v>86</v>
      </c>
      <c r="AP160">
        <v>9</v>
      </c>
      <c r="AQ160" t="s">
        <v>94</v>
      </c>
      <c r="AS160">
        <v>3</v>
      </c>
      <c r="AT160">
        <v>12</v>
      </c>
      <c r="AU160">
        <v>2</v>
      </c>
      <c r="AV160">
        <v>3</v>
      </c>
      <c r="AW160">
        <v>5</v>
      </c>
      <c r="AY160" t="s">
        <v>105</v>
      </c>
      <c r="AZ160" t="s">
        <v>29</v>
      </c>
      <c r="BA160" t="s">
        <v>95</v>
      </c>
      <c r="BC160">
        <v>2</v>
      </c>
      <c r="BD160">
        <v>6</v>
      </c>
      <c r="BE160">
        <v>3</v>
      </c>
      <c r="BF160">
        <v>2</v>
      </c>
      <c r="BG160">
        <v>4</v>
      </c>
      <c r="BH160" t="s">
        <v>26</v>
      </c>
      <c r="BI160" t="s">
        <v>93</v>
      </c>
      <c r="BJ160">
        <v>5</v>
      </c>
      <c r="BK160" t="s">
        <v>85</v>
      </c>
      <c r="BM160">
        <v>1</v>
      </c>
      <c r="BN160">
        <v>15</v>
      </c>
      <c r="BO160">
        <v>2</v>
      </c>
      <c r="BP160">
        <v>2</v>
      </c>
      <c r="BQ160">
        <v>6</v>
      </c>
      <c r="BR160" t="s">
        <v>31</v>
      </c>
      <c r="BS160" t="s">
        <v>93</v>
      </c>
      <c r="BT160" t="s">
        <v>226</v>
      </c>
      <c r="BU160" t="s">
        <v>85</v>
      </c>
      <c r="BW160">
        <v>2</v>
      </c>
      <c r="BX160">
        <v>6</v>
      </c>
      <c r="BY160">
        <v>3</v>
      </c>
      <c r="BZ160">
        <v>3</v>
      </c>
      <c r="CA160">
        <v>4</v>
      </c>
      <c r="CD160">
        <v>0</v>
      </c>
      <c r="CE160" t="s">
        <v>85</v>
      </c>
      <c r="CG160">
        <v>4</v>
      </c>
      <c r="CH160">
        <v>9</v>
      </c>
      <c r="CI160">
        <v>3</v>
      </c>
      <c r="CJ160">
        <v>1</v>
      </c>
      <c r="CK160">
        <v>5</v>
      </c>
      <c r="CL160" t="s">
        <v>31</v>
      </c>
      <c r="CM160" t="s">
        <v>93</v>
      </c>
      <c r="CN160">
        <v>0</v>
      </c>
      <c r="CO160" t="s">
        <v>85</v>
      </c>
      <c r="CQ160">
        <v>2</v>
      </c>
      <c r="CR160">
        <v>15</v>
      </c>
      <c r="CS160">
        <v>2</v>
      </c>
      <c r="CT160">
        <v>3</v>
      </c>
      <c r="CU160">
        <v>5</v>
      </c>
      <c r="CV160" t="s">
        <v>34</v>
      </c>
      <c r="CW160" t="s">
        <v>93</v>
      </c>
      <c r="CX160">
        <v>7</v>
      </c>
      <c r="CY160" t="s">
        <v>63</v>
      </c>
      <c r="DA160">
        <v>2</v>
      </c>
      <c r="DB160">
        <v>10</v>
      </c>
      <c r="DC160">
        <v>2</v>
      </c>
      <c r="DD160">
        <v>3</v>
      </c>
      <c r="DF160">
        <v>5</v>
      </c>
      <c r="DI160" t="s">
        <v>111</v>
      </c>
      <c r="DJ160" t="s">
        <v>96</v>
      </c>
      <c r="DL160">
        <v>2</v>
      </c>
      <c r="DM160">
        <v>6</v>
      </c>
      <c r="DN160">
        <v>2</v>
      </c>
      <c r="DO160">
        <v>3</v>
      </c>
      <c r="DP160">
        <v>5</v>
      </c>
      <c r="DQ160" t="s">
        <v>34</v>
      </c>
      <c r="DR160" t="s">
        <v>93</v>
      </c>
      <c r="DS160">
        <v>8</v>
      </c>
      <c r="DT160" t="s">
        <v>85</v>
      </c>
      <c r="DV160">
        <v>1</v>
      </c>
      <c r="DW160">
        <v>12</v>
      </c>
      <c r="DX160">
        <v>3</v>
      </c>
      <c r="DY160">
        <v>2</v>
      </c>
      <c r="DZ160">
        <v>4</v>
      </c>
      <c r="EA160" t="s">
        <v>34</v>
      </c>
      <c r="EB160" t="s">
        <v>93</v>
      </c>
      <c r="EC160">
        <v>9</v>
      </c>
      <c r="ED160" t="s">
        <v>85</v>
      </c>
      <c r="EF160">
        <v>2</v>
      </c>
      <c r="EG160">
        <v>20</v>
      </c>
      <c r="EH160">
        <v>2</v>
      </c>
      <c r="EI160">
        <v>2</v>
      </c>
      <c r="EJ160">
        <v>6</v>
      </c>
      <c r="EK160" t="s">
        <v>36</v>
      </c>
      <c r="EL160" t="s">
        <v>93</v>
      </c>
      <c r="EM160">
        <v>60</v>
      </c>
      <c r="EN160" t="s">
        <v>85</v>
      </c>
      <c r="EO160" t="s">
        <v>132</v>
      </c>
      <c r="EP160">
        <v>1</v>
      </c>
      <c r="EQ160">
        <v>8</v>
      </c>
      <c r="ER160">
        <v>3</v>
      </c>
      <c r="ES160">
        <v>3</v>
      </c>
      <c r="ET160">
        <v>7</v>
      </c>
      <c r="EU160" t="s">
        <v>34</v>
      </c>
      <c r="EV160" t="s">
        <v>93</v>
      </c>
      <c r="EW160">
        <v>0</v>
      </c>
      <c r="EX160" t="s">
        <v>91</v>
      </c>
      <c r="EY160" t="s">
        <v>281</v>
      </c>
      <c r="EZ160">
        <v>3</v>
      </c>
      <c r="FA160">
        <v>10</v>
      </c>
      <c r="FB160">
        <v>2</v>
      </c>
      <c r="FC160">
        <v>5</v>
      </c>
      <c r="FD160">
        <v>4</v>
      </c>
      <c r="FE160" t="s">
        <v>34</v>
      </c>
      <c r="FF160" t="s">
        <v>93</v>
      </c>
      <c r="FG160">
        <v>8</v>
      </c>
      <c r="FH160" t="s">
        <v>85</v>
      </c>
      <c r="FJ160">
        <v>4</v>
      </c>
      <c r="FK160">
        <v>6</v>
      </c>
      <c r="FL160">
        <v>2</v>
      </c>
      <c r="FM160">
        <v>2</v>
      </c>
      <c r="FN160">
        <v>5</v>
      </c>
      <c r="FO160" t="s">
        <v>34</v>
      </c>
      <c r="FP160" t="s">
        <v>93</v>
      </c>
      <c r="FQ160">
        <v>0</v>
      </c>
      <c r="FR160" t="s">
        <v>85</v>
      </c>
      <c r="FT160">
        <v>3</v>
      </c>
      <c r="FU160">
        <v>9</v>
      </c>
      <c r="FV160">
        <v>3</v>
      </c>
      <c r="FW160">
        <v>2</v>
      </c>
      <c r="FX160">
        <v>3</v>
      </c>
      <c r="GA160">
        <v>7</v>
      </c>
      <c r="GB160" t="s">
        <v>98</v>
      </c>
      <c r="GD160">
        <v>3</v>
      </c>
      <c r="GE160">
        <v>2</v>
      </c>
      <c r="GF160">
        <v>1</v>
      </c>
      <c r="GG160">
        <v>2</v>
      </c>
      <c r="GH160">
        <v>7</v>
      </c>
      <c r="GI160" t="s">
        <v>34</v>
      </c>
      <c r="GJ160" t="s">
        <v>103</v>
      </c>
      <c r="GK160">
        <v>4</v>
      </c>
      <c r="GL160" t="s">
        <v>85</v>
      </c>
      <c r="GN160">
        <v>1</v>
      </c>
      <c r="GO160">
        <v>4</v>
      </c>
      <c r="GP160">
        <v>2</v>
      </c>
      <c r="GQ160">
        <v>5</v>
      </c>
    </row>
    <row r="161" spans="1:199">
      <c r="A161" s="116">
        <v>43520</v>
      </c>
      <c r="C161">
        <v>1</v>
      </c>
      <c r="D161">
        <v>0</v>
      </c>
      <c r="E161">
        <v>1</v>
      </c>
      <c r="F161">
        <v>82</v>
      </c>
      <c r="G161">
        <v>41</v>
      </c>
      <c r="H161">
        <v>41</v>
      </c>
      <c r="I161" s="521">
        <v>0</v>
      </c>
      <c r="J161">
        <v>0</v>
      </c>
      <c r="K161">
        <v>0</v>
      </c>
      <c r="L161">
        <v>2</v>
      </c>
      <c r="M161">
        <v>0</v>
      </c>
      <c r="N161">
        <v>2</v>
      </c>
      <c r="O161">
        <v>0</v>
      </c>
      <c r="P161">
        <v>2</v>
      </c>
      <c r="Q161">
        <v>1</v>
      </c>
      <c r="S161">
        <v>5</v>
      </c>
      <c r="T161" t="s">
        <v>26</v>
      </c>
      <c r="U161" t="s">
        <v>86</v>
      </c>
      <c r="V161">
        <v>9</v>
      </c>
      <c r="W161" t="s">
        <v>95</v>
      </c>
      <c r="Y161">
        <v>1</v>
      </c>
      <c r="Z161">
        <v>5</v>
      </c>
      <c r="AA161">
        <v>2</v>
      </c>
      <c r="AB161">
        <v>3</v>
      </c>
      <c r="AC161">
        <v>5</v>
      </c>
      <c r="AD161" t="s">
        <v>26</v>
      </c>
      <c r="AE161" t="s">
        <v>63</v>
      </c>
      <c r="AF161">
        <v>9</v>
      </c>
      <c r="AG161" t="s">
        <v>63</v>
      </c>
      <c r="AI161">
        <v>4</v>
      </c>
      <c r="AJ161">
        <v>4</v>
      </c>
      <c r="AK161">
        <v>2</v>
      </c>
      <c r="AL161">
        <v>3</v>
      </c>
      <c r="AM161">
        <v>6</v>
      </c>
      <c r="AN161" t="s">
        <v>26</v>
      </c>
      <c r="AO161" t="s">
        <v>93</v>
      </c>
      <c r="AP161">
        <v>0</v>
      </c>
      <c r="AQ161" t="s">
        <v>91</v>
      </c>
      <c r="AS161">
        <v>3</v>
      </c>
      <c r="AT161">
        <v>6</v>
      </c>
      <c r="AU161">
        <v>3</v>
      </c>
      <c r="AV161">
        <v>3</v>
      </c>
      <c r="AW161">
        <v>4</v>
      </c>
      <c r="AY161" t="s">
        <v>105</v>
      </c>
      <c r="AZ161" t="s">
        <v>29</v>
      </c>
      <c r="BA161" t="s">
        <v>85</v>
      </c>
      <c r="BC161">
        <v>3</v>
      </c>
      <c r="BD161">
        <v>10</v>
      </c>
      <c r="BE161">
        <v>3</v>
      </c>
      <c r="BF161">
        <v>1</v>
      </c>
      <c r="BG161">
        <v>4</v>
      </c>
      <c r="BH161" t="s">
        <v>26</v>
      </c>
      <c r="BI161" t="s">
        <v>93</v>
      </c>
      <c r="BJ161" t="s">
        <v>226</v>
      </c>
      <c r="BK161" t="s">
        <v>92</v>
      </c>
      <c r="BM161">
        <v>3</v>
      </c>
      <c r="BN161">
        <v>2</v>
      </c>
      <c r="BO161">
        <v>1</v>
      </c>
      <c r="BP161">
        <v>3</v>
      </c>
      <c r="BQ161">
        <v>5</v>
      </c>
      <c r="BR161" t="s">
        <v>31</v>
      </c>
      <c r="BS161" t="s">
        <v>93</v>
      </c>
      <c r="BT161">
        <v>9</v>
      </c>
      <c r="BU161" t="s">
        <v>91</v>
      </c>
      <c r="BW161">
        <v>1</v>
      </c>
      <c r="BX161">
        <v>1</v>
      </c>
      <c r="BY161">
        <v>1</v>
      </c>
      <c r="BZ161">
        <v>4</v>
      </c>
      <c r="CA161">
        <v>3</v>
      </c>
      <c r="CD161">
        <v>0</v>
      </c>
      <c r="CE161" t="s">
        <v>85</v>
      </c>
      <c r="CG161">
        <v>5</v>
      </c>
      <c r="CH161">
        <v>4</v>
      </c>
      <c r="CI161">
        <v>2</v>
      </c>
      <c r="CJ161">
        <v>1</v>
      </c>
      <c r="CK161">
        <v>5</v>
      </c>
      <c r="CL161" t="s">
        <v>31</v>
      </c>
      <c r="CM161" t="s">
        <v>93</v>
      </c>
      <c r="CN161" t="s">
        <v>226</v>
      </c>
      <c r="CO161" t="s">
        <v>85</v>
      </c>
      <c r="CQ161">
        <v>1</v>
      </c>
      <c r="CR161">
        <v>2</v>
      </c>
      <c r="CS161">
        <v>2</v>
      </c>
      <c r="CT161">
        <v>3</v>
      </c>
      <c r="CU161">
        <v>4</v>
      </c>
      <c r="CV161" t="s">
        <v>34</v>
      </c>
      <c r="CW161" t="s">
        <v>93</v>
      </c>
      <c r="CX161">
        <v>6</v>
      </c>
      <c r="CY161" t="s">
        <v>92</v>
      </c>
      <c r="DA161">
        <v>2</v>
      </c>
      <c r="DB161">
        <v>2</v>
      </c>
      <c r="DC161">
        <v>1</v>
      </c>
      <c r="DD161">
        <v>3</v>
      </c>
      <c r="DF161">
        <v>4</v>
      </c>
      <c r="DI161" t="s">
        <v>271</v>
      </c>
      <c r="DJ161" t="s">
        <v>94</v>
      </c>
      <c r="DL161">
        <v>1</v>
      </c>
      <c r="DM161">
        <v>3</v>
      </c>
      <c r="DN161">
        <v>1</v>
      </c>
      <c r="DO161">
        <v>3</v>
      </c>
      <c r="DP161">
        <v>5</v>
      </c>
      <c r="DQ161" t="s">
        <v>34</v>
      </c>
      <c r="DR161" t="s">
        <v>93</v>
      </c>
      <c r="DS161">
        <v>0</v>
      </c>
      <c r="DT161" t="s">
        <v>91</v>
      </c>
      <c r="DV161">
        <v>2</v>
      </c>
      <c r="DW161">
        <v>1</v>
      </c>
      <c r="DX161">
        <v>2</v>
      </c>
      <c r="DY161">
        <v>3</v>
      </c>
      <c r="DZ161">
        <v>4</v>
      </c>
      <c r="EA161" t="s">
        <v>34</v>
      </c>
      <c r="EB161" t="s">
        <v>93</v>
      </c>
      <c r="EC161">
        <v>7</v>
      </c>
      <c r="ED161" t="s">
        <v>85</v>
      </c>
      <c r="EE161" t="s">
        <v>447</v>
      </c>
      <c r="EF161">
        <v>2</v>
      </c>
      <c r="EG161">
        <v>21</v>
      </c>
      <c r="EH161">
        <v>2</v>
      </c>
      <c r="EI161">
        <v>2</v>
      </c>
      <c r="EJ161">
        <v>5</v>
      </c>
      <c r="EK161" t="s">
        <v>36</v>
      </c>
      <c r="EL161" t="s">
        <v>63</v>
      </c>
      <c r="EM161">
        <v>4</v>
      </c>
      <c r="EN161" t="s">
        <v>86</v>
      </c>
      <c r="EP161">
        <v>3</v>
      </c>
      <c r="EQ161">
        <v>3</v>
      </c>
      <c r="ER161">
        <v>1</v>
      </c>
      <c r="ES161">
        <v>4</v>
      </c>
      <c r="ET161">
        <v>4</v>
      </c>
      <c r="EU161" t="s">
        <v>34</v>
      </c>
      <c r="EV161" t="s">
        <v>93</v>
      </c>
      <c r="EW161">
        <v>6</v>
      </c>
      <c r="EX161" t="s">
        <v>85</v>
      </c>
      <c r="EZ161">
        <v>1</v>
      </c>
      <c r="FA161">
        <v>14</v>
      </c>
      <c r="FB161">
        <v>1</v>
      </c>
      <c r="FC161">
        <v>3</v>
      </c>
      <c r="FD161">
        <v>5</v>
      </c>
      <c r="FE161" t="s">
        <v>34</v>
      </c>
      <c r="FF161" t="s">
        <v>93</v>
      </c>
      <c r="FG161">
        <v>9</v>
      </c>
      <c r="FH161" t="s">
        <v>121</v>
      </c>
      <c r="FJ161">
        <v>3</v>
      </c>
      <c r="FK161">
        <v>20</v>
      </c>
      <c r="FL161">
        <v>2</v>
      </c>
      <c r="FM161">
        <v>3</v>
      </c>
      <c r="FN161">
        <v>6</v>
      </c>
      <c r="FO161" t="s">
        <v>34</v>
      </c>
      <c r="FP161" t="s">
        <v>93</v>
      </c>
      <c r="FQ161">
        <v>0</v>
      </c>
      <c r="FR161" t="s">
        <v>91</v>
      </c>
      <c r="FT161">
        <v>3</v>
      </c>
      <c r="FU161">
        <v>6</v>
      </c>
      <c r="FV161">
        <v>2</v>
      </c>
      <c r="FW161">
        <v>4</v>
      </c>
      <c r="FX161">
        <v>2</v>
      </c>
      <c r="GA161">
        <v>7</v>
      </c>
      <c r="GB161" t="s">
        <v>63</v>
      </c>
      <c r="GD161">
        <v>3.3333333333333299</v>
      </c>
      <c r="GE161">
        <v>8</v>
      </c>
      <c r="GF161">
        <v>1</v>
      </c>
      <c r="GG161">
        <v>1</v>
      </c>
      <c r="GH161">
        <v>6</v>
      </c>
      <c r="GI161" t="s">
        <v>34</v>
      </c>
      <c r="GJ161" t="s">
        <v>103</v>
      </c>
      <c r="GK161">
        <v>8</v>
      </c>
      <c r="GL161" t="s">
        <v>85</v>
      </c>
      <c r="GN161">
        <v>2</v>
      </c>
      <c r="GO161">
        <v>8</v>
      </c>
      <c r="GP161">
        <v>1</v>
      </c>
      <c r="GQ161">
        <v>5</v>
      </c>
    </row>
    <row r="162" spans="1:199">
      <c r="A162" s="116">
        <v>43512</v>
      </c>
      <c r="B162" t="s">
        <v>127</v>
      </c>
      <c r="C162">
        <v>2</v>
      </c>
      <c r="D162">
        <v>0</v>
      </c>
      <c r="E162">
        <v>2</v>
      </c>
      <c r="F162">
        <v>87</v>
      </c>
      <c r="G162">
        <v>48</v>
      </c>
      <c r="H162">
        <v>39</v>
      </c>
      <c r="I162" s="521">
        <v>5</v>
      </c>
      <c r="J162">
        <v>1</v>
      </c>
      <c r="K162">
        <v>1</v>
      </c>
      <c r="L162">
        <v>3</v>
      </c>
      <c r="M162">
        <v>0</v>
      </c>
      <c r="N162">
        <v>5</v>
      </c>
      <c r="O162">
        <v>0</v>
      </c>
      <c r="P162">
        <v>5</v>
      </c>
      <c r="Q162">
        <v>1</v>
      </c>
      <c r="S162">
        <v>4</v>
      </c>
      <c r="T162" t="s">
        <v>26</v>
      </c>
      <c r="U162" t="s">
        <v>63</v>
      </c>
      <c r="V162">
        <v>9</v>
      </c>
      <c r="W162" t="s">
        <v>121</v>
      </c>
      <c r="Y162">
        <v>2</v>
      </c>
      <c r="Z162">
        <v>2</v>
      </c>
      <c r="AA162">
        <v>1</v>
      </c>
      <c r="AB162">
        <v>3</v>
      </c>
      <c r="AC162">
        <v>5</v>
      </c>
      <c r="AD162" t="s">
        <v>26</v>
      </c>
      <c r="AE162" t="s">
        <v>93</v>
      </c>
      <c r="AF162" t="s">
        <v>226</v>
      </c>
      <c r="AG162" t="s">
        <v>85</v>
      </c>
      <c r="AI162">
        <v>3</v>
      </c>
      <c r="AJ162">
        <v>10</v>
      </c>
      <c r="AK162">
        <v>3</v>
      </c>
      <c r="AL162">
        <v>2</v>
      </c>
      <c r="AM162">
        <v>6</v>
      </c>
      <c r="AN162" t="s">
        <v>26</v>
      </c>
      <c r="AO162" t="s">
        <v>96</v>
      </c>
      <c r="AP162" t="s">
        <v>226</v>
      </c>
      <c r="AQ162" t="s">
        <v>85</v>
      </c>
      <c r="AR162" t="s">
        <v>101</v>
      </c>
      <c r="AS162">
        <v>3</v>
      </c>
      <c r="AT162">
        <v>4</v>
      </c>
      <c r="AU162">
        <v>2</v>
      </c>
      <c r="AV162">
        <v>4</v>
      </c>
      <c r="AW162">
        <v>5</v>
      </c>
      <c r="AY162" t="s">
        <v>105</v>
      </c>
      <c r="AZ162" t="s">
        <v>29</v>
      </c>
      <c r="BA162" t="s">
        <v>121</v>
      </c>
      <c r="BC162">
        <v>1</v>
      </c>
      <c r="BD162">
        <v>6</v>
      </c>
      <c r="BE162">
        <v>3</v>
      </c>
      <c r="BF162">
        <v>2</v>
      </c>
      <c r="BG162">
        <v>5</v>
      </c>
      <c r="BH162" t="s">
        <v>26</v>
      </c>
      <c r="BI162" t="s">
        <v>93</v>
      </c>
      <c r="BJ162" t="s">
        <v>226</v>
      </c>
      <c r="BK162" t="s">
        <v>92</v>
      </c>
      <c r="BM162">
        <v>1</v>
      </c>
      <c r="BN162">
        <v>7</v>
      </c>
      <c r="BO162">
        <v>2</v>
      </c>
      <c r="BP162">
        <v>3</v>
      </c>
      <c r="BQ162">
        <v>7</v>
      </c>
      <c r="BR162" t="s">
        <v>31</v>
      </c>
      <c r="BS162" t="s">
        <v>93</v>
      </c>
      <c r="BT162">
        <v>0</v>
      </c>
      <c r="BU162" t="s">
        <v>63</v>
      </c>
      <c r="BV162" t="s">
        <v>330</v>
      </c>
      <c r="BW162">
        <v>1</v>
      </c>
      <c r="BX162">
        <v>4</v>
      </c>
      <c r="BY162">
        <v>2</v>
      </c>
      <c r="BZ162">
        <v>5</v>
      </c>
      <c r="CA162">
        <v>3</v>
      </c>
      <c r="CD162">
        <v>0</v>
      </c>
      <c r="CE162" t="s">
        <v>85</v>
      </c>
      <c r="CG162">
        <v>4</v>
      </c>
      <c r="CH162">
        <v>11</v>
      </c>
      <c r="CI162">
        <v>2</v>
      </c>
      <c r="CJ162">
        <v>1</v>
      </c>
      <c r="CK162">
        <v>8</v>
      </c>
      <c r="CL162" t="s">
        <v>31</v>
      </c>
      <c r="CM162" t="s">
        <v>93</v>
      </c>
      <c r="CN162">
        <v>9</v>
      </c>
      <c r="CO162" t="s">
        <v>85</v>
      </c>
      <c r="CP162" t="s">
        <v>448</v>
      </c>
      <c r="CQ162">
        <v>2</v>
      </c>
      <c r="CR162">
        <v>13</v>
      </c>
      <c r="CS162">
        <v>3</v>
      </c>
      <c r="CT162">
        <v>5</v>
      </c>
      <c r="CU162">
        <v>5</v>
      </c>
      <c r="CV162" t="s">
        <v>34</v>
      </c>
      <c r="CW162" t="s">
        <v>93</v>
      </c>
      <c r="CX162">
        <v>6</v>
      </c>
      <c r="CY162" t="s">
        <v>95</v>
      </c>
      <c r="DA162">
        <v>2</v>
      </c>
      <c r="DB162">
        <v>14</v>
      </c>
      <c r="DC162">
        <v>2</v>
      </c>
      <c r="DD162">
        <v>3</v>
      </c>
      <c r="DF162">
        <v>3</v>
      </c>
      <c r="DI162" t="s">
        <v>271</v>
      </c>
      <c r="DJ162" t="s">
        <v>63</v>
      </c>
      <c r="DL162">
        <v>1</v>
      </c>
      <c r="DM162">
        <v>1</v>
      </c>
      <c r="DN162">
        <v>1</v>
      </c>
      <c r="DO162">
        <v>2</v>
      </c>
      <c r="DP162">
        <v>4</v>
      </c>
      <c r="DQ162" t="s">
        <v>34</v>
      </c>
      <c r="DR162" t="s">
        <v>93</v>
      </c>
      <c r="DS162">
        <v>8</v>
      </c>
      <c r="DT162" t="s">
        <v>85</v>
      </c>
      <c r="DV162">
        <v>1</v>
      </c>
      <c r="DW162">
        <v>4</v>
      </c>
      <c r="DX162">
        <v>2</v>
      </c>
      <c r="DY162">
        <v>2</v>
      </c>
      <c r="DZ162">
        <v>4</v>
      </c>
      <c r="EA162" t="s">
        <v>34</v>
      </c>
      <c r="EB162" t="s">
        <v>92</v>
      </c>
      <c r="EC162">
        <v>9</v>
      </c>
      <c r="ED162" t="s">
        <v>92</v>
      </c>
      <c r="EF162">
        <v>5</v>
      </c>
      <c r="EG162">
        <v>2</v>
      </c>
      <c r="EH162">
        <v>1</v>
      </c>
      <c r="EI162">
        <v>3</v>
      </c>
      <c r="EJ162">
        <v>5</v>
      </c>
      <c r="EK162" t="s">
        <v>36</v>
      </c>
      <c r="EL162" t="s">
        <v>63</v>
      </c>
      <c r="EM162" t="s">
        <v>223</v>
      </c>
      <c r="EN162" t="s">
        <v>92</v>
      </c>
      <c r="EP162">
        <v>3</v>
      </c>
      <c r="EQ162">
        <v>5</v>
      </c>
      <c r="ER162">
        <v>1</v>
      </c>
      <c r="ES162">
        <v>4</v>
      </c>
      <c r="ET162">
        <v>6</v>
      </c>
      <c r="EU162" t="s">
        <v>34</v>
      </c>
      <c r="EV162" t="s">
        <v>93</v>
      </c>
      <c r="EW162">
        <v>7</v>
      </c>
      <c r="EX162" t="s">
        <v>63</v>
      </c>
      <c r="EZ162">
        <v>2</v>
      </c>
      <c r="FA162">
        <v>5</v>
      </c>
      <c r="FB162">
        <v>2</v>
      </c>
      <c r="FC162">
        <v>4</v>
      </c>
      <c r="FD162">
        <v>6</v>
      </c>
      <c r="FE162" t="s">
        <v>34</v>
      </c>
      <c r="FF162" t="s">
        <v>63</v>
      </c>
      <c r="FG162">
        <v>0</v>
      </c>
      <c r="FH162" t="s">
        <v>86</v>
      </c>
      <c r="FJ162">
        <v>3</v>
      </c>
      <c r="FK162">
        <v>18</v>
      </c>
      <c r="FL162">
        <v>3</v>
      </c>
      <c r="FM162">
        <v>3</v>
      </c>
      <c r="FN162">
        <v>4</v>
      </c>
      <c r="FO162" t="s">
        <v>34</v>
      </c>
      <c r="FP162" t="s">
        <v>86</v>
      </c>
      <c r="FQ162">
        <v>0</v>
      </c>
      <c r="FR162" t="s">
        <v>85</v>
      </c>
      <c r="FT162">
        <v>2</v>
      </c>
      <c r="FU162">
        <v>18</v>
      </c>
      <c r="FV162">
        <v>2</v>
      </c>
      <c r="FW162">
        <v>2</v>
      </c>
      <c r="FX162">
        <v>2</v>
      </c>
      <c r="GA162">
        <v>7</v>
      </c>
      <c r="GB162" t="s">
        <v>85</v>
      </c>
      <c r="GD162">
        <v>3</v>
      </c>
      <c r="GE162">
        <v>2</v>
      </c>
      <c r="GF162">
        <v>1</v>
      </c>
      <c r="GG162">
        <v>1</v>
      </c>
      <c r="GH162">
        <v>5</v>
      </c>
      <c r="GI162" t="s">
        <v>34</v>
      </c>
      <c r="GJ162" t="s">
        <v>63</v>
      </c>
      <c r="GK162">
        <v>8.3333333333333304</v>
      </c>
      <c r="GL162" t="s">
        <v>85</v>
      </c>
      <c r="GN162">
        <v>2</v>
      </c>
      <c r="GO162">
        <v>11</v>
      </c>
      <c r="GP162">
        <v>2</v>
      </c>
      <c r="GQ162">
        <v>3</v>
      </c>
    </row>
    <row r="163" spans="1:199">
      <c r="A163" s="116">
        <v>43487</v>
      </c>
      <c r="B163" t="s">
        <v>113</v>
      </c>
      <c r="C163">
        <v>0</v>
      </c>
      <c r="D163">
        <v>0</v>
      </c>
      <c r="E163">
        <v>0</v>
      </c>
      <c r="F163">
        <v>85</v>
      </c>
      <c r="G163">
        <v>44</v>
      </c>
      <c r="H163">
        <v>41</v>
      </c>
      <c r="I163" s="521">
        <v>6</v>
      </c>
      <c r="J163">
        <v>0</v>
      </c>
      <c r="K163">
        <v>0</v>
      </c>
      <c r="L163">
        <v>2</v>
      </c>
      <c r="M163">
        <v>1</v>
      </c>
      <c r="N163">
        <v>3</v>
      </c>
      <c r="O163">
        <v>0</v>
      </c>
      <c r="P163">
        <v>3</v>
      </c>
      <c r="Q163">
        <v>0</v>
      </c>
      <c r="S163">
        <v>5</v>
      </c>
      <c r="T163" t="s">
        <v>26</v>
      </c>
      <c r="U163" t="s">
        <v>63</v>
      </c>
      <c r="V163">
        <v>8</v>
      </c>
      <c r="W163" t="s">
        <v>63</v>
      </c>
      <c r="Y163">
        <v>2</v>
      </c>
      <c r="Z163">
        <v>11</v>
      </c>
      <c r="AA163">
        <v>2</v>
      </c>
      <c r="AB163">
        <v>3</v>
      </c>
      <c r="AC163">
        <v>6</v>
      </c>
      <c r="AD163" t="s">
        <v>26</v>
      </c>
      <c r="AE163" t="s">
        <v>93</v>
      </c>
      <c r="AF163">
        <v>0</v>
      </c>
      <c r="AG163" t="s">
        <v>63</v>
      </c>
      <c r="AI163">
        <v>3</v>
      </c>
      <c r="AJ163">
        <v>2</v>
      </c>
      <c r="AK163">
        <v>2</v>
      </c>
      <c r="AL163">
        <v>4</v>
      </c>
      <c r="AM163">
        <v>4</v>
      </c>
      <c r="AN163" t="s">
        <v>26</v>
      </c>
      <c r="AO163" t="s">
        <v>93</v>
      </c>
      <c r="AP163">
        <v>0</v>
      </c>
      <c r="AQ163" t="s">
        <v>85</v>
      </c>
      <c r="AS163">
        <v>2</v>
      </c>
      <c r="AT163">
        <v>8</v>
      </c>
      <c r="AU163">
        <v>2</v>
      </c>
      <c r="AV163">
        <v>2</v>
      </c>
      <c r="AW163">
        <v>4</v>
      </c>
      <c r="AY163" t="s">
        <v>430</v>
      </c>
      <c r="AZ163" t="s">
        <v>111</v>
      </c>
      <c r="BA163" t="s">
        <v>95</v>
      </c>
      <c r="BC163">
        <v>2</v>
      </c>
      <c r="BD163">
        <v>3</v>
      </c>
      <c r="BE163">
        <v>2</v>
      </c>
      <c r="BF163">
        <v>2</v>
      </c>
      <c r="BG163">
        <v>5</v>
      </c>
      <c r="BH163" t="s">
        <v>26</v>
      </c>
      <c r="BI163" t="s">
        <v>93</v>
      </c>
      <c r="BJ163">
        <v>7</v>
      </c>
      <c r="BK163" t="s">
        <v>86</v>
      </c>
      <c r="BM163">
        <v>3</v>
      </c>
      <c r="BN163">
        <v>8</v>
      </c>
      <c r="BO163">
        <v>2</v>
      </c>
      <c r="BP163">
        <v>3</v>
      </c>
      <c r="BQ163">
        <v>5</v>
      </c>
      <c r="BR163" t="s">
        <v>31</v>
      </c>
      <c r="BS163" t="s">
        <v>93</v>
      </c>
      <c r="BT163" t="s">
        <v>226</v>
      </c>
      <c r="BU163" t="s">
        <v>85</v>
      </c>
      <c r="BW163">
        <v>3</v>
      </c>
      <c r="BX163">
        <v>8</v>
      </c>
      <c r="BY163">
        <v>2</v>
      </c>
      <c r="BZ163">
        <v>3</v>
      </c>
      <c r="CA163">
        <v>3</v>
      </c>
      <c r="CD163" t="s">
        <v>226</v>
      </c>
      <c r="CE163" t="s">
        <v>85</v>
      </c>
      <c r="CG163">
        <v>2</v>
      </c>
      <c r="CH163">
        <v>16</v>
      </c>
      <c r="CI163">
        <v>2</v>
      </c>
      <c r="CJ163">
        <v>1</v>
      </c>
      <c r="CK163">
        <v>6</v>
      </c>
      <c r="CL163" t="s">
        <v>31</v>
      </c>
      <c r="CM163" t="s">
        <v>93</v>
      </c>
      <c r="CN163">
        <v>7.6666666666666696</v>
      </c>
      <c r="CO163" t="s">
        <v>85</v>
      </c>
      <c r="CQ163">
        <v>3</v>
      </c>
      <c r="CR163">
        <v>15</v>
      </c>
      <c r="CS163">
        <v>3</v>
      </c>
      <c r="CT163">
        <v>3</v>
      </c>
      <c r="CU163">
        <v>6</v>
      </c>
      <c r="CV163" t="s">
        <v>34</v>
      </c>
      <c r="CW163" t="s">
        <v>63</v>
      </c>
      <c r="CX163">
        <v>5</v>
      </c>
      <c r="CY163" t="s">
        <v>63</v>
      </c>
      <c r="DA163">
        <v>2</v>
      </c>
      <c r="DB163">
        <v>6</v>
      </c>
      <c r="DC163">
        <v>2</v>
      </c>
      <c r="DD163">
        <v>4</v>
      </c>
      <c r="DF163">
        <v>5</v>
      </c>
      <c r="DI163" t="s">
        <v>111</v>
      </c>
      <c r="DJ163" t="s">
        <v>95</v>
      </c>
      <c r="DL163">
        <v>2</v>
      </c>
      <c r="DM163">
        <v>7</v>
      </c>
      <c r="DN163">
        <v>3</v>
      </c>
      <c r="DO163">
        <v>2</v>
      </c>
      <c r="DP163">
        <v>4</v>
      </c>
      <c r="DQ163" t="s">
        <v>34</v>
      </c>
      <c r="DR163" t="s">
        <v>93</v>
      </c>
      <c r="DS163" t="s">
        <v>226</v>
      </c>
      <c r="DT163" t="s">
        <v>85</v>
      </c>
      <c r="DV163">
        <v>1.6666666666666701</v>
      </c>
      <c r="DW163">
        <v>2</v>
      </c>
      <c r="DX163">
        <v>2</v>
      </c>
      <c r="DY163">
        <v>2</v>
      </c>
      <c r="DZ163">
        <v>4</v>
      </c>
      <c r="EA163" t="s">
        <v>34</v>
      </c>
      <c r="EB163" t="s">
        <v>93</v>
      </c>
      <c r="EC163">
        <v>8</v>
      </c>
      <c r="ED163" t="s">
        <v>92</v>
      </c>
      <c r="EF163">
        <v>2</v>
      </c>
      <c r="EG163">
        <v>4</v>
      </c>
      <c r="EH163">
        <v>1</v>
      </c>
      <c r="EI163">
        <v>3</v>
      </c>
      <c r="EJ163">
        <v>4</v>
      </c>
      <c r="EK163" t="s">
        <v>36</v>
      </c>
      <c r="EL163" t="s">
        <v>93</v>
      </c>
      <c r="EM163">
        <v>8</v>
      </c>
      <c r="EN163" t="s">
        <v>85</v>
      </c>
      <c r="EP163">
        <v>1</v>
      </c>
      <c r="EQ163">
        <v>3</v>
      </c>
      <c r="ER163">
        <v>2</v>
      </c>
      <c r="ES163">
        <v>2</v>
      </c>
      <c r="ET163">
        <v>6</v>
      </c>
      <c r="EU163" t="s">
        <v>34</v>
      </c>
      <c r="EV163" t="s">
        <v>93</v>
      </c>
      <c r="EW163">
        <v>6</v>
      </c>
      <c r="EX163" t="s">
        <v>63</v>
      </c>
      <c r="EZ163">
        <v>2</v>
      </c>
      <c r="FA163">
        <v>3</v>
      </c>
      <c r="FB163">
        <v>1</v>
      </c>
      <c r="FC163">
        <v>5</v>
      </c>
      <c r="FD163">
        <v>5</v>
      </c>
      <c r="FE163" t="s">
        <v>34</v>
      </c>
      <c r="FF163" t="s">
        <v>93</v>
      </c>
      <c r="FG163">
        <v>7</v>
      </c>
      <c r="FH163" t="s">
        <v>85</v>
      </c>
      <c r="FJ163">
        <v>3</v>
      </c>
      <c r="FK163">
        <v>25</v>
      </c>
      <c r="FL163">
        <v>3</v>
      </c>
      <c r="FM163">
        <v>2</v>
      </c>
      <c r="FN163">
        <v>4</v>
      </c>
      <c r="FO163" t="s">
        <v>34</v>
      </c>
      <c r="FP163" t="s">
        <v>93</v>
      </c>
      <c r="FQ163">
        <v>0</v>
      </c>
      <c r="FR163" t="s">
        <v>92</v>
      </c>
      <c r="FT163">
        <v>1.6666666666666701</v>
      </c>
      <c r="FU163">
        <v>2</v>
      </c>
      <c r="FV163">
        <v>1</v>
      </c>
      <c r="FW163">
        <v>3</v>
      </c>
      <c r="FX163">
        <v>4</v>
      </c>
      <c r="GA163">
        <v>7</v>
      </c>
      <c r="GB163" t="s">
        <v>95</v>
      </c>
      <c r="GD163">
        <v>2</v>
      </c>
      <c r="GE163">
        <v>7</v>
      </c>
      <c r="GF163">
        <v>2</v>
      </c>
      <c r="GG163">
        <v>2</v>
      </c>
      <c r="GH163">
        <v>5</v>
      </c>
      <c r="GI163" t="s">
        <v>34</v>
      </c>
      <c r="GJ163" t="s">
        <v>63</v>
      </c>
      <c r="GK163">
        <v>7</v>
      </c>
      <c r="GL163" t="s">
        <v>85</v>
      </c>
      <c r="GN163">
        <v>3</v>
      </c>
      <c r="GO163">
        <v>16</v>
      </c>
      <c r="GP163">
        <v>2</v>
      </c>
      <c r="GQ163">
        <v>3</v>
      </c>
    </row>
    <row r="164" spans="1:199">
      <c r="A164" s="116">
        <v>43485</v>
      </c>
      <c r="C164">
        <v>1</v>
      </c>
      <c r="D164">
        <v>1</v>
      </c>
      <c r="E164">
        <v>2</v>
      </c>
      <c r="F164">
        <v>88</v>
      </c>
      <c r="G164">
        <v>43</v>
      </c>
      <c r="H164">
        <v>45</v>
      </c>
      <c r="I164" s="521">
        <v>4</v>
      </c>
      <c r="J164">
        <v>1</v>
      </c>
      <c r="K164">
        <v>1</v>
      </c>
      <c r="L164">
        <v>2</v>
      </c>
      <c r="M164">
        <v>2</v>
      </c>
      <c r="N164">
        <v>6</v>
      </c>
      <c r="O164">
        <v>1</v>
      </c>
      <c r="P164">
        <v>7</v>
      </c>
      <c r="Q164">
        <v>1</v>
      </c>
      <c r="S164">
        <v>3</v>
      </c>
      <c r="T164" t="s">
        <v>26</v>
      </c>
      <c r="U164" t="s">
        <v>93</v>
      </c>
      <c r="V164">
        <v>8</v>
      </c>
      <c r="W164" t="s">
        <v>85</v>
      </c>
      <c r="Y164">
        <v>1</v>
      </c>
      <c r="Z164">
        <v>11</v>
      </c>
      <c r="AA164">
        <v>1</v>
      </c>
      <c r="AB164">
        <v>2</v>
      </c>
      <c r="AC164">
        <v>5</v>
      </c>
      <c r="AD164" t="s">
        <v>26</v>
      </c>
      <c r="AE164" t="s">
        <v>63</v>
      </c>
      <c r="AF164">
        <v>7</v>
      </c>
      <c r="AG164" t="s">
        <v>63</v>
      </c>
      <c r="AI164">
        <v>4</v>
      </c>
      <c r="AJ164">
        <v>2</v>
      </c>
      <c r="AK164">
        <v>2</v>
      </c>
      <c r="AL164">
        <v>3</v>
      </c>
      <c r="AM164">
        <v>6</v>
      </c>
      <c r="AN164" t="s">
        <v>26</v>
      </c>
      <c r="AO164" t="s">
        <v>93</v>
      </c>
      <c r="AP164">
        <v>0</v>
      </c>
      <c r="AQ164" t="s">
        <v>91</v>
      </c>
      <c r="AS164">
        <v>2</v>
      </c>
      <c r="AT164">
        <v>7</v>
      </c>
      <c r="AU164">
        <v>3</v>
      </c>
      <c r="AV164">
        <v>3</v>
      </c>
      <c r="AW164">
        <v>4</v>
      </c>
      <c r="AY164" t="s">
        <v>105</v>
      </c>
      <c r="AZ164" t="s">
        <v>29</v>
      </c>
      <c r="BA164" t="s">
        <v>98</v>
      </c>
      <c r="BB164" t="s">
        <v>449</v>
      </c>
      <c r="BC164">
        <v>1</v>
      </c>
      <c r="BD164">
        <v>4</v>
      </c>
      <c r="BE164">
        <v>1</v>
      </c>
      <c r="BF164">
        <v>3</v>
      </c>
      <c r="BG164">
        <v>4</v>
      </c>
      <c r="BH164" t="s">
        <v>26</v>
      </c>
      <c r="BI164" t="s">
        <v>93</v>
      </c>
      <c r="BJ164">
        <v>8</v>
      </c>
      <c r="BK164" t="s">
        <v>98</v>
      </c>
      <c r="BL164" t="s">
        <v>330</v>
      </c>
      <c r="BM164">
        <v>1</v>
      </c>
      <c r="BN164">
        <v>3</v>
      </c>
      <c r="BO164">
        <v>1</v>
      </c>
      <c r="BP164">
        <v>3</v>
      </c>
      <c r="BQ164">
        <v>5</v>
      </c>
      <c r="BR164" t="s">
        <v>31</v>
      </c>
      <c r="BS164" t="s">
        <v>93</v>
      </c>
      <c r="BT164">
        <v>0</v>
      </c>
      <c r="BU164" t="s">
        <v>85</v>
      </c>
      <c r="BW164">
        <v>1</v>
      </c>
      <c r="BX164">
        <v>5</v>
      </c>
      <c r="BY164">
        <v>2</v>
      </c>
      <c r="BZ164">
        <v>3</v>
      </c>
      <c r="CA164">
        <v>4</v>
      </c>
      <c r="CD164" t="s">
        <v>226</v>
      </c>
      <c r="CE164" t="s">
        <v>95</v>
      </c>
      <c r="CG164">
        <v>2</v>
      </c>
      <c r="CH164">
        <v>4</v>
      </c>
      <c r="CI164">
        <v>2</v>
      </c>
      <c r="CJ164">
        <v>2</v>
      </c>
      <c r="CK164">
        <v>7</v>
      </c>
      <c r="CL164" t="s">
        <v>31</v>
      </c>
      <c r="CM164" t="s">
        <v>93</v>
      </c>
      <c r="CN164">
        <v>8</v>
      </c>
      <c r="CO164" t="s">
        <v>95</v>
      </c>
      <c r="CP164" t="s">
        <v>445</v>
      </c>
      <c r="CQ164">
        <v>2</v>
      </c>
      <c r="CR164">
        <v>7</v>
      </c>
      <c r="CS164">
        <v>1</v>
      </c>
      <c r="CT164">
        <v>6</v>
      </c>
      <c r="CU164">
        <v>5</v>
      </c>
      <c r="CV164" t="s">
        <v>34</v>
      </c>
      <c r="CW164" t="s">
        <v>63</v>
      </c>
      <c r="CX164" t="s">
        <v>226</v>
      </c>
      <c r="CY164" t="s">
        <v>85</v>
      </c>
      <c r="DA164">
        <v>2</v>
      </c>
      <c r="DB164">
        <v>6</v>
      </c>
      <c r="DC164">
        <v>2</v>
      </c>
      <c r="DD164">
        <v>3</v>
      </c>
      <c r="DF164">
        <v>5</v>
      </c>
      <c r="DI164" t="s">
        <v>111</v>
      </c>
      <c r="DJ164" t="s">
        <v>63</v>
      </c>
      <c r="DL164">
        <v>2</v>
      </c>
      <c r="DM164">
        <v>6</v>
      </c>
      <c r="DN164">
        <v>3</v>
      </c>
      <c r="DO164">
        <v>2</v>
      </c>
      <c r="DP164">
        <v>4</v>
      </c>
      <c r="DQ164" t="s">
        <v>34</v>
      </c>
      <c r="DR164" t="s">
        <v>93</v>
      </c>
      <c r="DS164">
        <v>8</v>
      </c>
      <c r="DT164" t="s">
        <v>85</v>
      </c>
      <c r="DV164">
        <v>1</v>
      </c>
      <c r="DW164">
        <v>5</v>
      </c>
      <c r="DX164">
        <v>2</v>
      </c>
      <c r="DY164">
        <v>2</v>
      </c>
      <c r="DZ164">
        <v>5</v>
      </c>
      <c r="EA164" t="s">
        <v>34</v>
      </c>
      <c r="EB164" t="s">
        <v>93</v>
      </c>
      <c r="EC164">
        <v>8</v>
      </c>
      <c r="ED164" t="s">
        <v>85</v>
      </c>
      <c r="EF164">
        <v>1</v>
      </c>
      <c r="EG164">
        <v>13</v>
      </c>
      <c r="EH164">
        <v>3</v>
      </c>
      <c r="EI164">
        <v>2</v>
      </c>
      <c r="EJ164">
        <v>5</v>
      </c>
      <c r="EK164" t="s">
        <v>36</v>
      </c>
      <c r="EL164" t="s">
        <v>93</v>
      </c>
      <c r="EM164">
        <v>7</v>
      </c>
      <c r="EN164" t="s">
        <v>86</v>
      </c>
      <c r="EP164">
        <v>2</v>
      </c>
      <c r="EQ164">
        <v>1</v>
      </c>
      <c r="ER164">
        <v>1</v>
      </c>
      <c r="ES164">
        <v>4</v>
      </c>
      <c r="ET164">
        <v>7</v>
      </c>
      <c r="EU164" t="s">
        <v>34</v>
      </c>
      <c r="EV164" t="s">
        <v>93</v>
      </c>
      <c r="EW164">
        <v>6</v>
      </c>
      <c r="EX164" t="s">
        <v>91</v>
      </c>
      <c r="EZ164">
        <v>1</v>
      </c>
      <c r="FA164">
        <v>2</v>
      </c>
      <c r="FB164">
        <v>2</v>
      </c>
      <c r="FC164">
        <v>5</v>
      </c>
      <c r="FD164">
        <v>6</v>
      </c>
      <c r="FE164" t="s">
        <v>34</v>
      </c>
      <c r="FF164" t="s">
        <v>91</v>
      </c>
      <c r="FG164" t="s">
        <v>226</v>
      </c>
      <c r="FH164" t="s">
        <v>85</v>
      </c>
      <c r="FJ164">
        <v>3</v>
      </c>
      <c r="FK164">
        <v>8</v>
      </c>
      <c r="FL164">
        <v>3</v>
      </c>
      <c r="FM164">
        <v>3</v>
      </c>
      <c r="FN164">
        <v>3</v>
      </c>
      <c r="FO164" t="s">
        <v>34</v>
      </c>
      <c r="FP164" t="s">
        <v>93</v>
      </c>
      <c r="FQ164">
        <v>0</v>
      </c>
      <c r="FR164" t="s">
        <v>85</v>
      </c>
      <c r="FT164">
        <v>1</v>
      </c>
      <c r="FU164">
        <v>3</v>
      </c>
      <c r="FV164">
        <v>1</v>
      </c>
      <c r="FW164">
        <v>2</v>
      </c>
      <c r="FX164">
        <v>5</v>
      </c>
      <c r="GA164">
        <v>7</v>
      </c>
      <c r="GB164" t="s">
        <v>63</v>
      </c>
      <c r="GD164">
        <v>2</v>
      </c>
      <c r="GE164">
        <v>5</v>
      </c>
      <c r="GF164">
        <v>3</v>
      </c>
      <c r="GG164">
        <v>2</v>
      </c>
      <c r="GH164">
        <v>5</v>
      </c>
      <c r="GI164" t="s">
        <v>34</v>
      </c>
      <c r="GJ164" t="s">
        <v>93</v>
      </c>
      <c r="GK164">
        <v>9</v>
      </c>
      <c r="GL164" t="s">
        <v>98</v>
      </c>
      <c r="GN164">
        <v>2</v>
      </c>
      <c r="GO164">
        <v>3</v>
      </c>
      <c r="GP164">
        <v>1</v>
      </c>
      <c r="GQ164">
        <v>4</v>
      </c>
    </row>
    <row r="165" spans="1:199">
      <c r="A165" s="116">
        <v>43469</v>
      </c>
      <c r="C165">
        <v>3</v>
      </c>
      <c r="D165">
        <v>0</v>
      </c>
      <c r="E165">
        <v>3</v>
      </c>
      <c r="F165">
        <v>86</v>
      </c>
      <c r="G165">
        <v>45</v>
      </c>
      <c r="H165">
        <v>41</v>
      </c>
      <c r="I165" s="521">
        <v>5</v>
      </c>
      <c r="J165">
        <v>1</v>
      </c>
      <c r="K165">
        <v>1</v>
      </c>
      <c r="L165">
        <v>1</v>
      </c>
      <c r="M165">
        <v>1</v>
      </c>
      <c r="N165">
        <v>4</v>
      </c>
      <c r="O165">
        <v>0</v>
      </c>
      <c r="P165">
        <v>4</v>
      </c>
      <c r="Q165">
        <v>0</v>
      </c>
      <c r="S165">
        <v>6</v>
      </c>
      <c r="T165" t="s">
        <v>26</v>
      </c>
      <c r="U165" t="s">
        <v>63</v>
      </c>
      <c r="V165">
        <v>8</v>
      </c>
      <c r="W165" t="s">
        <v>103</v>
      </c>
      <c r="Y165">
        <v>1</v>
      </c>
      <c r="Z165">
        <v>0.5</v>
      </c>
      <c r="AA165">
        <v>1</v>
      </c>
      <c r="AB165">
        <v>5</v>
      </c>
      <c r="AC165">
        <v>4</v>
      </c>
      <c r="AD165" t="s">
        <v>26</v>
      </c>
      <c r="AE165" t="s">
        <v>86</v>
      </c>
      <c r="AF165">
        <v>9</v>
      </c>
      <c r="AG165" t="s">
        <v>85</v>
      </c>
      <c r="AI165">
        <v>3</v>
      </c>
      <c r="AJ165">
        <v>3</v>
      </c>
      <c r="AK165">
        <v>2</v>
      </c>
      <c r="AL165">
        <v>2</v>
      </c>
      <c r="AM165">
        <v>6</v>
      </c>
      <c r="AN165" t="s">
        <v>446</v>
      </c>
      <c r="AO165" t="s">
        <v>103</v>
      </c>
      <c r="AP165" t="s">
        <v>226</v>
      </c>
      <c r="AQ165" t="s">
        <v>85</v>
      </c>
      <c r="AR165" t="s">
        <v>101</v>
      </c>
      <c r="AS165">
        <v>3</v>
      </c>
      <c r="AT165">
        <v>8</v>
      </c>
      <c r="AU165">
        <v>2</v>
      </c>
      <c r="AV165">
        <v>4</v>
      </c>
      <c r="AW165">
        <v>4</v>
      </c>
      <c r="AY165" t="s">
        <v>105</v>
      </c>
      <c r="AZ165" t="s">
        <v>29</v>
      </c>
      <c r="BA165" t="s">
        <v>95</v>
      </c>
      <c r="BC165">
        <v>3</v>
      </c>
      <c r="BD165">
        <v>5</v>
      </c>
      <c r="BE165">
        <v>2</v>
      </c>
      <c r="BF165">
        <v>2</v>
      </c>
      <c r="BG165">
        <v>5</v>
      </c>
      <c r="BH165" t="s">
        <v>26</v>
      </c>
      <c r="BI165" t="s">
        <v>93</v>
      </c>
      <c r="BJ165">
        <v>7</v>
      </c>
      <c r="BK165" t="s">
        <v>86</v>
      </c>
      <c r="BM165">
        <v>3</v>
      </c>
      <c r="BN165">
        <v>14</v>
      </c>
      <c r="BO165">
        <v>3</v>
      </c>
      <c r="BP165">
        <v>2</v>
      </c>
      <c r="BQ165">
        <v>6</v>
      </c>
      <c r="BR165" t="s">
        <v>31</v>
      </c>
      <c r="BS165" t="s">
        <v>105</v>
      </c>
      <c r="BT165">
        <v>8</v>
      </c>
      <c r="BU165" t="s">
        <v>85</v>
      </c>
      <c r="BW165">
        <v>2</v>
      </c>
      <c r="BX165">
        <v>13</v>
      </c>
      <c r="BY165">
        <v>3</v>
      </c>
      <c r="BZ165">
        <v>3</v>
      </c>
      <c r="CA165">
        <v>3</v>
      </c>
      <c r="CD165" t="s">
        <v>226</v>
      </c>
      <c r="CE165" t="s">
        <v>86</v>
      </c>
      <c r="CG165">
        <v>3</v>
      </c>
      <c r="CH165">
        <v>0.5</v>
      </c>
      <c r="CI165">
        <v>1</v>
      </c>
      <c r="CJ165">
        <v>2</v>
      </c>
      <c r="CK165">
        <v>7</v>
      </c>
      <c r="CL165" t="s">
        <v>31</v>
      </c>
      <c r="CM165" t="s">
        <v>93</v>
      </c>
      <c r="CN165">
        <v>7</v>
      </c>
      <c r="CO165" t="s">
        <v>95</v>
      </c>
      <c r="CP165" t="s">
        <v>445</v>
      </c>
      <c r="CQ165">
        <v>2</v>
      </c>
      <c r="CR165">
        <v>4</v>
      </c>
      <c r="CS165">
        <v>1</v>
      </c>
      <c r="CT165">
        <v>6</v>
      </c>
      <c r="CU165">
        <v>4</v>
      </c>
      <c r="CV165" t="s">
        <v>34</v>
      </c>
      <c r="CW165" t="s">
        <v>93</v>
      </c>
      <c r="CX165">
        <v>8</v>
      </c>
      <c r="CY165" t="s">
        <v>85</v>
      </c>
      <c r="DA165">
        <v>2</v>
      </c>
      <c r="DB165">
        <v>8</v>
      </c>
      <c r="DC165">
        <v>2</v>
      </c>
      <c r="DD165">
        <v>2</v>
      </c>
      <c r="DF165">
        <v>4</v>
      </c>
      <c r="DI165" t="s">
        <v>29</v>
      </c>
      <c r="DJ165" t="s">
        <v>63</v>
      </c>
      <c r="DL165">
        <v>2</v>
      </c>
      <c r="DM165">
        <v>25</v>
      </c>
      <c r="DN165">
        <v>2</v>
      </c>
      <c r="DO165">
        <v>2</v>
      </c>
      <c r="DP165">
        <v>4</v>
      </c>
      <c r="DQ165" t="s">
        <v>34</v>
      </c>
      <c r="DR165" t="s">
        <v>63</v>
      </c>
      <c r="DS165">
        <v>7</v>
      </c>
      <c r="DT165" t="s">
        <v>85</v>
      </c>
      <c r="DV165">
        <v>3</v>
      </c>
      <c r="DW165">
        <v>5</v>
      </c>
      <c r="DX165">
        <v>2</v>
      </c>
      <c r="DY165">
        <v>2</v>
      </c>
      <c r="DZ165">
        <v>5</v>
      </c>
      <c r="EA165" t="s">
        <v>34</v>
      </c>
      <c r="EB165" t="s">
        <v>93</v>
      </c>
      <c r="EC165">
        <v>8</v>
      </c>
      <c r="ED165" t="s">
        <v>63</v>
      </c>
      <c r="EF165">
        <v>3</v>
      </c>
      <c r="EG165">
        <v>25</v>
      </c>
      <c r="EH165">
        <v>3</v>
      </c>
      <c r="EI165">
        <v>2</v>
      </c>
      <c r="EJ165">
        <v>5</v>
      </c>
      <c r="EK165" t="s">
        <v>36</v>
      </c>
      <c r="EL165" t="s">
        <v>93</v>
      </c>
      <c r="EM165">
        <v>6</v>
      </c>
      <c r="EN165" t="s">
        <v>63</v>
      </c>
      <c r="EP165">
        <v>2</v>
      </c>
      <c r="EQ165">
        <v>2</v>
      </c>
      <c r="ER165">
        <v>1</v>
      </c>
      <c r="ES165">
        <v>4</v>
      </c>
      <c r="ET165">
        <v>5</v>
      </c>
      <c r="EU165" t="s">
        <v>34</v>
      </c>
      <c r="EV165" t="s">
        <v>93</v>
      </c>
      <c r="EW165">
        <v>6</v>
      </c>
      <c r="EX165" t="s">
        <v>63</v>
      </c>
      <c r="EZ165">
        <v>2</v>
      </c>
      <c r="FA165">
        <v>3</v>
      </c>
      <c r="FB165">
        <v>1</v>
      </c>
      <c r="FC165">
        <v>4</v>
      </c>
      <c r="FD165">
        <v>4</v>
      </c>
      <c r="FE165" t="s">
        <v>34</v>
      </c>
      <c r="FF165" t="s">
        <v>93</v>
      </c>
      <c r="FG165">
        <v>8</v>
      </c>
      <c r="FH165" t="s">
        <v>85</v>
      </c>
      <c r="FJ165">
        <v>4</v>
      </c>
      <c r="FK165">
        <v>10</v>
      </c>
      <c r="FL165">
        <v>2</v>
      </c>
      <c r="FM165">
        <v>2</v>
      </c>
      <c r="FN165">
        <v>6</v>
      </c>
      <c r="FO165" t="s">
        <v>34</v>
      </c>
      <c r="FP165" t="s">
        <v>91</v>
      </c>
      <c r="FQ165">
        <v>4</v>
      </c>
      <c r="FR165" t="s">
        <v>85</v>
      </c>
      <c r="FT165">
        <v>3</v>
      </c>
      <c r="FU165">
        <v>14</v>
      </c>
      <c r="FV165">
        <v>3</v>
      </c>
      <c r="FW165">
        <v>3</v>
      </c>
      <c r="FX165">
        <v>3</v>
      </c>
      <c r="GA165">
        <v>7</v>
      </c>
      <c r="GB165" t="s">
        <v>85</v>
      </c>
      <c r="GD165">
        <v>2</v>
      </c>
      <c r="GE165">
        <v>13</v>
      </c>
      <c r="GF165">
        <v>2</v>
      </c>
      <c r="GG165">
        <v>1</v>
      </c>
      <c r="GH165">
        <v>5</v>
      </c>
      <c r="GI165" t="s">
        <v>34</v>
      </c>
      <c r="GJ165" t="s">
        <v>105</v>
      </c>
      <c r="GK165">
        <v>6</v>
      </c>
      <c r="GL165" t="s">
        <v>85</v>
      </c>
      <c r="GN165">
        <v>2</v>
      </c>
      <c r="GO165">
        <v>14</v>
      </c>
      <c r="GP165">
        <v>2</v>
      </c>
      <c r="GQ165">
        <v>3</v>
      </c>
    </row>
    <row r="166" spans="1:199">
      <c r="A166" s="116">
        <v>43468</v>
      </c>
      <c r="C166">
        <v>2</v>
      </c>
      <c r="D166">
        <v>1</v>
      </c>
      <c r="E166">
        <v>3</v>
      </c>
      <c r="F166">
        <v>95</v>
      </c>
      <c r="G166">
        <v>51</v>
      </c>
      <c r="H166">
        <v>44</v>
      </c>
      <c r="I166" s="521">
        <v>7</v>
      </c>
      <c r="J166">
        <v>2</v>
      </c>
      <c r="K166">
        <v>0</v>
      </c>
      <c r="L166">
        <v>2</v>
      </c>
      <c r="M166">
        <v>0</v>
      </c>
      <c r="N166">
        <v>4</v>
      </c>
      <c r="O166">
        <v>2</v>
      </c>
      <c r="P166">
        <v>6</v>
      </c>
      <c r="Q166">
        <v>0</v>
      </c>
      <c r="S166">
        <v>7</v>
      </c>
      <c r="T166" t="s">
        <v>26</v>
      </c>
      <c r="U166" t="s">
        <v>63</v>
      </c>
      <c r="V166">
        <v>7</v>
      </c>
      <c r="W166" t="s">
        <v>103</v>
      </c>
      <c r="Y166">
        <v>2</v>
      </c>
      <c r="Z166">
        <v>7</v>
      </c>
      <c r="AA166">
        <v>2</v>
      </c>
      <c r="AB166">
        <v>5</v>
      </c>
      <c r="AC166">
        <v>5</v>
      </c>
      <c r="AD166" t="s">
        <v>26</v>
      </c>
      <c r="AE166" t="s">
        <v>86</v>
      </c>
      <c r="AF166">
        <v>7</v>
      </c>
      <c r="AG166" t="s">
        <v>91</v>
      </c>
      <c r="AI166">
        <v>4</v>
      </c>
      <c r="AJ166">
        <v>7</v>
      </c>
      <c r="AK166">
        <v>2</v>
      </c>
      <c r="AL166">
        <v>3</v>
      </c>
      <c r="AM166">
        <v>8</v>
      </c>
      <c r="AN166" t="s">
        <v>446</v>
      </c>
      <c r="AO166" t="s">
        <v>86</v>
      </c>
      <c r="AP166">
        <v>9</v>
      </c>
      <c r="AQ166" t="s">
        <v>63</v>
      </c>
      <c r="AR166" t="s">
        <v>330</v>
      </c>
      <c r="AS166">
        <v>3</v>
      </c>
      <c r="AT166">
        <v>4</v>
      </c>
      <c r="AU166">
        <v>2</v>
      </c>
      <c r="AV166">
        <v>6</v>
      </c>
      <c r="AW166">
        <v>5</v>
      </c>
      <c r="AY166" t="s">
        <v>105</v>
      </c>
      <c r="AZ166" t="s">
        <v>29</v>
      </c>
      <c r="BA166" t="s">
        <v>98</v>
      </c>
      <c r="BB166">
        <v>1</v>
      </c>
      <c r="BC166">
        <v>3</v>
      </c>
      <c r="BD166">
        <v>5</v>
      </c>
      <c r="BE166">
        <v>2</v>
      </c>
      <c r="BF166">
        <v>3</v>
      </c>
      <c r="BG166">
        <v>5</v>
      </c>
      <c r="BH166" t="s">
        <v>446</v>
      </c>
      <c r="BI166" t="s">
        <v>105</v>
      </c>
      <c r="BJ166">
        <v>4</v>
      </c>
      <c r="BK166" t="s">
        <v>91</v>
      </c>
      <c r="BM166">
        <v>1</v>
      </c>
      <c r="BN166">
        <v>14</v>
      </c>
      <c r="BO166">
        <v>2</v>
      </c>
      <c r="BP166">
        <v>3</v>
      </c>
      <c r="BQ166">
        <v>6</v>
      </c>
      <c r="BR166" t="s">
        <v>31</v>
      </c>
      <c r="BS166" t="s">
        <v>93</v>
      </c>
      <c r="BT166" t="s">
        <v>226</v>
      </c>
      <c r="BU166" t="s">
        <v>92</v>
      </c>
      <c r="BV166" t="s">
        <v>330</v>
      </c>
      <c r="BW166">
        <v>3</v>
      </c>
      <c r="BX166">
        <v>5</v>
      </c>
      <c r="BY166">
        <v>2</v>
      </c>
      <c r="BZ166">
        <v>4</v>
      </c>
      <c r="CA166">
        <v>4</v>
      </c>
      <c r="CD166" t="s">
        <v>226</v>
      </c>
      <c r="CE166" t="s">
        <v>95</v>
      </c>
      <c r="CG166">
        <v>3</v>
      </c>
      <c r="CH166">
        <v>4</v>
      </c>
      <c r="CI166">
        <v>2</v>
      </c>
      <c r="CJ166">
        <v>2</v>
      </c>
      <c r="CK166">
        <v>6</v>
      </c>
      <c r="CL166" t="s">
        <v>31</v>
      </c>
      <c r="CM166" t="s">
        <v>93</v>
      </c>
      <c r="CN166">
        <v>8</v>
      </c>
      <c r="CO166" t="s">
        <v>91</v>
      </c>
      <c r="CP166">
        <v>1</v>
      </c>
      <c r="CQ166">
        <v>2</v>
      </c>
      <c r="CR166">
        <v>4</v>
      </c>
      <c r="CS166">
        <v>2</v>
      </c>
      <c r="CT166">
        <v>4</v>
      </c>
      <c r="CU166">
        <v>5</v>
      </c>
      <c r="CV166" t="s">
        <v>34</v>
      </c>
      <c r="CW166" t="s">
        <v>93</v>
      </c>
      <c r="CX166">
        <v>9</v>
      </c>
      <c r="CY166" t="s">
        <v>63</v>
      </c>
      <c r="CZ166" t="s">
        <v>233</v>
      </c>
      <c r="DA166">
        <v>3</v>
      </c>
      <c r="DB166">
        <v>5</v>
      </c>
      <c r="DC166">
        <v>2</v>
      </c>
      <c r="DD166">
        <v>3</v>
      </c>
      <c r="DF166">
        <v>4</v>
      </c>
      <c r="DI166" t="s">
        <v>29</v>
      </c>
      <c r="DJ166" t="s">
        <v>63</v>
      </c>
      <c r="DL166">
        <v>1</v>
      </c>
      <c r="DM166">
        <v>5</v>
      </c>
      <c r="DN166">
        <v>2</v>
      </c>
      <c r="DO166">
        <v>2</v>
      </c>
      <c r="DP166">
        <v>6</v>
      </c>
      <c r="DQ166" t="s">
        <v>34</v>
      </c>
      <c r="DR166" t="s">
        <v>86</v>
      </c>
      <c r="DS166">
        <v>8</v>
      </c>
      <c r="DT166" t="s">
        <v>63</v>
      </c>
      <c r="DV166">
        <v>1</v>
      </c>
      <c r="DW166">
        <v>15</v>
      </c>
      <c r="DX166">
        <v>3</v>
      </c>
      <c r="DY166">
        <v>3</v>
      </c>
      <c r="DZ166">
        <v>5</v>
      </c>
      <c r="EA166" t="s">
        <v>34</v>
      </c>
      <c r="EB166" t="s">
        <v>92</v>
      </c>
      <c r="EC166" t="s">
        <v>226</v>
      </c>
      <c r="ED166" t="s">
        <v>85</v>
      </c>
      <c r="EF166">
        <v>4</v>
      </c>
      <c r="EG166">
        <v>35</v>
      </c>
      <c r="EH166">
        <v>3</v>
      </c>
      <c r="EI166">
        <v>2</v>
      </c>
      <c r="EJ166">
        <v>5</v>
      </c>
      <c r="EK166" t="s">
        <v>36</v>
      </c>
      <c r="EL166" t="s">
        <v>105</v>
      </c>
      <c r="EM166">
        <v>4</v>
      </c>
      <c r="EN166" t="s">
        <v>85</v>
      </c>
      <c r="EP166">
        <v>3</v>
      </c>
      <c r="EQ166">
        <v>4</v>
      </c>
      <c r="ER166">
        <v>2</v>
      </c>
      <c r="ES166">
        <v>3</v>
      </c>
      <c r="ET166">
        <v>6</v>
      </c>
      <c r="EU166" t="s">
        <v>34</v>
      </c>
      <c r="EV166" t="s">
        <v>93</v>
      </c>
      <c r="EW166">
        <v>4</v>
      </c>
      <c r="EX166" t="s">
        <v>85</v>
      </c>
      <c r="EZ166">
        <v>3</v>
      </c>
      <c r="FA166">
        <v>3</v>
      </c>
      <c r="FB166">
        <v>2</v>
      </c>
      <c r="FC166">
        <v>4</v>
      </c>
      <c r="FD166">
        <v>5</v>
      </c>
      <c r="FE166" t="s">
        <v>34</v>
      </c>
      <c r="FF166" t="s">
        <v>93</v>
      </c>
      <c r="FG166">
        <v>8</v>
      </c>
      <c r="FH166" t="s">
        <v>91</v>
      </c>
      <c r="FJ166">
        <v>3</v>
      </c>
      <c r="FK166">
        <v>1</v>
      </c>
      <c r="FL166">
        <v>1</v>
      </c>
      <c r="FM166">
        <v>4</v>
      </c>
      <c r="FN166">
        <v>5</v>
      </c>
      <c r="FO166" t="s">
        <v>34</v>
      </c>
      <c r="FP166" t="s">
        <v>93</v>
      </c>
      <c r="FQ166">
        <v>0</v>
      </c>
      <c r="FR166" t="s">
        <v>85</v>
      </c>
      <c r="FT166">
        <v>1</v>
      </c>
      <c r="FU166">
        <v>5</v>
      </c>
      <c r="FV166">
        <v>2</v>
      </c>
      <c r="FW166">
        <v>3</v>
      </c>
      <c r="FX166">
        <v>3</v>
      </c>
      <c r="GA166">
        <v>7</v>
      </c>
      <c r="GB166" t="s">
        <v>85</v>
      </c>
      <c r="GD166">
        <v>1</v>
      </c>
      <c r="GE166">
        <v>4</v>
      </c>
      <c r="GF166">
        <v>2</v>
      </c>
      <c r="GG166">
        <v>1</v>
      </c>
      <c r="GH166">
        <v>5</v>
      </c>
      <c r="GI166" t="s">
        <v>34</v>
      </c>
      <c r="GJ166" t="s">
        <v>63</v>
      </c>
      <c r="GK166" t="s">
        <v>226</v>
      </c>
      <c r="GL166" t="s">
        <v>85</v>
      </c>
      <c r="GN166">
        <v>2</v>
      </c>
      <c r="GO166">
        <v>13</v>
      </c>
      <c r="GP166">
        <v>2</v>
      </c>
      <c r="GQ166">
        <v>3</v>
      </c>
    </row>
    <row r="167" spans="1:199">
      <c r="A167" s="116">
        <v>43467</v>
      </c>
      <c r="B167" t="s">
        <v>162</v>
      </c>
      <c r="C167">
        <v>1</v>
      </c>
      <c r="D167">
        <v>0</v>
      </c>
      <c r="E167">
        <v>1</v>
      </c>
      <c r="F167">
        <v>83</v>
      </c>
      <c r="G167">
        <v>42</v>
      </c>
      <c r="H167">
        <v>41</v>
      </c>
      <c r="I167" s="521">
        <v>2</v>
      </c>
      <c r="J167">
        <v>0</v>
      </c>
      <c r="K167">
        <v>0</v>
      </c>
      <c r="L167">
        <v>1</v>
      </c>
      <c r="M167">
        <v>1</v>
      </c>
      <c r="N167">
        <v>2</v>
      </c>
      <c r="O167">
        <v>2</v>
      </c>
      <c r="P167">
        <v>4</v>
      </c>
      <c r="Q167">
        <v>3</v>
      </c>
      <c r="S167">
        <v>7</v>
      </c>
      <c r="T167" t="s">
        <v>26</v>
      </c>
      <c r="U167" t="s">
        <v>93</v>
      </c>
      <c r="V167">
        <v>7</v>
      </c>
      <c r="W167" t="s">
        <v>96</v>
      </c>
      <c r="Y167">
        <v>2</v>
      </c>
      <c r="Z167">
        <v>18</v>
      </c>
      <c r="AA167">
        <v>2</v>
      </c>
      <c r="AB167">
        <v>5</v>
      </c>
      <c r="AC167">
        <v>5</v>
      </c>
      <c r="AD167" t="s">
        <v>26</v>
      </c>
      <c r="AE167" t="s">
        <v>86</v>
      </c>
      <c r="AF167">
        <v>0</v>
      </c>
      <c r="AG167" t="s">
        <v>85</v>
      </c>
      <c r="AI167">
        <v>3</v>
      </c>
      <c r="AJ167">
        <v>10</v>
      </c>
      <c r="AK167">
        <v>3</v>
      </c>
      <c r="AL167">
        <v>2</v>
      </c>
      <c r="AM167">
        <v>5</v>
      </c>
      <c r="AN167" t="s">
        <v>446</v>
      </c>
      <c r="AO167" t="s">
        <v>93</v>
      </c>
      <c r="AP167">
        <v>0</v>
      </c>
      <c r="AQ167" t="s">
        <v>91</v>
      </c>
      <c r="AR167" t="s">
        <v>330</v>
      </c>
      <c r="AS167">
        <v>3</v>
      </c>
      <c r="AT167">
        <v>20</v>
      </c>
      <c r="AU167">
        <v>2</v>
      </c>
      <c r="AV167">
        <v>3</v>
      </c>
      <c r="AW167">
        <v>4</v>
      </c>
      <c r="AY167" t="s">
        <v>105</v>
      </c>
      <c r="AZ167" t="s">
        <v>29</v>
      </c>
      <c r="BA167" t="s">
        <v>91</v>
      </c>
      <c r="BC167">
        <v>3</v>
      </c>
      <c r="BD167">
        <v>4</v>
      </c>
      <c r="BE167">
        <v>2</v>
      </c>
      <c r="BF167">
        <v>2</v>
      </c>
      <c r="BG167">
        <v>4</v>
      </c>
      <c r="BH167" t="s">
        <v>446</v>
      </c>
      <c r="BI167" t="s">
        <v>93</v>
      </c>
      <c r="BJ167">
        <v>7</v>
      </c>
      <c r="BK167" t="s">
        <v>85</v>
      </c>
      <c r="BM167">
        <v>2</v>
      </c>
      <c r="BN167">
        <v>15</v>
      </c>
      <c r="BO167">
        <v>2</v>
      </c>
      <c r="BP167">
        <v>2</v>
      </c>
      <c r="BQ167">
        <v>6</v>
      </c>
      <c r="BR167" t="s">
        <v>31</v>
      </c>
      <c r="BS167" t="s">
        <v>93</v>
      </c>
      <c r="BT167" t="s">
        <v>226</v>
      </c>
      <c r="BU167" t="s">
        <v>85</v>
      </c>
      <c r="BW167">
        <v>2</v>
      </c>
      <c r="BX167">
        <v>10</v>
      </c>
      <c r="BY167">
        <v>3</v>
      </c>
      <c r="BZ167">
        <v>3</v>
      </c>
      <c r="CA167">
        <v>2</v>
      </c>
      <c r="CD167" t="s">
        <v>226</v>
      </c>
      <c r="CE167" t="s">
        <v>85</v>
      </c>
      <c r="CG167">
        <v>3</v>
      </c>
      <c r="CH167">
        <v>3</v>
      </c>
      <c r="CI167">
        <v>1</v>
      </c>
      <c r="CJ167">
        <v>1</v>
      </c>
      <c r="CK167">
        <v>5</v>
      </c>
      <c r="CL167" t="s">
        <v>31</v>
      </c>
      <c r="CM167" t="s">
        <v>93</v>
      </c>
      <c r="CN167" t="s">
        <v>226</v>
      </c>
      <c r="CO167" t="s">
        <v>85</v>
      </c>
      <c r="CQ167">
        <v>2</v>
      </c>
      <c r="CR167">
        <v>25</v>
      </c>
      <c r="CS167">
        <v>2</v>
      </c>
      <c r="CT167">
        <v>3</v>
      </c>
      <c r="CU167">
        <v>4</v>
      </c>
      <c r="CV167" t="s">
        <v>34</v>
      </c>
      <c r="CW167" t="s">
        <v>93</v>
      </c>
      <c r="CX167">
        <v>9</v>
      </c>
      <c r="CY167" t="s">
        <v>63</v>
      </c>
      <c r="DA167">
        <v>2</v>
      </c>
      <c r="DB167">
        <v>0</v>
      </c>
      <c r="DC167">
        <v>1</v>
      </c>
      <c r="DD167">
        <v>3</v>
      </c>
      <c r="DF167">
        <v>5</v>
      </c>
      <c r="DI167" t="s">
        <v>29</v>
      </c>
      <c r="DJ167" t="s">
        <v>63</v>
      </c>
      <c r="DL167">
        <v>2</v>
      </c>
      <c r="DM167">
        <v>10</v>
      </c>
      <c r="DN167">
        <v>3</v>
      </c>
      <c r="DO167">
        <v>2</v>
      </c>
      <c r="DP167">
        <v>5</v>
      </c>
      <c r="DQ167" t="s">
        <v>34</v>
      </c>
      <c r="DR167" t="s">
        <v>93</v>
      </c>
      <c r="DS167">
        <v>7</v>
      </c>
      <c r="DT167" t="s">
        <v>91</v>
      </c>
      <c r="DV167">
        <v>3</v>
      </c>
      <c r="DW167">
        <v>8</v>
      </c>
      <c r="DX167">
        <v>2</v>
      </c>
      <c r="DY167">
        <v>3</v>
      </c>
      <c r="DZ167">
        <v>5</v>
      </c>
      <c r="EA167" t="s">
        <v>34</v>
      </c>
      <c r="EB167" t="s">
        <v>92</v>
      </c>
      <c r="EC167">
        <v>0</v>
      </c>
      <c r="ED167" t="s">
        <v>63</v>
      </c>
      <c r="EE167" t="s">
        <v>233</v>
      </c>
      <c r="EF167">
        <v>1</v>
      </c>
      <c r="EG167">
        <v>7</v>
      </c>
      <c r="EH167">
        <v>1</v>
      </c>
      <c r="EI167">
        <v>4</v>
      </c>
      <c r="EJ167">
        <v>5</v>
      </c>
      <c r="EK167" t="s">
        <v>36</v>
      </c>
      <c r="EL167" t="s">
        <v>63</v>
      </c>
      <c r="EM167">
        <v>6</v>
      </c>
      <c r="EN167" t="s">
        <v>86</v>
      </c>
      <c r="EP167">
        <v>2</v>
      </c>
      <c r="EQ167">
        <v>9</v>
      </c>
      <c r="ER167">
        <v>2</v>
      </c>
      <c r="ES167">
        <v>3</v>
      </c>
      <c r="ET167">
        <v>6</v>
      </c>
      <c r="EU167" t="s">
        <v>34</v>
      </c>
      <c r="EV167" t="s">
        <v>93</v>
      </c>
      <c r="EW167">
        <v>5</v>
      </c>
      <c r="EX167" t="s">
        <v>63</v>
      </c>
      <c r="EZ167">
        <v>3</v>
      </c>
      <c r="FA167">
        <v>2</v>
      </c>
      <c r="FB167">
        <v>1</v>
      </c>
      <c r="FC167">
        <v>5</v>
      </c>
      <c r="FD167">
        <v>5</v>
      </c>
      <c r="FE167" t="s">
        <v>34</v>
      </c>
      <c r="FF167" t="s">
        <v>86</v>
      </c>
      <c r="FG167">
        <v>8</v>
      </c>
      <c r="FH167" t="s">
        <v>95</v>
      </c>
      <c r="FJ167">
        <v>1</v>
      </c>
      <c r="FK167">
        <v>7</v>
      </c>
      <c r="FL167">
        <v>2</v>
      </c>
      <c r="FM167">
        <v>3</v>
      </c>
      <c r="FN167">
        <v>3</v>
      </c>
      <c r="FO167" t="s">
        <v>34</v>
      </c>
      <c r="FP167" t="s">
        <v>93</v>
      </c>
      <c r="FQ167">
        <v>0</v>
      </c>
      <c r="FR167" t="s">
        <v>85</v>
      </c>
      <c r="FT167">
        <v>2</v>
      </c>
      <c r="FU167">
        <v>3</v>
      </c>
      <c r="FV167">
        <v>1</v>
      </c>
      <c r="FW167">
        <v>2</v>
      </c>
      <c r="FX167">
        <v>2</v>
      </c>
      <c r="GA167">
        <v>8</v>
      </c>
      <c r="GB167" t="s">
        <v>85</v>
      </c>
      <c r="GD167">
        <v>1</v>
      </c>
      <c r="GE167">
        <v>4</v>
      </c>
      <c r="GF167">
        <v>1</v>
      </c>
      <c r="GG167">
        <v>1</v>
      </c>
      <c r="GH167">
        <v>5</v>
      </c>
      <c r="GI167" t="s">
        <v>34</v>
      </c>
      <c r="GJ167" t="s">
        <v>63</v>
      </c>
      <c r="GK167">
        <v>8</v>
      </c>
      <c r="GL167" t="s">
        <v>98</v>
      </c>
      <c r="GN167">
        <v>2</v>
      </c>
      <c r="GO167">
        <v>0</v>
      </c>
      <c r="GP167">
        <v>1</v>
      </c>
      <c r="GQ167">
        <v>4</v>
      </c>
    </row>
    <row r="168" spans="1:199">
      <c r="A168" s="116">
        <v>43465</v>
      </c>
      <c r="C168">
        <v>2</v>
      </c>
      <c r="D168">
        <v>0</v>
      </c>
      <c r="E168">
        <v>2</v>
      </c>
      <c r="F168">
        <v>92</v>
      </c>
      <c r="G168">
        <v>47</v>
      </c>
      <c r="H168">
        <v>45</v>
      </c>
      <c r="I168" s="521">
        <v>2</v>
      </c>
      <c r="J168">
        <v>2</v>
      </c>
      <c r="K168">
        <v>0</v>
      </c>
      <c r="L168">
        <v>1</v>
      </c>
      <c r="M168">
        <v>0</v>
      </c>
      <c r="N168">
        <v>3</v>
      </c>
      <c r="O168">
        <v>0</v>
      </c>
      <c r="P168">
        <v>3</v>
      </c>
      <c r="Q168">
        <v>0</v>
      </c>
      <c r="S168">
        <v>5</v>
      </c>
      <c r="T168" t="s">
        <v>26</v>
      </c>
      <c r="U168" t="s">
        <v>63</v>
      </c>
      <c r="V168">
        <v>8</v>
      </c>
      <c r="W168" t="s">
        <v>63</v>
      </c>
      <c r="Y168">
        <v>3</v>
      </c>
      <c r="Z168">
        <v>1</v>
      </c>
      <c r="AA168">
        <v>1</v>
      </c>
      <c r="AB168">
        <v>4</v>
      </c>
      <c r="AC168">
        <v>7</v>
      </c>
      <c r="AD168" t="s">
        <v>26</v>
      </c>
      <c r="AE168" t="s">
        <v>96</v>
      </c>
      <c r="AF168">
        <v>9</v>
      </c>
      <c r="AG168" t="s">
        <v>85</v>
      </c>
      <c r="AH168" t="s">
        <v>101</v>
      </c>
      <c r="AI168">
        <v>2</v>
      </c>
      <c r="AJ168">
        <v>7</v>
      </c>
      <c r="AK168">
        <v>3</v>
      </c>
      <c r="AL168">
        <v>4</v>
      </c>
      <c r="AM168">
        <v>7</v>
      </c>
      <c r="AN168" t="s">
        <v>446</v>
      </c>
      <c r="AO168" t="s">
        <v>96</v>
      </c>
      <c r="AP168">
        <v>0</v>
      </c>
      <c r="AQ168" t="s">
        <v>85</v>
      </c>
      <c r="AR168" t="s">
        <v>101</v>
      </c>
      <c r="AS168">
        <v>1</v>
      </c>
      <c r="AT168">
        <v>14</v>
      </c>
      <c r="AU168">
        <v>3</v>
      </c>
      <c r="AV168">
        <v>4</v>
      </c>
      <c r="AW168">
        <v>4</v>
      </c>
      <c r="AY168" t="s">
        <v>105</v>
      </c>
      <c r="AZ168" t="s">
        <v>29</v>
      </c>
      <c r="BA168" t="s">
        <v>85</v>
      </c>
      <c r="BC168">
        <v>3</v>
      </c>
      <c r="BD168">
        <v>33</v>
      </c>
      <c r="BE168">
        <v>3</v>
      </c>
      <c r="BF168">
        <v>1</v>
      </c>
      <c r="BG168">
        <v>5</v>
      </c>
      <c r="BH168" t="s">
        <v>446</v>
      </c>
      <c r="BI168" t="s">
        <v>93</v>
      </c>
      <c r="BJ168">
        <v>8</v>
      </c>
      <c r="BK168" t="s">
        <v>86</v>
      </c>
      <c r="BM168">
        <v>3</v>
      </c>
      <c r="BN168">
        <v>6</v>
      </c>
      <c r="BO168">
        <v>2</v>
      </c>
      <c r="BP168">
        <v>3</v>
      </c>
      <c r="BQ168">
        <v>6</v>
      </c>
      <c r="BR168" t="s">
        <v>31</v>
      </c>
      <c r="BS168" t="s">
        <v>93</v>
      </c>
      <c r="BT168" t="s">
        <v>226</v>
      </c>
      <c r="BU168" t="s">
        <v>85</v>
      </c>
      <c r="BW168">
        <v>3</v>
      </c>
      <c r="BX168">
        <v>13</v>
      </c>
      <c r="BY168">
        <v>3</v>
      </c>
      <c r="BZ168">
        <v>3</v>
      </c>
      <c r="CA168">
        <v>3</v>
      </c>
      <c r="CD168">
        <v>0</v>
      </c>
      <c r="CE168" t="s">
        <v>94</v>
      </c>
      <c r="CG168">
        <v>2</v>
      </c>
      <c r="CH168">
        <v>1</v>
      </c>
      <c r="CI168">
        <v>1</v>
      </c>
      <c r="CJ168">
        <v>2</v>
      </c>
      <c r="CK168">
        <v>6</v>
      </c>
      <c r="CL168" t="s">
        <v>31</v>
      </c>
      <c r="CM168" t="s">
        <v>98</v>
      </c>
      <c r="CN168">
        <v>9</v>
      </c>
      <c r="CO168" t="s">
        <v>63</v>
      </c>
      <c r="CQ168">
        <v>2</v>
      </c>
      <c r="CR168">
        <v>1</v>
      </c>
      <c r="CS168">
        <v>1</v>
      </c>
      <c r="CT168">
        <v>5</v>
      </c>
      <c r="CU168">
        <v>4</v>
      </c>
      <c r="CV168" t="s">
        <v>34</v>
      </c>
      <c r="CW168" t="s">
        <v>93</v>
      </c>
      <c r="CX168">
        <v>8</v>
      </c>
      <c r="CY168" t="s">
        <v>85</v>
      </c>
      <c r="DA168">
        <v>3</v>
      </c>
      <c r="DB168">
        <v>22</v>
      </c>
      <c r="DC168">
        <v>2</v>
      </c>
      <c r="DD168">
        <v>2</v>
      </c>
      <c r="DF168">
        <v>4</v>
      </c>
      <c r="DI168" t="s">
        <v>29</v>
      </c>
      <c r="DJ168" t="s">
        <v>98</v>
      </c>
      <c r="DL168">
        <v>1</v>
      </c>
      <c r="DM168">
        <v>1</v>
      </c>
      <c r="DN168">
        <v>1</v>
      </c>
      <c r="DO168">
        <v>3</v>
      </c>
      <c r="DP168">
        <v>7</v>
      </c>
      <c r="DQ168" t="s">
        <v>34</v>
      </c>
      <c r="DR168" t="s">
        <v>63</v>
      </c>
      <c r="DS168">
        <v>8</v>
      </c>
      <c r="DT168" t="s">
        <v>63</v>
      </c>
      <c r="DV168">
        <v>1</v>
      </c>
      <c r="DW168">
        <v>5</v>
      </c>
      <c r="DX168">
        <v>2</v>
      </c>
      <c r="DY168">
        <v>5</v>
      </c>
      <c r="DZ168">
        <v>4</v>
      </c>
      <c r="EA168" t="s">
        <v>34</v>
      </c>
      <c r="EB168" t="s">
        <v>93</v>
      </c>
      <c r="EC168" t="s">
        <v>226</v>
      </c>
      <c r="ED168" t="s">
        <v>63</v>
      </c>
      <c r="EF168">
        <v>1</v>
      </c>
      <c r="EG168">
        <v>2</v>
      </c>
      <c r="EH168">
        <v>1</v>
      </c>
      <c r="EI168">
        <v>3</v>
      </c>
      <c r="EJ168">
        <v>5</v>
      </c>
      <c r="EK168" t="s">
        <v>36</v>
      </c>
      <c r="EL168" t="s">
        <v>91</v>
      </c>
      <c r="EM168">
        <v>0</v>
      </c>
      <c r="EN168" t="s">
        <v>91</v>
      </c>
      <c r="EP168">
        <v>1</v>
      </c>
      <c r="EQ168">
        <v>2</v>
      </c>
      <c r="ER168">
        <v>1</v>
      </c>
      <c r="ES168">
        <v>4</v>
      </c>
      <c r="ET168">
        <v>6</v>
      </c>
      <c r="EU168" t="s">
        <v>34</v>
      </c>
      <c r="EV168" t="s">
        <v>93</v>
      </c>
      <c r="EW168">
        <v>7</v>
      </c>
      <c r="EX168" t="s">
        <v>63</v>
      </c>
      <c r="EZ168">
        <v>2</v>
      </c>
      <c r="FA168">
        <v>2</v>
      </c>
      <c r="FB168">
        <v>2</v>
      </c>
      <c r="FC168">
        <v>4</v>
      </c>
      <c r="FD168">
        <v>5</v>
      </c>
      <c r="FE168" t="s">
        <v>34</v>
      </c>
      <c r="FF168" t="s">
        <v>93</v>
      </c>
      <c r="FG168">
        <v>8</v>
      </c>
      <c r="FH168" t="s">
        <v>91</v>
      </c>
      <c r="FJ168">
        <v>3</v>
      </c>
      <c r="FK168">
        <v>3</v>
      </c>
      <c r="FL168">
        <v>2</v>
      </c>
      <c r="FM168">
        <v>3</v>
      </c>
      <c r="FN168">
        <v>5</v>
      </c>
      <c r="FO168" t="s">
        <v>34</v>
      </c>
      <c r="FP168" t="s">
        <v>93</v>
      </c>
      <c r="FQ168" t="s">
        <v>226</v>
      </c>
      <c r="FR168" t="s">
        <v>94</v>
      </c>
      <c r="FT168">
        <v>3</v>
      </c>
      <c r="FU168">
        <v>1</v>
      </c>
      <c r="FV168">
        <v>1</v>
      </c>
      <c r="FW168">
        <v>4</v>
      </c>
      <c r="FX168">
        <v>3</v>
      </c>
      <c r="GA168">
        <v>7</v>
      </c>
      <c r="GB168" t="s">
        <v>95</v>
      </c>
      <c r="GD168">
        <v>2</v>
      </c>
      <c r="GE168">
        <v>7</v>
      </c>
      <c r="GF168">
        <v>1</v>
      </c>
      <c r="GG168">
        <v>2</v>
      </c>
      <c r="GH168">
        <v>6</v>
      </c>
      <c r="GI168" t="s">
        <v>34</v>
      </c>
      <c r="GJ168" t="s">
        <v>93</v>
      </c>
      <c r="GK168">
        <v>9</v>
      </c>
      <c r="GL168" t="s">
        <v>92</v>
      </c>
      <c r="GN168">
        <v>2</v>
      </c>
      <c r="GO168">
        <v>7</v>
      </c>
      <c r="GP168">
        <v>2</v>
      </c>
      <c r="GQ168">
        <v>4</v>
      </c>
    </row>
    <row r="169" spans="1:199">
      <c r="A169" s="116">
        <v>43462</v>
      </c>
      <c r="C169">
        <v>1</v>
      </c>
      <c r="D169">
        <v>0</v>
      </c>
      <c r="E169">
        <v>1</v>
      </c>
      <c r="F169">
        <v>83</v>
      </c>
      <c r="G169">
        <v>42</v>
      </c>
      <c r="H169">
        <v>41</v>
      </c>
      <c r="I169" s="521">
        <v>3</v>
      </c>
      <c r="J169">
        <v>0</v>
      </c>
      <c r="K169">
        <v>0</v>
      </c>
      <c r="L169">
        <v>2</v>
      </c>
      <c r="M169">
        <v>1</v>
      </c>
      <c r="N169">
        <v>3</v>
      </c>
      <c r="O169">
        <v>1</v>
      </c>
      <c r="P169">
        <v>4</v>
      </c>
      <c r="Q169">
        <v>1</v>
      </c>
      <c r="S169">
        <v>4</v>
      </c>
      <c r="T169" t="s">
        <v>26</v>
      </c>
      <c r="U169" t="s">
        <v>86</v>
      </c>
      <c r="V169">
        <v>8</v>
      </c>
      <c r="W169" t="s">
        <v>85</v>
      </c>
      <c r="Y169">
        <v>1</v>
      </c>
      <c r="Z169">
        <v>15</v>
      </c>
      <c r="AA169">
        <v>2</v>
      </c>
      <c r="AB169">
        <v>2</v>
      </c>
      <c r="AC169">
        <v>5</v>
      </c>
      <c r="AD169" t="s">
        <v>26</v>
      </c>
      <c r="AE169" t="s">
        <v>93</v>
      </c>
      <c r="AF169">
        <v>7</v>
      </c>
      <c r="AG169" t="s">
        <v>85</v>
      </c>
      <c r="AI169">
        <v>4</v>
      </c>
      <c r="AJ169">
        <v>10</v>
      </c>
      <c r="AK169">
        <v>3</v>
      </c>
      <c r="AL169">
        <v>2</v>
      </c>
      <c r="AM169">
        <v>5</v>
      </c>
      <c r="AN169" t="s">
        <v>26</v>
      </c>
      <c r="AO169" t="s">
        <v>103</v>
      </c>
      <c r="AP169" t="s">
        <v>226</v>
      </c>
      <c r="AQ169" t="s">
        <v>85</v>
      </c>
      <c r="AR169" t="s">
        <v>101</v>
      </c>
      <c r="AS169">
        <v>3</v>
      </c>
      <c r="AT169">
        <v>3</v>
      </c>
      <c r="AU169">
        <v>1</v>
      </c>
      <c r="AV169">
        <v>4</v>
      </c>
      <c r="AW169">
        <v>3</v>
      </c>
      <c r="AY169" t="s">
        <v>105</v>
      </c>
      <c r="AZ169" t="s">
        <v>29</v>
      </c>
      <c r="BA169" t="s">
        <v>85</v>
      </c>
      <c r="BC169">
        <v>1</v>
      </c>
      <c r="BD169">
        <v>7</v>
      </c>
      <c r="BE169">
        <v>2</v>
      </c>
      <c r="BF169">
        <v>1</v>
      </c>
      <c r="BG169">
        <v>6</v>
      </c>
      <c r="BH169" t="s">
        <v>26</v>
      </c>
      <c r="BI169" t="s">
        <v>93</v>
      </c>
      <c r="BJ169">
        <v>9</v>
      </c>
      <c r="BK169" t="s">
        <v>91</v>
      </c>
      <c r="BL169">
        <v>1</v>
      </c>
      <c r="BM169">
        <v>2</v>
      </c>
      <c r="BN169">
        <v>5</v>
      </c>
      <c r="BO169">
        <v>2</v>
      </c>
      <c r="BP169">
        <v>4</v>
      </c>
      <c r="BQ169">
        <v>5</v>
      </c>
      <c r="BR169" t="s">
        <v>31</v>
      </c>
      <c r="BS169" t="s">
        <v>93</v>
      </c>
      <c r="BT169">
        <v>50</v>
      </c>
      <c r="BU169" t="s">
        <v>85</v>
      </c>
      <c r="BW169">
        <v>1</v>
      </c>
      <c r="BX169">
        <v>5</v>
      </c>
      <c r="BY169">
        <v>2</v>
      </c>
      <c r="BZ169">
        <v>3</v>
      </c>
      <c r="CA169">
        <v>4</v>
      </c>
      <c r="CD169" t="s">
        <v>226</v>
      </c>
      <c r="CE169" t="s">
        <v>92</v>
      </c>
      <c r="CG169">
        <v>2</v>
      </c>
      <c r="CH169">
        <v>2</v>
      </c>
      <c r="CI169">
        <v>2</v>
      </c>
      <c r="CJ169">
        <v>2</v>
      </c>
      <c r="CK169">
        <v>6</v>
      </c>
      <c r="CL169" t="s">
        <v>31</v>
      </c>
      <c r="CM169" t="s">
        <v>93</v>
      </c>
      <c r="CN169">
        <v>8</v>
      </c>
      <c r="CO169" t="s">
        <v>91</v>
      </c>
      <c r="CP169">
        <v>1</v>
      </c>
      <c r="CQ169">
        <v>2</v>
      </c>
      <c r="CR169">
        <v>10</v>
      </c>
      <c r="CS169">
        <v>2</v>
      </c>
      <c r="CT169">
        <v>4</v>
      </c>
      <c r="CU169">
        <v>4</v>
      </c>
      <c r="CV169" t="s">
        <v>34</v>
      </c>
      <c r="CW169" t="s">
        <v>93</v>
      </c>
      <c r="CX169">
        <v>7</v>
      </c>
      <c r="CY169" t="s">
        <v>85</v>
      </c>
      <c r="DA169">
        <v>1</v>
      </c>
      <c r="DB169">
        <v>8</v>
      </c>
      <c r="DC169">
        <v>2</v>
      </c>
      <c r="DD169">
        <v>2</v>
      </c>
      <c r="DF169">
        <v>4</v>
      </c>
      <c r="DI169" t="s">
        <v>29</v>
      </c>
      <c r="DJ169" t="s">
        <v>63</v>
      </c>
      <c r="DL169">
        <v>3</v>
      </c>
      <c r="DM169">
        <v>3</v>
      </c>
      <c r="DN169">
        <v>2</v>
      </c>
      <c r="DO169">
        <v>2</v>
      </c>
      <c r="DP169">
        <v>3</v>
      </c>
      <c r="DQ169" t="s">
        <v>34</v>
      </c>
      <c r="DR169" t="s">
        <v>93</v>
      </c>
      <c r="DS169">
        <v>9</v>
      </c>
      <c r="DT169" t="s">
        <v>85</v>
      </c>
      <c r="DV169">
        <v>1</v>
      </c>
      <c r="DW169">
        <v>1</v>
      </c>
      <c r="DX169">
        <v>1</v>
      </c>
      <c r="DY169">
        <v>2</v>
      </c>
      <c r="DZ169">
        <v>4</v>
      </c>
      <c r="EA169" t="s">
        <v>34</v>
      </c>
      <c r="EB169" t="s">
        <v>92</v>
      </c>
      <c r="EC169" t="s">
        <v>226</v>
      </c>
      <c r="ED169" t="s">
        <v>63</v>
      </c>
      <c r="EF169">
        <v>2</v>
      </c>
      <c r="EG169">
        <v>3</v>
      </c>
      <c r="EH169">
        <v>1</v>
      </c>
      <c r="EI169">
        <v>3</v>
      </c>
      <c r="EJ169">
        <v>6</v>
      </c>
      <c r="EK169" t="s">
        <v>36</v>
      </c>
      <c r="EL169" t="s">
        <v>93</v>
      </c>
      <c r="EM169">
        <v>5</v>
      </c>
      <c r="EN169" t="s">
        <v>86</v>
      </c>
      <c r="EP169">
        <v>1</v>
      </c>
      <c r="EQ169">
        <v>2</v>
      </c>
      <c r="ER169">
        <v>2</v>
      </c>
      <c r="ES169">
        <v>4</v>
      </c>
      <c r="ET169">
        <v>6</v>
      </c>
      <c r="EU169" t="s">
        <v>34</v>
      </c>
      <c r="EV169" t="s">
        <v>93</v>
      </c>
      <c r="EW169">
        <v>6</v>
      </c>
      <c r="EX169" t="s">
        <v>91</v>
      </c>
      <c r="EY169">
        <v>1</v>
      </c>
      <c r="EZ169">
        <v>3</v>
      </c>
      <c r="FA169">
        <v>2</v>
      </c>
      <c r="FB169">
        <v>2</v>
      </c>
      <c r="FC169">
        <v>4</v>
      </c>
      <c r="FD169">
        <v>4</v>
      </c>
      <c r="FE169" t="s">
        <v>34</v>
      </c>
      <c r="FF169" t="s">
        <v>93</v>
      </c>
      <c r="FG169">
        <v>8</v>
      </c>
      <c r="FH169" t="s">
        <v>85</v>
      </c>
      <c r="FJ169">
        <v>1</v>
      </c>
      <c r="FK169">
        <v>3</v>
      </c>
      <c r="FL169">
        <v>2</v>
      </c>
      <c r="FM169">
        <v>2</v>
      </c>
      <c r="FN169">
        <v>4</v>
      </c>
      <c r="FO169" t="s">
        <v>34</v>
      </c>
      <c r="FP169" t="s">
        <v>232</v>
      </c>
      <c r="FQ169">
        <v>4</v>
      </c>
      <c r="FR169" t="s">
        <v>85</v>
      </c>
      <c r="FT169">
        <v>3</v>
      </c>
      <c r="FU169">
        <v>11</v>
      </c>
      <c r="FV169">
        <v>2</v>
      </c>
      <c r="FW169">
        <v>2</v>
      </c>
      <c r="FX169">
        <v>3</v>
      </c>
      <c r="GA169">
        <v>7</v>
      </c>
      <c r="GB169" t="s">
        <v>92</v>
      </c>
      <c r="GD169">
        <v>1</v>
      </c>
      <c r="GE169">
        <v>5</v>
      </c>
      <c r="GF169">
        <v>1</v>
      </c>
      <c r="GG169">
        <v>2</v>
      </c>
      <c r="GH169">
        <v>7</v>
      </c>
      <c r="GI169" t="s">
        <v>34</v>
      </c>
      <c r="GJ169" t="s">
        <v>86</v>
      </c>
      <c r="GK169">
        <v>50</v>
      </c>
      <c r="GL169" t="s">
        <v>92</v>
      </c>
      <c r="GN169">
        <v>3</v>
      </c>
      <c r="GO169">
        <v>6</v>
      </c>
      <c r="GP169">
        <v>2</v>
      </c>
      <c r="GQ169">
        <v>5</v>
      </c>
    </row>
    <row r="170" spans="1:199">
      <c r="A170" s="116">
        <v>43413</v>
      </c>
      <c r="C170">
        <v>1</v>
      </c>
      <c r="D170">
        <v>0</v>
      </c>
      <c r="E170">
        <v>1</v>
      </c>
      <c r="F170">
        <v>86</v>
      </c>
      <c r="G170">
        <v>44</v>
      </c>
      <c r="H170">
        <v>42</v>
      </c>
      <c r="I170" s="521">
        <v>5</v>
      </c>
      <c r="J170">
        <v>1</v>
      </c>
      <c r="K170">
        <v>0</v>
      </c>
      <c r="L170">
        <v>1</v>
      </c>
      <c r="M170">
        <v>2</v>
      </c>
      <c r="N170">
        <v>4</v>
      </c>
      <c r="O170">
        <v>0</v>
      </c>
      <c r="P170">
        <v>4</v>
      </c>
      <c r="Q170">
        <v>1</v>
      </c>
      <c r="S170">
        <v>5</v>
      </c>
      <c r="T170" t="s">
        <v>26</v>
      </c>
      <c r="U170" t="s">
        <v>63</v>
      </c>
      <c r="W170" t="s">
        <v>85</v>
      </c>
      <c r="Y170">
        <v>2</v>
      </c>
      <c r="Z170">
        <v>2</v>
      </c>
      <c r="AA170">
        <v>2</v>
      </c>
      <c r="AB170">
        <v>3</v>
      </c>
      <c r="AC170">
        <v>3</v>
      </c>
      <c r="AD170" t="s">
        <v>26</v>
      </c>
      <c r="AE170" t="s">
        <v>93</v>
      </c>
      <c r="AF170">
        <v>7</v>
      </c>
      <c r="AG170" t="s">
        <v>85</v>
      </c>
      <c r="AI170">
        <v>4</v>
      </c>
      <c r="AJ170">
        <v>1</v>
      </c>
      <c r="AK170">
        <v>1</v>
      </c>
      <c r="AL170">
        <v>2</v>
      </c>
      <c r="AM170">
        <v>6</v>
      </c>
      <c r="AN170" t="s">
        <v>26</v>
      </c>
      <c r="AO170" t="s">
        <v>93</v>
      </c>
      <c r="AQ170" t="s">
        <v>85</v>
      </c>
      <c r="AS170">
        <v>3</v>
      </c>
      <c r="AT170">
        <v>20</v>
      </c>
      <c r="AU170">
        <v>4</v>
      </c>
      <c r="AV170">
        <v>2</v>
      </c>
      <c r="AW170">
        <v>3</v>
      </c>
      <c r="AY170" t="s">
        <v>105</v>
      </c>
      <c r="AZ170" t="s">
        <v>29</v>
      </c>
      <c r="BA170" t="s">
        <v>85</v>
      </c>
      <c r="BC170">
        <v>1</v>
      </c>
      <c r="BE170">
        <v>2</v>
      </c>
      <c r="BF170">
        <v>1</v>
      </c>
      <c r="BG170">
        <v>4</v>
      </c>
      <c r="BH170" t="s">
        <v>26</v>
      </c>
      <c r="BI170" t="s">
        <v>93</v>
      </c>
      <c r="BK170" t="s">
        <v>85</v>
      </c>
      <c r="BO170">
        <v>2</v>
      </c>
      <c r="BP170">
        <v>2</v>
      </c>
      <c r="BQ170">
        <v>8</v>
      </c>
      <c r="BR170" t="s">
        <v>31</v>
      </c>
      <c r="BS170" t="s">
        <v>450</v>
      </c>
      <c r="BV170">
        <v>1</v>
      </c>
      <c r="BY170">
        <v>1</v>
      </c>
      <c r="BZ170">
        <v>7</v>
      </c>
      <c r="CA170">
        <v>5</v>
      </c>
      <c r="CD170">
        <v>0</v>
      </c>
      <c r="CE170" t="s">
        <v>63</v>
      </c>
      <c r="CI170">
        <v>2</v>
      </c>
      <c r="CJ170">
        <v>3</v>
      </c>
      <c r="CK170">
        <v>5</v>
      </c>
      <c r="CL170" t="s">
        <v>31</v>
      </c>
      <c r="CM170" t="s">
        <v>93</v>
      </c>
      <c r="CS170">
        <v>2</v>
      </c>
      <c r="CT170">
        <v>3</v>
      </c>
      <c r="CU170">
        <v>5</v>
      </c>
      <c r="CV170" t="s">
        <v>34</v>
      </c>
      <c r="CW170" t="s">
        <v>93</v>
      </c>
      <c r="DC170">
        <v>2</v>
      </c>
      <c r="DD170">
        <v>3</v>
      </c>
      <c r="DF170">
        <v>4</v>
      </c>
      <c r="DI170" t="s">
        <v>29</v>
      </c>
      <c r="DJ170" t="s">
        <v>63</v>
      </c>
      <c r="DN170">
        <v>2</v>
      </c>
      <c r="DO170">
        <v>2</v>
      </c>
      <c r="DP170">
        <v>5</v>
      </c>
      <c r="DQ170" t="s">
        <v>34</v>
      </c>
      <c r="DR170" t="s">
        <v>93</v>
      </c>
      <c r="DT170" t="s">
        <v>91</v>
      </c>
      <c r="DX170">
        <v>2</v>
      </c>
      <c r="DY170">
        <v>3</v>
      </c>
      <c r="DZ170">
        <v>4</v>
      </c>
      <c r="EA170" t="s">
        <v>36</v>
      </c>
      <c r="EB170" t="s">
        <v>93</v>
      </c>
      <c r="EH170">
        <v>2</v>
      </c>
      <c r="EI170">
        <v>2</v>
      </c>
      <c r="EJ170">
        <v>5</v>
      </c>
      <c r="EK170" t="s">
        <v>36</v>
      </c>
      <c r="EL170" t="s">
        <v>93</v>
      </c>
      <c r="ER170">
        <v>1</v>
      </c>
      <c r="ES170">
        <v>4</v>
      </c>
      <c r="ET170">
        <v>5</v>
      </c>
      <c r="EU170" t="s">
        <v>36</v>
      </c>
      <c r="EV170" t="s">
        <v>93</v>
      </c>
      <c r="EW170">
        <v>6</v>
      </c>
      <c r="EX170" t="s">
        <v>63</v>
      </c>
      <c r="EZ170">
        <v>2</v>
      </c>
      <c r="FA170">
        <v>6</v>
      </c>
      <c r="FB170">
        <v>1</v>
      </c>
      <c r="FC170">
        <v>4</v>
      </c>
      <c r="FD170">
        <v>4</v>
      </c>
      <c r="FE170" t="s">
        <v>34</v>
      </c>
      <c r="FF170" t="s">
        <v>86</v>
      </c>
      <c r="FL170">
        <v>2</v>
      </c>
      <c r="FM170">
        <v>2</v>
      </c>
      <c r="FN170">
        <v>4</v>
      </c>
      <c r="FO170" t="s">
        <v>34</v>
      </c>
      <c r="FP170" t="s">
        <v>93</v>
      </c>
      <c r="FV170">
        <v>2</v>
      </c>
      <c r="FW170">
        <v>2</v>
      </c>
      <c r="FX170">
        <v>4</v>
      </c>
      <c r="GA170" t="s">
        <v>40</v>
      </c>
      <c r="GB170" t="s">
        <v>63</v>
      </c>
      <c r="GF170">
        <v>2</v>
      </c>
      <c r="GG170">
        <v>2</v>
      </c>
      <c r="GH170">
        <v>7</v>
      </c>
      <c r="GI170" t="s">
        <v>34</v>
      </c>
      <c r="GJ170" t="s">
        <v>86</v>
      </c>
      <c r="GP170">
        <v>3</v>
      </c>
      <c r="GQ170">
        <v>4</v>
      </c>
    </row>
    <row r="171" spans="1:199">
      <c r="A171" s="116">
        <v>43330</v>
      </c>
      <c r="B171" t="s">
        <v>444</v>
      </c>
      <c r="C171">
        <v>3</v>
      </c>
      <c r="D171">
        <v>1</v>
      </c>
      <c r="E171">
        <v>4</v>
      </c>
      <c r="F171">
        <v>89</v>
      </c>
      <c r="G171">
        <v>46</v>
      </c>
      <c r="H171">
        <v>43</v>
      </c>
      <c r="I171" s="521">
        <v>7</v>
      </c>
      <c r="J171">
        <v>2</v>
      </c>
      <c r="K171">
        <v>0</v>
      </c>
      <c r="L171">
        <v>1</v>
      </c>
      <c r="M171">
        <v>1</v>
      </c>
      <c r="N171">
        <v>4</v>
      </c>
      <c r="O171">
        <v>1</v>
      </c>
      <c r="P171">
        <v>5</v>
      </c>
      <c r="Q171">
        <v>0</v>
      </c>
      <c r="S171">
        <v>9</v>
      </c>
      <c r="T171" t="s">
        <v>26</v>
      </c>
      <c r="U171" t="s">
        <v>96</v>
      </c>
      <c r="V171">
        <v>0</v>
      </c>
      <c r="W171" t="s">
        <v>91</v>
      </c>
      <c r="X171" t="s">
        <v>443</v>
      </c>
      <c r="Y171">
        <v>2</v>
      </c>
      <c r="Z171">
        <v>3</v>
      </c>
      <c r="AA171">
        <v>2</v>
      </c>
      <c r="AB171">
        <v>7</v>
      </c>
      <c r="AC171">
        <v>4</v>
      </c>
      <c r="AD171" t="s">
        <v>26</v>
      </c>
      <c r="AE171" t="s">
        <v>63</v>
      </c>
      <c r="AF171">
        <v>9</v>
      </c>
      <c r="AG171" t="s">
        <v>86</v>
      </c>
      <c r="AI171">
        <v>4</v>
      </c>
      <c r="AJ171">
        <v>1</v>
      </c>
      <c r="AK171">
        <v>1</v>
      </c>
      <c r="AL171">
        <v>3</v>
      </c>
      <c r="AM171">
        <v>4</v>
      </c>
      <c r="AN171" t="s">
        <v>26</v>
      </c>
      <c r="AO171" t="s">
        <v>93</v>
      </c>
      <c r="AP171">
        <v>4</v>
      </c>
      <c r="AQ171" t="s">
        <v>85</v>
      </c>
      <c r="AS171">
        <v>1</v>
      </c>
      <c r="AT171">
        <v>13</v>
      </c>
      <c r="AU171">
        <v>2</v>
      </c>
      <c r="AV171">
        <v>2</v>
      </c>
      <c r="AW171">
        <v>3</v>
      </c>
      <c r="AY171" t="s">
        <v>105</v>
      </c>
      <c r="AZ171" t="s">
        <v>100</v>
      </c>
      <c r="BA171" t="s">
        <v>91</v>
      </c>
      <c r="BE171">
        <v>1</v>
      </c>
      <c r="BF171">
        <v>2</v>
      </c>
      <c r="BG171">
        <v>4</v>
      </c>
      <c r="BH171" t="s">
        <v>26</v>
      </c>
      <c r="BI171" t="s">
        <v>93</v>
      </c>
      <c r="BO171">
        <v>2</v>
      </c>
      <c r="BP171">
        <v>2</v>
      </c>
      <c r="BQ171">
        <v>6</v>
      </c>
      <c r="BR171" t="s">
        <v>31</v>
      </c>
      <c r="BS171" t="s">
        <v>63</v>
      </c>
      <c r="BY171">
        <v>1</v>
      </c>
      <c r="BZ171">
        <v>5</v>
      </c>
      <c r="CA171">
        <v>6</v>
      </c>
      <c r="CD171">
        <v>0</v>
      </c>
      <c r="CE171" t="s">
        <v>451</v>
      </c>
      <c r="CI171">
        <v>3</v>
      </c>
      <c r="CJ171">
        <v>3</v>
      </c>
      <c r="CK171">
        <v>5</v>
      </c>
      <c r="CL171" t="s">
        <v>31</v>
      </c>
      <c r="CM171" t="s">
        <v>93</v>
      </c>
      <c r="CS171">
        <v>2</v>
      </c>
      <c r="CT171">
        <v>3</v>
      </c>
      <c r="CU171">
        <v>5</v>
      </c>
      <c r="CV171" t="s">
        <v>34</v>
      </c>
      <c r="CW171" t="s">
        <v>93</v>
      </c>
      <c r="DC171">
        <v>3</v>
      </c>
      <c r="DD171">
        <v>2</v>
      </c>
      <c r="DF171">
        <v>4</v>
      </c>
      <c r="DI171" t="s">
        <v>29</v>
      </c>
      <c r="DJ171" t="s">
        <v>85</v>
      </c>
      <c r="DN171">
        <v>3</v>
      </c>
      <c r="DO171">
        <v>1</v>
      </c>
      <c r="DP171">
        <v>4</v>
      </c>
      <c r="DQ171" t="s">
        <v>452</v>
      </c>
      <c r="DR171" t="s">
        <v>86</v>
      </c>
      <c r="DX171">
        <v>2</v>
      </c>
      <c r="DY171">
        <v>2</v>
      </c>
      <c r="DZ171">
        <v>6</v>
      </c>
      <c r="EA171" t="s">
        <v>34</v>
      </c>
      <c r="EB171" t="s">
        <v>63</v>
      </c>
      <c r="EE171" t="s">
        <v>453</v>
      </c>
      <c r="EH171">
        <v>2</v>
      </c>
      <c r="EI171">
        <v>4</v>
      </c>
      <c r="EJ171">
        <v>5</v>
      </c>
      <c r="EK171" t="s">
        <v>128</v>
      </c>
      <c r="EL171" t="s">
        <v>63</v>
      </c>
      <c r="ER171">
        <v>2</v>
      </c>
      <c r="ES171">
        <v>3</v>
      </c>
      <c r="ET171">
        <v>5</v>
      </c>
      <c r="EU171" t="s">
        <v>34</v>
      </c>
      <c r="EV171" t="s">
        <v>93</v>
      </c>
      <c r="FB171">
        <v>2</v>
      </c>
      <c r="FC171">
        <v>3</v>
      </c>
      <c r="FD171">
        <v>4</v>
      </c>
      <c r="FE171" t="s">
        <v>34</v>
      </c>
      <c r="FF171" t="s">
        <v>93</v>
      </c>
      <c r="FL171">
        <v>2</v>
      </c>
      <c r="FM171">
        <v>2</v>
      </c>
      <c r="FN171">
        <v>6</v>
      </c>
      <c r="FO171" t="s">
        <v>34</v>
      </c>
      <c r="FP171" t="s">
        <v>93</v>
      </c>
      <c r="FV171">
        <v>3</v>
      </c>
      <c r="FW171">
        <v>3</v>
      </c>
      <c r="FX171">
        <v>4</v>
      </c>
      <c r="GA171" t="s">
        <v>40</v>
      </c>
      <c r="GB171" t="s">
        <v>63</v>
      </c>
      <c r="GF171">
        <v>2</v>
      </c>
      <c r="GG171">
        <v>2</v>
      </c>
      <c r="GH171">
        <v>5</v>
      </c>
      <c r="GI171" t="s">
        <v>34</v>
      </c>
      <c r="GJ171" t="s">
        <v>93</v>
      </c>
      <c r="GP171">
        <v>2</v>
      </c>
      <c r="GQ171">
        <v>3</v>
      </c>
    </row>
    <row r="172" spans="1:199">
      <c r="A172" s="116">
        <v>43328</v>
      </c>
      <c r="C172">
        <v>3</v>
      </c>
      <c r="D172">
        <v>2</v>
      </c>
      <c r="E172">
        <v>5</v>
      </c>
      <c r="F172">
        <v>90</v>
      </c>
      <c r="G172">
        <v>42</v>
      </c>
      <c r="H172">
        <v>48</v>
      </c>
      <c r="I172" s="521">
        <v>7</v>
      </c>
      <c r="J172">
        <v>2</v>
      </c>
      <c r="K172">
        <v>0</v>
      </c>
      <c r="L172">
        <v>2</v>
      </c>
      <c r="M172">
        <v>1</v>
      </c>
      <c r="N172">
        <v>5</v>
      </c>
      <c r="O172">
        <v>0</v>
      </c>
      <c r="P172">
        <v>5</v>
      </c>
      <c r="Q172">
        <v>0</v>
      </c>
      <c r="S172">
        <v>6</v>
      </c>
      <c r="T172" t="s">
        <v>26</v>
      </c>
      <c r="U172" t="s">
        <v>63</v>
      </c>
      <c r="V172">
        <v>4</v>
      </c>
      <c r="W172" t="s">
        <v>91</v>
      </c>
      <c r="Y172">
        <v>2</v>
      </c>
      <c r="Z172">
        <v>5</v>
      </c>
      <c r="AA172">
        <v>2</v>
      </c>
      <c r="AB172">
        <v>4</v>
      </c>
      <c r="AC172">
        <v>4</v>
      </c>
      <c r="AD172" t="s">
        <v>26</v>
      </c>
      <c r="AE172" t="s">
        <v>63</v>
      </c>
      <c r="AF172">
        <v>9</v>
      </c>
      <c r="AG172" t="s">
        <v>63</v>
      </c>
      <c r="AI172">
        <v>4</v>
      </c>
      <c r="AJ172">
        <v>1</v>
      </c>
      <c r="AK172">
        <v>1</v>
      </c>
      <c r="AL172">
        <v>3</v>
      </c>
      <c r="AM172">
        <v>4</v>
      </c>
      <c r="AN172" t="s">
        <v>29</v>
      </c>
      <c r="AO172" t="s">
        <v>86</v>
      </c>
      <c r="AP172">
        <v>4</v>
      </c>
      <c r="AQ172" t="s">
        <v>85</v>
      </c>
      <c r="AS172">
        <v>1</v>
      </c>
      <c r="AT172">
        <v>13</v>
      </c>
      <c r="AU172">
        <v>2</v>
      </c>
      <c r="AV172">
        <v>2</v>
      </c>
      <c r="AW172">
        <v>4</v>
      </c>
      <c r="AY172" t="s">
        <v>105</v>
      </c>
      <c r="AZ172" t="s">
        <v>29</v>
      </c>
      <c r="BA172" t="s">
        <v>86</v>
      </c>
      <c r="BE172">
        <v>2</v>
      </c>
      <c r="BF172">
        <v>2</v>
      </c>
      <c r="BG172">
        <v>4</v>
      </c>
      <c r="BH172" t="s">
        <v>26</v>
      </c>
      <c r="BI172" t="s">
        <v>86</v>
      </c>
      <c r="BL172">
        <v>1</v>
      </c>
      <c r="BO172">
        <v>2</v>
      </c>
      <c r="BP172">
        <v>2</v>
      </c>
      <c r="BQ172">
        <v>5</v>
      </c>
      <c r="BR172" t="s">
        <v>31</v>
      </c>
      <c r="BS172" t="s">
        <v>93</v>
      </c>
      <c r="BY172">
        <v>2</v>
      </c>
      <c r="BZ172">
        <v>3</v>
      </c>
      <c r="CA172">
        <v>5</v>
      </c>
      <c r="CD172">
        <v>0</v>
      </c>
      <c r="CE172" t="s">
        <v>63</v>
      </c>
      <c r="CF172">
        <v>1</v>
      </c>
      <c r="CI172">
        <v>2</v>
      </c>
      <c r="CJ172">
        <v>3</v>
      </c>
      <c r="CK172">
        <v>6</v>
      </c>
      <c r="CL172" t="s">
        <v>31</v>
      </c>
      <c r="CM172" t="s">
        <v>93</v>
      </c>
      <c r="CS172">
        <v>2</v>
      </c>
      <c r="CT172">
        <v>4</v>
      </c>
      <c r="CU172">
        <v>4</v>
      </c>
      <c r="CV172" t="s">
        <v>34</v>
      </c>
      <c r="CW172" t="s">
        <v>63</v>
      </c>
      <c r="DC172">
        <v>2</v>
      </c>
      <c r="DD172">
        <v>2</v>
      </c>
      <c r="DF172">
        <v>3</v>
      </c>
      <c r="DI172" t="s">
        <v>29</v>
      </c>
      <c r="DJ172" t="s">
        <v>85</v>
      </c>
      <c r="DN172">
        <v>2</v>
      </c>
      <c r="DO172">
        <v>1</v>
      </c>
      <c r="DP172">
        <v>4</v>
      </c>
      <c r="DQ172" t="s">
        <v>34</v>
      </c>
      <c r="DR172" t="s">
        <v>63</v>
      </c>
      <c r="DX172">
        <v>2</v>
      </c>
      <c r="DY172">
        <v>2</v>
      </c>
      <c r="DZ172">
        <v>5</v>
      </c>
      <c r="EA172" t="s">
        <v>34</v>
      </c>
      <c r="EB172" t="s">
        <v>63</v>
      </c>
      <c r="EE172">
        <v>1</v>
      </c>
      <c r="EH172">
        <v>2</v>
      </c>
      <c r="EI172">
        <v>3</v>
      </c>
      <c r="EJ172">
        <v>8</v>
      </c>
      <c r="EK172" t="s">
        <v>36</v>
      </c>
      <c r="EL172" t="s">
        <v>454</v>
      </c>
      <c r="EO172" t="s">
        <v>443</v>
      </c>
      <c r="ER172">
        <v>2</v>
      </c>
      <c r="ES172">
        <v>6</v>
      </c>
      <c r="ET172">
        <v>6</v>
      </c>
      <c r="EU172" t="s">
        <v>34</v>
      </c>
      <c r="EV172" t="s">
        <v>93</v>
      </c>
      <c r="EY172">
        <v>1</v>
      </c>
      <c r="FB172">
        <v>2</v>
      </c>
      <c r="FC172">
        <v>4</v>
      </c>
      <c r="FD172">
        <v>6</v>
      </c>
      <c r="FE172" t="s">
        <v>34</v>
      </c>
      <c r="FF172" t="s">
        <v>63</v>
      </c>
      <c r="FL172">
        <v>3</v>
      </c>
      <c r="FM172">
        <v>3</v>
      </c>
      <c r="FN172">
        <v>4</v>
      </c>
      <c r="FO172" t="s">
        <v>34</v>
      </c>
      <c r="FP172" t="s">
        <v>93</v>
      </c>
      <c r="FV172">
        <v>2</v>
      </c>
      <c r="FW172">
        <v>2</v>
      </c>
      <c r="FX172">
        <v>6</v>
      </c>
      <c r="GA172" t="s">
        <v>40</v>
      </c>
      <c r="GB172" t="s">
        <v>454</v>
      </c>
      <c r="GF172">
        <v>3</v>
      </c>
      <c r="GG172">
        <v>3</v>
      </c>
      <c r="GH172">
        <v>6</v>
      </c>
      <c r="GI172" t="s">
        <v>34</v>
      </c>
      <c r="GJ172" t="s">
        <v>63</v>
      </c>
      <c r="GM172">
        <v>1</v>
      </c>
      <c r="GP172">
        <v>2</v>
      </c>
      <c r="GQ172">
        <v>4</v>
      </c>
    </row>
    <row r="173" spans="1:199">
      <c r="A173" s="116">
        <v>43323</v>
      </c>
      <c r="B173" t="s">
        <v>208</v>
      </c>
      <c r="C173">
        <v>1</v>
      </c>
      <c r="D173">
        <v>0</v>
      </c>
      <c r="E173">
        <v>1</v>
      </c>
      <c r="F173">
        <v>81</v>
      </c>
      <c r="G173">
        <v>39</v>
      </c>
      <c r="H173">
        <v>42</v>
      </c>
      <c r="I173" s="521">
        <v>6</v>
      </c>
      <c r="J173">
        <v>0</v>
      </c>
      <c r="K173">
        <v>1</v>
      </c>
      <c r="L173">
        <v>0</v>
      </c>
      <c r="M173">
        <v>0</v>
      </c>
      <c r="N173">
        <v>1</v>
      </c>
      <c r="O173">
        <v>1</v>
      </c>
      <c r="P173">
        <v>2</v>
      </c>
      <c r="Q173">
        <v>0</v>
      </c>
      <c r="S173">
        <v>4</v>
      </c>
      <c r="T173" t="s">
        <v>26</v>
      </c>
      <c r="U173" t="s">
        <v>63</v>
      </c>
      <c r="V173">
        <v>0</v>
      </c>
      <c r="W173" t="s">
        <v>85</v>
      </c>
      <c r="Y173">
        <v>1</v>
      </c>
      <c r="Z173">
        <v>3</v>
      </c>
      <c r="AA173">
        <v>2</v>
      </c>
      <c r="AB173">
        <v>2</v>
      </c>
      <c r="AC173">
        <v>4</v>
      </c>
      <c r="AD173" t="s">
        <v>26</v>
      </c>
      <c r="AE173" t="s">
        <v>93</v>
      </c>
      <c r="AF173">
        <v>4</v>
      </c>
      <c r="AG173" t="s">
        <v>91</v>
      </c>
      <c r="AI173">
        <v>1</v>
      </c>
      <c r="AJ173">
        <v>1</v>
      </c>
      <c r="AK173">
        <v>2</v>
      </c>
      <c r="AL173">
        <v>2</v>
      </c>
      <c r="AM173">
        <v>5</v>
      </c>
      <c r="AN173" t="s">
        <v>26</v>
      </c>
      <c r="AO173" t="s">
        <v>86</v>
      </c>
      <c r="AP173">
        <v>0</v>
      </c>
      <c r="AQ173" t="s">
        <v>85</v>
      </c>
      <c r="AS173">
        <v>2</v>
      </c>
      <c r="AT173">
        <v>10</v>
      </c>
      <c r="AU173">
        <v>2</v>
      </c>
      <c r="AV173">
        <v>3</v>
      </c>
      <c r="AW173">
        <v>3</v>
      </c>
      <c r="AY173" t="s">
        <v>105</v>
      </c>
      <c r="AZ173" t="s">
        <v>100</v>
      </c>
      <c r="BA173" t="s">
        <v>85</v>
      </c>
      <c r="BE173">
        <v>2</v>
      </c>
      <c r="BF173">
        <v>1</v>
      </c>
      <c r="BG173">
        <v>4</v>
      </c>
      <c r="BH173" t="s">
        <v>26</v>
      </c>
      <c r="BI173" t="s">
        <v>86</v>
      </c>
      <c r="BO173">
        <v>2</v>
      </c>
      <c r="BP173">
        <v>2</v>
      </c>
      <c r="BQ173">
        <v>5</v>
      </c>
      <c r="BR173" t="s">
        <v>31</v>
      </c>
      <c r="BS173" t="s">
        <v>93</v>
      </c>
      <c r="BY173">
        <v>2</v>
      </c>
      <c r="BZ173">
        <v>3</v>
      </c>
      <c r="CA173">
        <v>4</v>
      </c>
      <c r="CD173">
        <v>0</v>
      </c>
      <c r="CE173" t="s">
        <v>86</v>
      </c>
      <c r="CI173">
        <v>2</v>
      </c>
      <c r="CJ173">
        <v>2</v>
      </c>
      <c r="CK173">
        <v>6</v>
      </c>
      <c r="CL173" t="s">
        <v>31</v>
      </c>
      <c r="CM173" t="s">
        <v>63</v>
      </c>
      <c r="CS173">
        <v>2</v>
      </c>
      <c r="CT173">
        <v>4</v>
      </c>
      <c r="CU173">
        <v>4</v>
      </c>
      <c r="CV173" t="s">
        <v>34</v>
      </c>
      <c r="CW173" t="s">
        <v>93</v>
      </c>
      <c r="DC173">
        <v>2</v>
      </c>
      <c r="DD173">
        <v>2</v>
      </c>
      <c r="DF173">
        <v>4</v>
      </c>
      <c r="DI173" t="s">
        <v>29</v>
      </c>
      <c r="DJ173" t="s">
        <v>63</v>
      </c>
      <c r="DN173">
        <v>2</v>
      </c>
      <c r="DO173">
        <v>2</v>
      </c>
      <c r="DP173">
        <v>4</v>
      </c>
      <c r="DQ173" t="s">
        <v>34</v>
      </c>
      <c r="DR173" t="s">
        <v>93</v>
      </c>
      <c r="DX173">
        <v>0</v>
      </c>
      <c r="DY173">
        <v>4</v>
      </c>
      <c r="DZ173">
        <v>5</v>
      </c>
      <c r="EA173" t="s">
        <v>34</v>
      </c>
      <c r="EB173" t="s">
        <v>63</v>
      </c>
      <c r="EH173">
        <v>2</v>
      </c>
      <c r="EI173">
        <v>3</v>
      </c>
      <c r="EJ173">
        <v>4</v>
      </c>
      <c r="EK173" t="s">
        <v>36</v>
      </c>
      <c r="EL173" t="s">
        <v>63</v>
      </c>
      <c r="ER173">
        <v>2</v>
      </c>
      <c r="ES173">
        <v>2</v>
      </c>
      <c r="ET173">
        <v>7</v>
      </c>
      <c r="EU173" t="s">
        <v>34</v>
      </c>
      <c r="EV173" t="s">
        <v>93</v>
      </c>
      <c r="EY173" t="s">
        <v>101</v>
      </c>
      <c r="FB173">
        <v>2</v>
      </c>
      <c r="FC173">
        <v>5</v>
      </c>
      <c r="FD173">
        <v>5</v>
      </c>
      <c r="FE173" t="s">
        <v>34</v>
      </c>
      <c r="FF173" t="s">
        <v>93</v>
      </c>
      <c r="FL173">
        <v>3</v>
      </c>
      <c r="FM173">
        <v>2</v>
      </c>
      <c r="FN173">
        <v>5</v>
      </c>
      <c r="FO173" t="s">
        <v>34</v>
      </c>
      <c r="FP173" t="s">
        <v>93</v>
      </c>
      <c r="FV173">
        <v>3</v>
      </c>
      <c r="FW173">
        <v>2</v>
      </c>
      <c r="FX173">
        <v>3</v>
      </c>
      <c r="GA173" t="s">
        <v>40</v>
      </c>
      <c r="GB173" t="s">
        <v>85</v>
      </c>
      <c r="GF173">
        <v>2</v>
      </c>
      <c r="GG173">
        <v>1</v>
      </c>
      <c r="GH173">
        <v>5</v>
      </c>
      <c r="GI173" t="s">
        <v>34</v>
      </c>
      <c r="GJ173" t="s">
        <v>86</v>
      </c>
      <c r="GP173">
        <v>2</v>
      </c>
      <c r="GQ173">
        <v>3</v>
      </c>
    </row>
    <row r="174" spans="1:199">
      <c r="A174" s="116">
        <v>43317</v>
      </c>
      <c r="B174" t="s">
        <v>21</v>
      </c>
      <c r="C174">
        <v>2</v>
      </c>
      <c r="D174">
        <v>0</v>
      </c>
      <c r="E174">
        <v>2</v>
      </c>
      <c r="F174">
        <v>89</v>
      </c>
      <c r="G174">
        <v>40</v>
      </c>
      <c r="H174">
        <v>49</v>
      </c>
      <c r="I174" s="521">
        <v>11</v>
      </c>
      <c r="J174">
        <v>0</v>
      </c>
      <c r="K174">
        <v>1</v>
      </c>
      <c r="L174">
        <v>2</v>
      </c>
      <c r="M174">
        <v>2</v>
      </c>
      <c r="N174">
        <v>5</v>
      </c>
      <c r="O174">
        <v>1</v>
      </c>
      <c r="P174">
        <v>6</v>
      </c>
      <c r="Q174">
        <v>1</v>
      </c>
      <c r="S174">
        <v>5</v>
      </c>
      <c r="T174" t="s">
        <v>26</v>
      </c>
      <c r="U174" t="s">
        <v>63</v>
      </c>
      <c r="V174" t="s">
        <v>226</v>
      </c>
      <c r="W174" t="s">
        <v>91</v>
      </c>
      <c r="Y174">
        <v>2</v>
      </c>
      <c r="Z174">
        <v>2</v>
      </c>
      <c r="AA174">
        <v>3</v>
      </c>
      <c r="AB174">
        <v>2</v>
      </c>
      <c r="AC174">
        <v>3</v>
      </c>
      <c r="AD174" t="s">
        <v>26</v>
      </c>
      <c r="AE174" t="s">
        <v>93</v>
      </c>
      <c r="AF174">
        <v>9</v>
      </c>
      <c r="AG174" t="s">
        <v>85</v>
      </c>
      <c r="AI174">
        <v>4</v>
      </c>
      <c r="AJ174">
        <v>3</v>
      </c>
      <c r="AK174">
        <v>1</v>
      </c>
      <c r="AL174">
        <v>2</v>
      </c>
      <c r="AM174">
        <v>4</v>
      </c>
      <c r="AN174" t="s">
        <v>26</v>
      </c>
      <c r="AO174" t="s">
        <v>93</v>
      </c>
      <c r="AP174">
        <v>0</v>
      </c>
      <c r="AQ174" t="s">
        <v>85</v>
      </c>
      <c r="AS174">
        <v>2</v>
      </c>
      <c r="AT174">
        <v>13</v>
      </c>
      <c r="AU174">
        <v>2</v>
      </c>
      <c r="AV174">
        <v>2</v>
      </c>
      <c r="AW174">
        <v>3</v>
      </c>
      <c r="AY174" t="s">
        <v>430</v>
      </c>
      <c r="AZ174" t="s">
        <v>29</v>
      </c>
      <c r="BA174" t="s">
        <v>86</v>
      </c>
      <c r="BE174">
        <v>1</v>
      </c>
      <c r="BF174">
        <v>2</v>
      </c>
      <c r="BG174">
        <v>6</v>
      </c>
      <c r="BH174" t="s">
        <v>26</v>
      </c>
      <c r="BI174" t="s">
        <v>92</v>
      </c>
      <c r="BO174">
        <v>2</v>
      </c>
      <c r="BP174">
        <v>4</v>
      </c>
      <c r="BQ174">
        <v>5</v>
      </c>
      <c r="BR174" t="s">
        <v>31</v>
      </c>
      <c r="BS174" t="s">
        <v>93</v>
      </c>
      <c r="BY174">
        <v>2</v>
      </c>
      <c r="BZ174">
        <v>3</v>
      </c>
      <c r="CA174">
        <v>3</v>
      </c>
      <c r="CD174">
        <v>0</v>
      </c>
      <c r="CE174" t="s">
        <v>85</v>
      </c>
      <c r="CI174">
        <v>2</v>
      </c>
      <c r="CJ174">
        <v>1</v>
      </c>
      <c r="CK174">
        <v>5</v>
      </c>
      <c r="CL174" t="s">
        <v>31</v>
      </c>
      <c r="CM174" t="s">
        <v>63</v>
      </c>
      <c r="CS174">
        <v>2</v>
      </c>
      <c r="CT174">
        <v>3</v>
      </c>
      <c r="CU174">
        <v>6</v>
      </c>
      <c r="CV174" t="s">
        <v>34</v>
      </c>
      <c r="CW174" t="s">
        <v>93</v>
      </c>
      <c r="DC174">
        <v>2</v>
      </c>
      <c r="DD174">
        <v>4</v>
      </c>
      <c r="DF174">
        <v>4</v>
      </c>
      <c r="DI174" t="s">
        <v>29</v>
      </c>
      <c r="DJ174" t="s">
        <v>85</v>
      </c>
      <c r="DN174">
        <v>3</v>
      </c>
      <c r="DO174">
        <v>1</v>
      </c>
      <c r="DP174">
        <v>4</v>
      </c>
      <c r="DQ174" t="s">
        <v>34</v>
      </c>
      <c r="DR174" t="s">
        <v>93</v>
      </c>
      <c r="DX174">
        <v>2</v>
      </c>
      <c r="DY174">
        <v>2</v>
      </c>
      <c r="DZ174">
        <v>6</v>
      </c>
      <c r="EA174" t="s">
        <v>34</v>
      </c>
      <c r="EB174" t="s">
        <v>63</v>
      </c>
      <c r="EH174">
        <v>3</v>
      </c>
      <c r="EI174">
        <v>3</v>
      </c>
      <c r="EJ174">
        <v>4</v>
      </c>
      <c r="EK174" t="s">
        <v>36</v>
      </c>
      <c r="EL174" t="s">
        <v>93</v>
      </c>
      <c r="ER174">
        <v>1</v>
      </c>
      <c r="ES174">
        <v>3</v>
      </c>
      <c r="ET174">
        <v>11</v>
      </c>
      <c r="EU174" t="s">
        <v>34</v>
      </c>
      <c r="EV174" t="s">
        <v>63</v>
      </c>
      <c r="EY174" t="s">
        <v>443</v>
      </c>
      <c r="FB174">
        <v>3</v>
      </c>
      <c r="FC174">
        <v>8</v>
      </c>
      <c r="FD174">
        <v>5</v>
      </c>
      <c r="FE174" t="s">
        <v>34</v>
      </c>
      <c r="FF174" t="s">
        <v>93</v>
      </c>
      <c r="FL174">
        <v>3</v>
      </c>
      <c r="FM174">
        <v>2</v>
      </c>
      <c r="FN174">
        <v>6</v>
      </c>
      <c r="FO174" t="s">
        <v>34</v>
      </c>
      <c r="FP174" t="s">
        <v>93</v>
      </c>
      <c r="FV174">
        <v>4</v>
      </c>
      <c r="FW174">
        <v>2</v>
      </c>
      <c r="FX174">
        <v>3</v>
      </c>
      <c r="GA174" t="s">
        <v>40</v>
      </c>
      <c r="GB174" t="s">
        <v>85</v>
      </c>
      <c r="GF174">
        <v>2</v>
      </c>
      <c r="GG174">
        <v>1</v>
      </c>
      <c r="GH174">
        <v>6</v>
      </c>
      <c r="GI174" t="s">
        <v>34</v>
      </c>
      <c r="GJ174" t="s">
        <v>93</v>
      </c>
      <c r="GP174">
        <v>3</v>
      </c>
      <c r="GQ174">
        <v>3</v>
      </c>
    </row>
    <row r="175" spans="1:199">
      <c r="A175" s="116">
        <v>43316</v>
      </c>
      <c r="B175" t="s">
        <v>444</v>
      </c>
      <c r="C175">
        <v>0</v>
      </c>
      <c r="D175">
        <v>0</v>
      </c>
      <c r="E175">
        <v>0</v>
      </c>
      <c r="F175">
        <v>82</v>
      </c>
      <c r="G175">
        <v>38</v>
      </c>
      <c r="H175">
        <v>44</v>
      </c>
      <c r="I175" s="521">
        <v>9</v>
      </c>
      <c r="J175">
        <v>0</v>
      </c>
      <c r="K175">
        <v>0</v>
      </c>
      <c r="L175">
        <v>0</v>
      </c>
      <c r="M175">
        <v>2</v>
      </c>
      <c r="N175">
        <v>2</v>
      </c>
      <c r="O175">
        <v>1</v>
      </c>
      <c r="P175">
        <v>3</v>
      </c>
      <c r="Q175">
        <v>1</v>
      </c>
      <c r="S175">
        <v>4</v>
      </c>
      <c r="T175" t="s">
        <v>26</v>
      </c>
      <c r="U175" t="s">
        <v>93</v>
      </c>
      <c r="V175" t="s">
        <v>226</v>
      </c>
      <c r="W175" t="s">
        <v>85</v>
      </c>
      <c r="Y175">
        <v>3</v>
      </c>
      <c r="Z175">
        <v>3</v>
      </c>
      <c r="AA175">
        <v>2</v>
      </c>
      <c r="AB175">
        <v>2</v>
      </c>
      <c r="AC175">
        <v>4</v>
      </c>
      <c r="AD175" t="s">
        <v>26</v>
      </c>
      <c r="AE175" t="s">
        <v>86</v>
      </c>
      <c r="AF175">
        <v>0</v>
      </c>
      <c r="AG175" t="s">
        <v>63</v>
      </c>
      <c r="AI175">
        <v>3</v>
      </c>
      <c r="AJ175">
        <v>2</v>
      </c>
      <c r="AK175">
        <v>1</v>
      </c>
      <c r="AL175">
        <v>3</v>
      </c>
      <c r="AM175">
        <v>5</v>
      </c>
      <c r="AN175" t="s">
        <v>26</v>
      </c>
      <c r="AO175" t="s">
        <v>91</v>
      </c>
      <c r="AP175">
        <v>0</v>
      </c>
      <c r="AQ175" t="s">
        <v>85</v>
      </c>
      <c r="AS175">
        <v>3</v>
      </c>
      <c r="AT175">
        <v>14</v>
      </c>
      <c r="AU175">
        <v>2</v>
      </c>
      <c r="AV175">
        <v>3</v>
      </c>
      <c r="AW175">
        <v>3</v>
      </c>
      <c r="AY175" t="s">
        <v>105</v>
      </c>
      <c r="AZ175" t="s">
        <v>29</v>
      </c>
      <c r="BA175" t="s">
        <v>85</v>
      </c>
      <c r="BE175">
        <v>2</v>
      </c>
      <c r="BF175">
        <v>1</v>
      </c>
      <c r="BG175">
        <v>4</v>
      </c>
      <c r="BH175" t="s">
        <v>26</v>
      </c>
      <c r="BI175" t="s">
        <v>86</v>
      </c>
      <c r="BO175">
        <v>2</v>
      </c>
      <c r="BP175">
        <v>2</v>
      </c>
      <c r="BQ175">
        <v>7</v>
      </c>
      <c r="BR175" t="s">
        <v>31</v>
      </c>
      <c r="BS175" t="s">
        <v>63</v>
      </c>
      <c r="BV175">
        <v>1</v>
      </c>
      <c r="BY175">
        <v>2</v>
      </c>
      <c r="BZ175">
        <v>5</v>
      </c>
      <c r="CA175">
        <v>2</v>
      </c>
      <c r="CD175">
        <v>0</v>
      </c>
      <c r="CE175" t="s">
        <v>85</v>
      </c>
      <c r="CI175">
        <v>1</v>
      </c>
      <c r="CJ175">
        <v>1</v>
      </c>
      <c r="CK175">
        <v>5</v>
      </c>
      <c r="CL175" t="s">
        <v>31</v>
      </c>
      <c r="CM175" t="s">
        <v>63</v>
      </c>
      <c r="CP175">
        <v>1</v>
      </c>
      <c r="CS175">
        <v>2</v>
      </c>
      <c r="CT175">
        <v>3</v>
      </c>
      <c r="CU175">
        <v>4</v>
      </c>
      <c r="CV175" t="s">
        <v>34</v>
      </c>
      <c r="CW175" t="s">
        <v>93</v>
      </c>
      <c r="DC175">
        <v>1</v>
      </c>
      <c r="DD175">
        <v>3</v>
      </c>
      <c r="DF175">
        <v>5</v>
      </c>
      <c r="DI175" t="s">
        <v>29</v>
      </c>
      <c r="DJ175" t="s">
        <v>91</v>
      </c>
      <c r="DN175">
        <v>3</v>
      </c>
      <c r="DO175">
        <v>2</v>
      </c>
      <c r="DP175">
        <v>4</v>
      </c>
      <c r="DQ175" t="s">
        <v>34</v>
      </c>
      <c r="DR175" t="s">
        <v>93</v>
      </c>
      <c r="DX175">
        <v>2</v>
      </c>
      <c r="DY175">
        <v>2</v>
      </c>
      <c r="DZ175">
        <v>5</v>
      </c>
      <c r="EA175" t="s">
        <v>34</v>
      </c>
      <c r="EB175" t="s">
        <v>63</v>
      </c>
      <c r="EH175">
        <v>3</v>
      </c>
      <c r="EI175">
        <v>2</v>
      </c>
      <c r="EJ175">
        <v>4</v>
      </c>
      <c r="EK175" t="s">
        <v>36</v>
      </c>
      <c r="EL175" t="s">
        <v>63</v>
      </c>
      <c r="ER175">
        <v>3</v>
      </c>
      <c r="ES175">
        <v>1</v>
      </c>
      <c r="ET175">
        <v>6</v>
      </c>
      <c r="EU175" t="s">
        <v>34</v>
      </c>
      <c r="EV175" t="s">
        <v>63</v>
      </c>
      <c r="FB175">
        <v>2</v>
      </c>
      <c r="FC175">
        <v>4</v>
      </c>
      <c r="FD175">
        <v>5</v>
      </c>
      <c r="FE175" t="s">
        <v>34</v>
      </c>
      <c r="FF175" t="s">
        <v>63</v>
      </c>
      <c r="FL175">
        <v>2</v>
      </c>
      <c r="FM175">
        <v>3</v>
      </c>
      <c r="FN175">
        <v>5</v>
      </c>
      <c r="FO175" t="s">
        <v>34</v>
      </c>
      <c r="FP175" t="s">
        <v>93</v>
      </c>
      <c r="FV175">
        <v>3</v>
      </c>
      <c r="FW175">
        <v>2</v>
      </c>
      <c r="FX175">
        <v>4</v>
      </c>
      <c r="GA175" t="s">
        <v>40</v>
      </c>
      <c r="GB175" t="s">
        <v>85</v>
      </c>
      <c r="GF175">
        <v>3</v>
      </c>
      <c r="GG175">
        <v>1</v>
      </c>
      <c r="GH175">
        <v>6</v>
      </c>
      <c r="GI175" t="s">
        <v>34</v>
      </c>
      <c r="GJ175" t="s">
        <v>63</v>
      </c>
      <c r="GP175">
        <v>3</v>
      </c>
      <c r="GQ175">
        <v>3</v>
      </c>
    </row>
    <row r="176" spans="1:199">
      <c r="A176" s="116">
        <v>43295</v>
      </c>
      <c r="B176" t="s">
        <v>444</v>
      </c>
      <c r="C176">
        <v>1</v>
      </c>
      <c r="D176">
        <v>0</v>
      </c>
      <c r="E176">
        <v>1</v>
      </c>
      <c r="F176">
        <v>90</v>
      </c>
      <c r="G176">
        <v>49</v>
      </c>
      <c r="H176">
        <v>41</v>
      </c>
      <c r="I176" s="521">
        <v>6</v>
      </c>
      <c r="J176">
        <v>2</v>
      </c>
      <c r="K176">
        <v>0</v>
      </c>
      <c r="L176">
        <v>1</v>
      </c>
      <c r="M176">
        <v>0</v>
      </c>
      <c r="N176">
        <v>3</v>
      </c>
      <c r="O176">
        <v>1</v>
      </c>
      <c r="P176">
        <v>4</v>
      </c>
      <c r="Q176">
        <v>0</v>
      </c>
      <c r="S176">
        <v>6</v>
      </c>
      <c r="T176" t="s">
        <v>26</v>
      </c>
      <c r="U176" t="s">
        <v>63</v>
      </c>
      <c r="V176">
        <v>9</v>
      </c>
      <c r="W176" t="s">
        <v>92</v>
      </c>
      <c r="Y176">
        <v>2</v>
      </c>
      <c r="Z176">
        <v>6</v>
      </c>
      <c r="AA176">
        <v>2</v>
      </c>
      <c r="AB176">
        <v>4</v>
      </c>
      <c r="AC176">
        <v>7</v>
      </c>
      <c r="AD176" t="s">
        <v>26</v>
      </c>
      <c r="AE176" t="s">
        <v>63</v>
      </c>
      <c r="AF176">
        <v>0</v>
      </c>
      <c r="AG176" t="s">
        <v>85</v>
      </c>
      <c r="AI176">
        <v>4</v>
      </c>
      <c r="AJ176">
        <v>13</v>
      </c>
      <c r="AK176">
        <v>4</v>
      </c>
      <c r="AL176">
        <v>3</v>
      </c>
      <c r="AM176">
        <v>5</v>
      </c>
      <c r="AN176" t="s">
        <v>26</v>
      </c>
      <c r="AO176" t="s">
        <v>86</v>
      </c>
      <c r="AP176">
        <v>4</v>
      </c>
      <c r="AQ176" t="s">
        <v>85</v>
      </c>
      <c r="AS176">
        <v>2</v>
      </c>
      <c r="AT176">
        <v>8</v>
      </c>
      <c r="AU176">
        <v>2</v>
      </c>
      <c r="AV176">
        <v>3</v>
      </c>
      <c r="AW176">
        <v>4</v>
      </c>
      <c r="AY176" t="s">
        <v>105</v>
      </c>
      <c r="AZ176" t="s">
        <v>29</v>
      </c>
      <c r="BA176" t="s">
        <v>85</v>
      </c>
      <c r="BE176">
        <v>3</v>
      </c>
      <c r="BF176">
        <v>1</v>
      </c>
      <c r="BG176">
        <v>5</v>
      </c>
      <c r="BH176" t="s">
        <v>26</v>
      </c>
      <c r="BI176" t="s">
        <v>86</v>
      </c>
      <c r="BO176">
        <v>2</v>
      </c>
      <c r="BP176">
        <v>3</v>
      </c>
      <c r="BQ176">
        <v>6</v>
      </c>
      <c r="BR176" t="s">
        <v>31</v>
      </c>
      <c r="BS176" t="s">
        <v>91</v>
      </c>
      <c r="BV176">
        <v>1</v>
      </c>
      <c r="BY176">
        <v>2</v>
      </c>
      <c r="BZ176">
        <v>4</v>
      </c>
      <c r="CA176">
        <v>3</v>
      </c>
      <c r="CD176">
        <v>0</v>
      </c>
      <c r="CE176" t="s">
        <v>85</v>
      </c>
      <c r="CI176">
        <v>2</v>
      </c>
      <c r="CJ176">
        <v>1</v>
      </c>
      <c r="CK176">
        <v>6</v>
      </c>
      <c r="CL176" t="s">
        <v>31</v>
      </c>
      <c r="CM176" t="s">
        <v>63</v>
      </c>
      <c r="CP176">
        <v>1</v>
      </c>
      <c r="CS176">
        <v>2</v>
      </c>
      <c r="CT176">
        <v>4</v>
      </c>
      <c r="CU176">
        <v>7</v>
      </c>
      <c r="CV176" t="s">
        <v>34</v>
      </c>
      <c r="CW176" t="s">
        <v>103</v>
      </c>
      <c r="CZ176" t="s">
        <v>455</v>
      </c>
      <c r="DC176">
        <v>3</v>
      </c>
      <c r="DD176">
        <v>4</v>
      </c>
      <c r="DF176">
        <v>4</v>
      </c>
      <c r="DI176" t="s">
        <v>29</v>
      </c>
      <c r="DJ176" t="s">
        <v>63</v>
      </c>
      <c r="DN176">
        <v>2</v>
      </c>
      <c r="DO176">
        <v>2</v>
      </c>
      <c r="DP176">
        <v>4</v>
      </c>
      <c r="DQ176" t="s">
        <v>34</v>
      </c>
      <c r="DR176" t="s">
        <v>63</v>
      </c>
      <c r="DX176">
        <v>2</v>
      </c>
      <c r="DY176">
        <v>2</v>
      </c>
      <c r="DZ176">
        <v>4</v>
      </c>
      <c r="EA176" t="s">
        <v>34</v>
      </c>
      <c r="EB176" t="s">
        <v>93</v>
      </c>
      <c r="EH176">
        <v>1</v>
      </c>
      <c r="EI176">
        <v>3</v>
      </c>
      <c r="EJ176">
        <v>5</v>
      </c>
      <c r="EK176" t="s">
        <v>36</v>
      </c>
      <c r="EL176" t="s">
        <v>93</v>
      </c>
      <c r="ER176">
        <v>1</v>
      </c>
      <c r="ES176">
        <v>4</v>
      </c>
      <c r="ET176">
        <v>5</v>
      </c>
      <c r="EU176" t="s">
        <v>34</v>
      </c>
      <c r="EV176" t="s">
        <v>93</v>
      </c>
      <c r="FB176">
        <v>1</v>
      </c>
      <c r="FC176">
        <v>4</v>
      </c>
      <c r="FD176">
        <v>5</v>
      </c>
      <c r="FE176" t="s">
        <v>34</v>
      </c>
      <c r="FF176" t="s">
        <v>93</v>
      </c>
      <c r="FL176">
        <v>2</v>
      </c>
      <c r="FM176">
        <v>3</v>
      </c>
      <c r="FN176">
        <v>5</v>
      </c>
      <c r="FO176" t="s">
        <v>34</v>
      </c>
      <c r="FP176" t="s">
        <v>93</v>
      </c>
      <c r="FV176">
        <v>2</v>
      </c>
      <c r="FW176">
        <v>3</v>
      </c>
      <c r="FX176">
        <v>3</v>
      </c>
      <c r="GA176" t="s">
        <v>40</v>
      </c>
      <c r="GB176" t="s">
        <v>85</v>
      </c>
      <c r="GF176">
        <v>2</v>
      </c>
      <c r="GG176">
        <v>1</v>
      </c>
      <c r="GH176">
        <v>6</v>
      </c>
      <c r="GI176" t="s">
        <v>34</v>
      </c>
      <c r="GJ176" t="s">
        <v>63</v>
      </c>
      <c r="GP176">
        <v>1</v>
      </c>
      <c r="GQ176">
        <v>5</v>
      </c>
    </row>
    <row r="177" spans="1:199">
      <c r="A177" s="116">
        <v>43288</v>
      </c>
      <c r="B177" t="s">
        <v>456</v>
      </c>
      <c r="C177">
        <v>1</v>
      </c>
      <c r="D177">
        <v>0</v>
      </c>
      <c r="E177">
        <v>1</v>
      </c>
      <c r="F177">
        <v>80</v>
      </c>
      <c r="G177">
        <v>39</v>
      </c>
      <c r="H177">
        <v>41</v>
      </c>
      <c r="I177" s="521">
        <v>7</v>
      </c>
      <c r="J177">
        <v>1</v>
      </c>
      <c r="K177">
        <v>0</v>
      </c>
      <c r="L177">
        <v>1</v>
      </c>
      <c r="M177">
        <v>0</v>
      </c>
      <c r="N177">
        <v>2</v>
      </c>
      <c r="O177">
        <v>0</v>
      </c>
      <c r="P177">
        <v>2</v>
      </c>
      <c r="Q177">
        <v>2</v>
      </c>
      <c r="S177">
        <v>5</v>
      </c>
      <c r="T177" t="s">
        <v>26</v>
      </c>
      <c r="U177" t="s">
        <v>63</v>
      </c>
      <c r="V177">
        <v>9</v>
      </c>
      <c r="W177" t="s">
        <v>85</v>
      </c>
      <c r="Y177">
        <v>3</v>
      </c>
      <c r="Z177">
        <v>15</v>
      </c>
      <c r="AA177">
        <v>3</v>
      </c>
      <c r="AB177">
        <v>2</v>
      </c>
      <c r="AC177">
        <v>4</v>
      </c>
      <c r="AD177" t="s">
        <v>26</v>
      </c>
      <c r="AE177" t="s">
        <v>93</v>
      </c>
      <c r="AF177">
        <v>8</v>
      </c>
      <c r="AG177" t="s">
        <v>85</v>
      </c>
      <c r="AI177">
        <v>4</v>
      </c>
      <c r="AJ177">
        <v>4</v>
      </c>
      <c r="AK177">
        <v>2</v>
      </c>
      <c r="AL177">
        <v>2</v>
      </c>
      <c r="AM177">
        <v>4</v>
      </c>
      <c r="AN177" t="s">
        <v>26</v>
      </c>
      <c r="AO177" t="s">
        <v>93</v>
      </c>
      <c r="AP177">
        <v>0</v>
      </c>
      <c r="AQ177" t="s">
        <v>85</v>
      </c>
      <c r="AS177">
        <v>3</v>
      </c>
      <c r="AT177">
        <v>5</v>
      </c>
      <c r="AU177">
        <v>2</v>
      </c>
      <c r="AV177">
        <v>2</v>
      </c>
      <c r="AW177">
        <v>4</v>
      </c>
      <c r="AY177" t="s">
        <v>105</v>
      </c>
      <c r="AZ177" t="s">
        <v>29</v>
      </c>
      <c r="BA177" t="s">
        <v>85</v>
      </c>
      <c r="BE177">
        <v>3</v>
      </c>
      <c r="BF177">
        <v>1</v>
      </c>
      <c r="BG177">
        <v>4</v>
      </c>
      <c r="BH177" t="s">
        <v>26</v>
      </c>
      <c r="BI177" t="s">
        <v>86</v>
      </c>
      <c r="BL177">
        <v>1</v>
      </c>
      <c r="BO177">
        <v>1</v>
      </c>
      <c r="BP177">
        <v>3</v>
      </c>
      <c r="BQ177">
        <v>5</v>
      </c>
      <c r="BR177" t="s">
        <v>31</v>
      </c>
      <c r="BS177" t="s">
        <v>86</v>
      </c>
      <c r="BY177">
        <v>2</v>
      </c>
      <c r="BZ177">
        <v>3</v>
      </c>
      <c r="CA177">
        <v>2</v>
      </c>
      <c r="CD177">
        <v>0</v>
      </c>
      <c r="CE177" t="s">
        <v>85</v>
      </c>
      <c r="CI177">
        <v>1</v>
      </c>
      <c r="CJ177">
        <v>1</v>
      </c>
      <c r="CK177">
        <v>7</v>
      </c>
      <c r="CL177" t="s">
        <v>31</v>
      </c>
      <c r="CM177" t="s">
        <v>86</v>
      </c>
      <c r="CS177">
        <v>2</v>
      </c>
      <c r="CT177">
        <v>5</v>
      </c>
      <c r="CU177">
        <v>4</v>
      </c>
      <c r="CV177" t="s">
        <v>34</v>
      </c>
      <c r="CW177" t="s">
        <v>93</v>
      </c>
      <c r="DC177">
        <v>2</v>
      </c>
      <c r="DD177">
        <v>2</v>
      </c>
      <c r="DF177">
        <v>3</v>
      </c>
      <c r="DI177" t="s">
        <v>29</v>
      </c>
      <c r="DJ177" t="s">
        <v>85</v>
      </c>
      <c r="DN177">
        <v>2</v>
      </c>
      <c r="DO177">
        <v>1</v>
      </c>
      <c r="DP177">
        <v>5</v>
      </c>
      <c r="DQ177" t="s">
        <v>34</v>
      </c>
      <c r="DR177" t="s">
        <v>93</v>
      </c>
      <c r="DX177">
        <v>3</v>
      </c>
      <c r="DY177">
        <v>2</v>
      </c>
      <c r="DZ177">
        <v>4</v>
      </c>
      <c r="EA177" t="s">
        <v>34</v>
      </c>
      <c r="EB177" t="s">
        <v>93</v>
      </c>
      <c r="EH177">
        <v>2</v>
      </c>
      <c r="EI177">
        <v>2</v>
      </c>
      <c r="EJ177">
        <v>5</v>
      </c>
      <c r="EK177" t="s">
        <v>36</v>
      </c>
      <c r="EL177" t="s">
        <v>93</v>
      </c>
      <c r="ER177">
        <v>2</v>
      </c>
      <c r="ES177">
        <v>3</v>
      </c>
      <c r="ET177">
        <v>6</v>
      </c>
      <c r="EU177" t="s">
        <v>34</v>
      </c>
      <c r="EV177" t="s">
        <v>93</v>
      </c>
      <c r="FB177">
        <v>2</v>
      </c>
      <c r="FC177">
        <v>4</v>
      </c>
      <c r="FD177">
        <v>3</v>
      </c>
      <c r="FE177" t="s">
        <v>34</v>
      </c>
      <c r="FF177" t="s">
        <v>93</v>
      </c>
      <c r="FL177">
        <v>1</v>
      </c>
      <c r="FM177">
        <v>2</v>
      </c>
      <c r="FN177">
        <v>4</v>
      </c>
      <c r="FO177" t="s">
        <v>34</v>
      </c>
      <c r="FP177" t="s">
        <v>93</v>
      </c>
      <c r="FV177">
        <v>2</v>
      </c>
      <c r="FW177">
        <v>2</v>
      </c>
      <c r="FX177">
        <v>6</v>
      </c>
      <c r="GA177" t="s">
        <v>40</v>
      </c>
      <c r="GB177" t="s">
        <v>96</v>
      </c>
      <c r="GC177" t="s">
        <v>101</v>
      </c>
      <c r="GF177">
        <v>3</v>
      </c>
      <c r="GG177">
        <v>3</v>
      </c>
      <c r="GH177">
        <v>5</v>
      </c>
      <c r="GI177" t="s">
        <v>34</v>
      </c>
      <c r="GJ177" t="s">
        <v>93</v>
      </c>
      <c r="GP177">
        <v>2</v>
      </c>
      <c r="GQ177">
        <v>3</v>
      </c>
    </row>
    <row r="178" spans="1:199">
      <c r="A178" s="116">
        <v>43280</v>
      </c>
      <c r="C178">
        <v>2</v>
      </c>
      <c r="D178">
        <v>0</v>
      </c>
      <c r="E178">
        <v>2</v>
      </c>
      <c r="F178">
        <v>85</v>
      </c>
      <c r="G178">
        <v>45</v>
      </c>
      <c r="H178">
        <v>40</v>
      </c>
      <c r="I178" s="521">
        <v>3</v>
      </c>
      <c r="J178">
        <v>1</v>
      </c>
      <c r="K178">
        <v>1</v>
      </c>
      <c r="L178">
        <v>1</v>
      </c>
      <c r="M178">
        <v>1</v>
      </c>
      <c r="N178">
        <v>4</v>
      </c>
      <c r="O178">
        <v>2</v>
      </c>
      <c r="P178">
        <v>6</v>
      </c>
      <c r="Q178">
        <v>2</v>
      </c>
      <c r="S178">
        <v>5</v>
      </c>
      <c r="T178" t="s">
        <v>26</v>
      </c>
      <c r="U178" t="s">
        <v>63</v>
      </c>
      <c r="W178" t="s">
        <v>85</v>
      </c>
      <c r="Y178">
        <v>2</v>
      </c>
      <c r="Z178">
        <v>15</v>
      </c>
      <c r="AA178">
        <v>3</v>
      </c>
      <c r="AB178">
        <v>2</v>
      </c>
      <c r="AC178">
        <v>6</v>
      </c>
      <c r="AD178" t="s">
        <v>26</v>
      </c>
      <c r="AE178" t="s">
        <v>93</v>
      </c>
      <c r="AG178" t="s">
        <v>457</v>
      </c>
      <c r="AK178">
        <v>4</v>
      </c>
      <c r="AL178">
        <v>2</v>
      </c>
      <c r="AM178">
        <v>5</v>
      </c>
      <c r="AN178" t="s">
        <v>26</v>
      </c>
      <c r="AO178" t="s">
        <v>93</v>
      </c>
      <c r="AU178">
        <v>2</v>
      </c>
      <c r="AV178">
        <v>3</v>
      </c>
      <c r="AW178">
        <v>4</v>
      </c>
      <c r="AY178" t="s">
        <v>105</v>
      </c>
      <c r="AZ178" t="s">
        <v>29</v>
      </c>
      <c r="BA178" t="s">
        <v>86</v>
      </c>
      <c r="BE178">
        <v>2</v>
      </c>
      <c r="BF178">
        <v>2</v>
      </c>
      <c r="BG178">
        <v>5</v>
      </c>
      <c r="BH178" t="s">
        <v>26</v>
      </c>
      <c r="BI178" t="s">
        <v>86</v>
      </c>
      <c r="BO178">
        <v>2</v>
      </c>
      <c r="BP178">
        <v>3</v>
      </c>
      <c r="BQ178">
        <v>7</v>
      </c>
      <c r="BR178" t="s">
        <v>31</v>
      </c>
      <c r="BS178" t="s">
        <v>93</v>
      </c>
      <c r="BV178" t="s">
        <v>101</v>
      </c>
      <c r="BY178">
        <v>1</v>
      </c>
      <c r="BZ178">
        <v>6</v>
      </c>
      <c r="CA178">
        <v>3</v>
      </c>
      <c r="CD178">
        <v>0</v>
      </c>
      <c r="CE178" t="s">
        <v>91</v>
      </c>
      <c r="CI178">
        <v>1</v>
      </c>
      <c r="CJ178">
        <v>2</v>
      </c>
      <c r="CK178">
        <v>4</v>
      </c>
      <c r="CL178" t="s">
        <v>31</v>
      </c>
      <c r="CM178" t="s">
        <v>63</v>
      </c>
      <c r="CP178">
        <v>1</v>
      </c>
      <c r="CS178">
        <v>1</v>
      </c>
      <c r="CT178">
        <v>3</v>
      </c>
      <c r="CU178">
        <v>6</v>
      </c>
      <c r="CV178" t="s">
        <v>34</v>
      </c>
      <c r="CW178" t="s">
        <v>63</v>
      </c>
      <c r="DC178">
        <v>2</v>
      </c>
      <c r="DD178">
        <v>4</v>
      </c>
      <c r="DF178">
        <v>4</v>
      </c>
      <c r="DI178" t="s">
        <v>29</v>
      </c>
      <c r="DJ178" t="s">
        <v>63</v>
      </c>
      <c r="DN178">
        <v>2</v>
      </c>
      <c r="DO178">
        <v>2</v>
      </c>
      <c r="DP178">
        <v>3</v>
      </c>
      <c r="DQ178" t="s">
        <v>34</v>
      </c>
      <c r="DR178" t="s">
        <v>93</v>
      </c>
      <c r="DX178">
        <v>1</v>
      </c>
      <c r="DY178">
        <v>2</v>
      </c>
      <c r="DZ178">
        <v>4</v>
      </c>
      <c r="EA178" t="s">
        <v>34</v>
      </c>
      <c r="EB178" t="s">
        <v>63</v>
      </c>
      <c r="EH178">
        <v>2</v>
      </c>
      <c r="EI178">
        <v>2</v>
      </c>
      <c r="EJ178">
        <v>4</v>
      </c>
      <c r="EK178" t="s">
        <v>36</v>
      </c>
      <c r="EL178" t="s">
        <v>93</v>
      </c>
      <c r="ER178">
        <v>1</v>
      </c>
      <c r="ES178">
        <v>3</v>
      </c>
      <c r="ET178">
        <v>5</v>
      </c>
      <c r="EU178" t="s">
        <v>34</v>
      </c>
      <c r="EV178" t="s">
        <v>86</v>
      </c>
      <c r="FB178">
        <v>2</v>
      </c>
      <c r="FC178">
        <v>3</v>
      </c>
      <c r="FD178">
        <v>5</v>
      </c>
      <c r="FE178" t="s">
        <v>34</v>
      </c>
      <c r="FF178" t="s">
        <v>93</v>
      </c>
      <c r="FL178">
        <v>2</v>
      </c>
      <c r="FM178">
        <v>3</v>
      </c>
      <c r="FN178">
        <v>4</v>
      </c>
      <c r="FO178" t="s">
        <v>34</v>
      </c>
      <c r="FP178" t="s">
        <v>86</v>
      </c>
      <c r="FV178">
        <v>1</v>
      </c>
      <c r="FW178">
        <v>3</v>
      </c>
      <c r="FX178">
        <v>6</v>
      </c>
      <c r="GA178" t="s">
        <v>339</v>
      </c>
      <c r="GB178" t="s">
        <v>86</v>
      </c>
      <c r="GC178" t="s">
        <v>101</v>
      </c>
      <c r="GF178">
        <v>2</v>
      </c>
      <c r="GG178">
        <v>4</v>
      </c>
      <c r="GH178">
        <v>5</v>
      </c>
      <c r="GI178" t="s">
        <v>34</v>
      </c>
      <c r="GJ178" t="s">
        <v>63</v>
      </c>
      <c r="GP178">
        <v>2</v>
      </c>
      <c r="GQ178">
        <v>3</v>
      </c>
    </row>
    <row r="179" spans="1:199">
      <c r="A179" s="116">
        <v>43267</v>
      </c>
      <c r="B179" t="s">
        <v>444</v>
      </c>
      <c r="C179">
        <v>4</v>
      </c>
      <c r="D179">
        <v>1</v>
      </c>
      <c r="E179">
        <v>5</v>
      </c>
      <c r="F179">
        <v>94</v>
      </c>
      <c r="G179">
        <v>50</v>
      </c>
      <c r="H179">
        <v>44</v>
      </c>
      <c r="I179" s="521">
        <v>5</v>
      </c>
      <c r="J179">
        <v>4</v>
      </c>
      <c r="K179">
        <v>0</v>
      </c>
      <c r="L179">
        <v>1</v>
      </c>
      <c r="M179">
        <v>1</v>
      </c>
      <c r="N179">
        <v>6</v>
      </c>
      <c r="O179">
        <v>2</v>
      </c>
      <c r="P179">
        <v>8</v>
      </c>
      <c r="Q179">
        <v>0</v>
      </c>
      <c r="S179">
        <v>7</v>
      </c>
      <c r="T179" t="s">
        <v>26</v>
      </c>
      <c r="U179" t="s">
        <v>63</v>
      </c>
      <c r="W179" t="s">
        <v>96</v>
      </c>
      <c r="X179" t="s">
        <v>101</v>
      </c>
      <c r="AA179">
        <v>2</v>
      </c>
      <c r="AB179">
        <v>5</v>
      </c>
      <c r="AC179">
        <v>4</v>
      </c>
      <c r="AD179" t="s">
        <v>26</v>
      </c>
      <c r="AE179" t="s">
        <v>93</v>
      </c>
      <c r="AK179">
        <v>1</v>
      </c>
      <c r="AL179">
        <v>3</v>
      </c>
      <c r="AM179">
        <v>4</v>
      </c>
      <c r="AN179" t="s">
        <v>26</v>
      </c>
      <c r="AO179" t="s">
        <v>93</v>
      </c>
      <c r="AU179">
        <v>2</v>
      </c>
      <c r="AV179">
        <v>2</v>
      </c>
      <c r="AW179">
        <v>5</v>
      </c>
      <c r="AY179" t="s">
        <v>105</v>
      </c>
      <c r="AZ179" t="s">
        <v>100</v>
      </c>
      <c r="BA179" t="s">
        <v>63</v>
      </c>
      <c r="BE179">
        <v>3</v>
      </c>
      <c r="BF179">
        <v>2</v>
      </c>
      <c r="BG179">
        <v>6</v>
      </c>
      <c r="BH179" t="s">
        <v>26</v>
      </c>
      <c r="BI179" t="s">
        <v>63</v>
      </c>
      <c r="BL179" t="s">
        <v>101</v>
      </c>
      <c r="BO179">
        <v>2</v>
      </c>
      <c r="BP179">
        <v>4</v>
      </c>
      <c r="BQ179">
        <v>6</v>
      </c>
      <c r="BR179" t="s">
        <v>31</v>
      </c>
      <c r="BS179" t="s">
        <v>91</v>
      </c>
      <c r="BY179">
        <v>1</v>
      </c>
      <c r="BZ179">
        <v>5</v>
      </c>
      <c r="CA179">
        <v>4</v>
      </c>
      <c r="CD179">
        <v>0</v>
      </c>
      <c r="CE179" t="s">
        <v>86</v>
      </c>
      <c r="CI179">
        <v>2</v>
      </c>
      <c r="CJ179">
        <v>2</v>
      </c>
      <c r="CK179">
        <v>6</v>
      </c>
      <c r="CL179" t="s">
        <v>31</v>
      </c>
      <c r="CM179" t="s">
        <v>91</v>
      </c>
      <c r="CS179">
        <v>2</v>
      </c>
      <c r="CT179">
        <v>4</v>
      </c>
      <c r="CU179">
        <v>8</v>
      </c>
      <c r="CV179" t="s">
        <v>34</v>
      </c>
      <c r="CW179" t="s">
        <v>63</v>
      </c>
      <c r="CZ179" t="s">
        <v>443</v>
      </c>
      <c r="DC179">
        <v>2</v>
      </c>
      <c r="DD179">
        <v>6</v>
      </c>
      <c r="DF179">
        <v>4</v>
      </c>
      <c r="DI179" t="s">
        <v>29</v>
      </c>
      <c r="DJ179" t="s">
        <v>91</v>
      </c>
      <c r="DN179">
        <v>1</v>
      </c>
      <c r="DO179">
        <v>3</v>
      </c>
      <c r="DP179">
        <v>5</v>
      </c>
      <c r="DQ179" t="s">
        <v>34</v>
      </c>
      <c r="DR179" t="s">
        <v>93</v>
      </c>
      <c r="DX179">
        <v>3</v>
      </c>
      <c r="DY179">
        <v>2</v>
      </c>
      <c r="DZ179">
        <v>6</v>
      </c>
      <c r="EA179" t="s">
        <v>34</v>
      </c>
      <c r="EB179" t="s">
        <v>63</v>
      </c>
      <c r="EE179">
        <v>1</v>
      </c>
      <c r="EH179">
        <v>2</v>
      </c>
      <c r="EI179">
        <v>4</v>
      </c>
      <c r="EJ179">
        <v>5</v>
      </c>
      <c r="EK179" t="s">
        <v>36</v>
      </c>
      <c r="EL179" t="s">
        <v>63</v>
      </c>
      <c r="ER179">
        <v>3</v>
      </c>
      <c r="ES179">
        <v>2</v>
      </c>
      <c r="ET179">
        <v>7</v>
      </c>
      <c r="EU179" t="s">
        <v>34</v>
      </c>
      <c r="EV179" t="s">
        <v>92</v>
      </c>
      <c r="EY179" t="s">
        <v>101</v>
      </c>
      <c r="FB179">
        <v>1</v>
      </c>
      <c r="FC179">
        <v>6</v>
      </c>
      <c r="FD179">
        <v>5</v>
      </c>
      <c r="FE179" t="s">
        <v>34</v>
      </c>
      <c r="FF179" t="s">
        <v>63</v>
      </c>
      <c r="FL179">
        <v>2</v>
      </c>
      <c r="FM179">
        <v>3</v>
      </c>
      <c r="FN179">
        <v>4</v>
      </c>
      <c r="FO179" t="s">
        <v>128</v>
      </c>
      <c r="FP179" t="s">
        <v>93</v>
      </c>
      <c r="FV179">
        <v>2</v>
      </c>
      <c r="FW179">
        <v>2</v>
      </c>
      <c r="FX179">
        <v>3</v>
      </c>
      <c r="GA179" t="s">
        <v>339</v>
      </c>
      <c r="GB179" t="s">
        <v>85</v>
      </c>
      <c r="GF179">
        <v>2</v>
      </c>
      <c r="GG179">
        <v>1</v>
      </c>
      <c r="GH179">
        <v>5</v>
      </c>
      <c r="GI179" t="s">
        <v>34</v>
      </c>
      <c r="GJ179" t="s">
        <v>93</v>
      </c>
      <c r="GP179">
        <v>2</v>
      </c>
      <c r="GQ179">
        <v>3</v>
      </c>
    </row>
    <row r="180" spans="1:199">
      <c r="A180" s="116">
        <v>43260</v>
      </c>
      <c r="B180" t="s">
        <v>444</v>
      </c>
      <c r="C180">
        <v>5</v>
      </c>
      <c r="D180">
        <v>1</v>
      </c>
      <c r="E180">
        <v>6</v>
      </c>
      <c r="F180">
        <v>97</v>
      </c>
      <c r="G180">
        <v>50</v>
      </c>
      <c r="H180">
        <v>47</v>
      </c>
      <c r="I180" s="521">
        <v>7</v>
      </c>
      <c r="J180">
        <v>5</v>
      </c>
      <c r="K180">
        <v>0</v>
      </c>
      <c r="L180">
        <v>1</v>
      </c>
      <c r="M180">
        <v>0</v>
      </c>
      <c r="N180">
        <v>6</v>
      </c>
      <c r="O180">
        <v>0</v>
      </c>
      <c r="P180">
        <v>6</v>
      </c>
      <c r="Q180">
        <v>0</v>
      </c>
      <c r="S180">
        <v>4</v>
      </c>
      <c r="T180" t="s">
        <v>26</v>
      </c>
      <c r="U180" t="s">
        <v>93</v>
      </c>
      <c r="W180" t="s">
        <v>85</v>
      </c>
      <c r="AA180">
        <v>2</v>
      </c>
      <c r="AB180">
        <v>2</v>
      </c>
      <c r="AC180">
        <v>7</v>
      </c>
      <c r="AD180" t="s">
        <v>26</v>
      </c>
      <c r="AE180" t="s">
        <v>86</v>
      </c>
      <c r="AH180" t="s">
        <v>101</v>
      </c>
      <c r="AK180">
        <v>2</v>
      </c>
      <c r="AL180">
        <v>5</v>
      </c>
      <c r="AM180">
        <v>6</v>
      </c>
      <c r="AN180" t="s">
        <v>26</v>
      </c>
      <c r="AO180" t="s">
        <v>63</v>
      </c>
      <c r="AU180">
        <v>1</v>
      </c>
      <c r="AV180">
        <v>5</v>
      </c>
      <c r="AW180">
        <v>4</v>
      </c>
      <c r="AY180" t="s">
        <v>105</v>
      </c>
      <c r="AZ180" t="s">
        <v>29</v>
      </c>
      <c r="BA180" t="s">
        <v>85</v>
      </c>
      <c r="BE180">
        <v>3</v>
      </c>
      <c r="BF180">
        <v>1</v>
      </c>
      <c r="BG180">
        <v>5</v>
      </c>
      <c r="BH180" t="s">
        <v>26</v>
      </c>
      <c r="BI180" t="s">
        <v>86</v>
      </c>
      <c r="BO180">
        <v>3</v>
      </c>
      <c r="BP180">
        <v>2</v>
      </c>
      <c r="BQ180">
        <v>6</v>
      </c>
      <c r="BR180" t="s">
        <v>31</v>
      </c>
      <c r="BS180" t="s">
        <v>93</v>
      </c>
      <c r="BY180">
        <v>2</v>
      </c>
      <c r="BZ180">
        <v>4</v>
      </c>
      <c r="CA180">
        <v>4</v>
      </c>
      <c r="CD180">
        <v>0</v>
      </c>
      <c r="CE180" t="s">
        <v>85</v>
      </c>
      <c r="CI180">
        <v>2</v>
      </c>
      <c r="CJ180">
        <v>2</v>
      </c>
      <c r="CK180">
        <v>6</v>
      </c>
      <c r="CL180" t="s">
        <v>31</v>
      </c>
      <c r="CM180" t="s">
        <v>86</v>
      </c>
      <c r="CS180">
        <v>2</v>
      </c>
      <c r="CT180">
        <v>4</v>
      </c>
      <c r="CU180">
        <v>8</v>
      </c>
      <c r="CV180" t="s">
        <v>31</v>
      </c>
      <c r="CW180" t="s">
        <v>63</v>
      </c>
      <c r="CZ180" t="s">
        <v>443</v>
      </c>
      <c r="DC180">
        <v>2</v>
      </c>
      <c r="DD180">
        <v>6</v>
      </c>
      <c r="DF180">
        <v>3</v>
      </c>
      <c r="DI180" t="s">
        <v>29</v>
      </c>
      <c r="DJ180" t="s">
        <v>85</v>
      </c>
      <c r="DN180">
        <v>2</v>
      </c>
      <c r="DO180">
        <v>1</v>
      </c>
      <c r="DP180">
        <v>4</v>
      </c>
      <c r="DQ180" t="s">
        <v>34</v>
      </c>
      <c r="DR180" t="s">
        <v>86</v>
      </c>
      <c r="DX180">
        <v>2</v>
      </c>
      <c r="DY180">
        <v>2</v>
      </c>
      <c r="DZ180">
        <v>5</v>
      </c>
      <c r="EA180" t="s">
        <v>34</v>
      </c>
      <c r="EB180" t="s">
        <v>93</v>
      </c>
      <c r="EE180">
        <v>1</v>
      </c>
      <c r="EH180">
        <v>2</v>
      </c>
      <c r="EI180">
        <v>3</v>
      </c>
      <c r="EJ180">
        <v>6</v>
      </c>
      <c r="EK180" t="s">
        <v>36</v>
      </c>
      <c r="EL180" t="s">
        <v>86</v>
      </c>
      <c r="EO180" t="s">
        <v>101</v>
      </c>
      <c r="ER180">
        <v>2</v>
      </c>
      <c r="ES180">
        <v>4</v>
      </c>
      <c r="ET180">
        <v>6</v>
      </c>
      <c r="EU180" t="s">
        <v>34</v>
      </c>
      <c r="EV180" t="s">
        <v>93</v>
      </c>
      <c r="FB180">
        <v>2</v>
      </c>
      <c r="FC180">
        <v>4</v>
      </c>
      <c r="FD180">
        <v>7</v>
      </c>
      <c r="FE180" t="s">
        <v>34</v>
      </c>
      <c r="FF180" t="s">
        <v>103</v>
      </c>
      <c r="FI180" t="s">
        <v>101</v>
      </c>
      <c r="FL180">
        <v>2</v>
      </c>
      <c r="FM180">
        <v>5</v>
      </c>
      <c r="FN180">
        <v>6</v>
      </c>
      <c r="FO180" t="s">
        <v>128</v>
      </c>
      <c r="FP180" t="s">
        <v>103</v>
      </c>
      <c r="FS180" t="s">
        <v>101</v>
      </c>
      <c r="FV180">
        <v>2</v>
      </c>
      <c r="FW180">
        <v>4</v>
      </c>
      <c r="FX180">
        <v>4</v>
      </c>
      <c r="GA180" t="s">
        <v>339</v>
      </c>
      <c r="GB180" t="s">
        <v>85</v>
      </c>
      <c r="GF180">
        <v>3</v>
      </c>
      <c r="GG180">
        <v>1</v>
      </c>
      <c r="GH180">
        <v>6</v>
      </c>
      <c r="GI180" t="s">
        <v>34</v>
      </c>
      <c r="GJ180" t="s">
        <v>63</v>
      </c>
      <c r="GM180" t="s">
        <v>101</v>
      </c>
      <c r="GP180">
        <v>1</v>
      </c>
      <c r="GQ180">
        <v>5</v>
      </c>
    </row>
    <row r="181" spans="1:199">
      <c r="A181" s="116">
        <v>43246</v>
      </c>
      <c r="B181" t="s">
        <v>444</v>
      </c>
      <c r="C181">
        <v>1</v>
      </c>
      <c r="D181">
        <v>0</v>
      </c>
      <c r="E181">
        <v>1</v>
      </c>
      <c r="F181">
        <v>88</v>
      </c>
      <c r="G181">
        <v>41</v>
      </c>
      <c r="H181">
        <v>47</v>
      </c>
      <c r="I181" s="521">
        <v>10</v>
      </c>
      <c r="J181">
        <v>3</v>
      </c>
      <c r="K181">
        <v>0</v>
      </c>
      <c r="L181">
        <v>0</v>
      </c>
      <c r="M181">
        <v>0</v>
      </c>
      <c r="N181">
        <v>3</v>
      </c>
      <c r="O181">
        <v>2</v>
      </c>
      <c r="P181">
        <v>5</v>
      </c>
      <c r="Q181">
        <v>0</v>
      </c>
      <c r="S181">
        <v>5</v>
      </c>
      <c r="T181" t="s">
        <v>26</v>
      </c>
      <c r="U181" t="s">
        <v>63</v>
      </c>
      <c r="AA181">
        <v>2</v>
      </c>
      <c r="AB181">
        <v>3</v>
      </c>
      <c r="AC181">
        <v>4</v>
      </c>
      <c r="AD181" t="s">
        <v>26</v>
      </c>
      <c r="AE181" t="s">
        <v>93</v>
      </c>
      <c r="AK181">
        <v>2</v>
      </c>
      <c r="AL181">
        <v>2</v>
      </c>
      <c r="AM181">
        <v>4</v>
      </c>
      <c r="AN181" t="s">
        <v>26</v>
      </c>
      <c r="AO181" t="s">
        <v>93</v>
      </c>
      <c r="AU181">
        <v>2</v>
      </c>
      <c r="AV181">
        <v>2</v>
      </c>
      <c r="AW181">
        <v>3</v>
      </c>
      <c r="AY181" t="s">
        <v>105</v>
      </c>
      <c r="AZ181" t="s">
        <v>40</v>
      </c>
      <c r="BA181" t="s">
        <v>85</v>
      </c>
      <c r="BE181">
        <v>2</v>
      </c>
      <c r="BF181">
        <v>1</v>
      </c>
      <c r="BG181">
        <v>5</v>
      </c>
      <c r="BH181" t="s">
        <v>26</v>
      </c>
      <c r="BI181" t="s">
        <v>63</v>
      </c>
      <c r="BL181">
        <v>1</v>
      </c>
      <c r="BO181">
        <v>2</v>
      </c>
      <c r="BP181">
        <v>3</v>
      </c>
      <c r="BQ181">
        <v>5</v>
      </c>
      <c r="BR181" t="s">
        <v>31</v>
      </c>
      <c r="BS181" t="s">
        <v>93</v>
      </c>
      <c r="BV181">
        <v>1</v>
      </c>
      <c r="BY181">
        <v>2</v>
      </c>
      <c r="BZ181">
        <v>3</v>
      </c>
      <c r="CA181">
        <v>3</v>
      </c>
      <c r="CD181">
        <v>0</v>
      </c>
      <c r="CE181" t="s">
        <v>85</v>
      </c>
      <c r="CI181">
        <v>2</v>
      </c>
      <c r="CJ181">
        <v>1</v>
      </c>
      <c r="CK181">
        <v>6</v>
      </c>
      <c r="CL181" t="s">
        <v>31</v>
      </c>
      <c r="CM181" t="s">
        <v>63</v>
      </c>
      <c r="CP181">
        <v>1</v>
      </c>
      <c r="CS181">
        <v>3</v>
      </c>
      <c r="CT181">
        <v>3</v>
      </c>
      <c r="CU181">
        <v>6</v>
      </c>
      <c r="CV181" t="s">
        <v>34</v>
      </c>
      <c r="CW181" t="s">
        <v>63</v>
      </c>
      <c r="DC181">
        <v>3</v>
      </c>
      <c r="DD181">
        <v>3</v>
      </c>
      <c r="DF181">
        <v>4</v>
      </c>
      <c r="DI181" t="s">
        <v>100</v>
      </c>
      <c r="DJ181" t="s">
        <v>63</v>
      </c>
      <c r="DN181">
        <v>2</v>
      </c>
      <c r="DO181">
        <v>2</v>
      </c>
      <c r="DP181">
        <v>5</v>
      </c>
      <c r="DQ181" t="s">
        <v>34</v>
      </c>
      <c r="DR181" t="s">
        <v>93</v>
      </c>
      <c r="DX181">
        <v>3</v>
      </c>
      <c r="DY181">
        <v>2</v>
      </c>
      <c r="DZ181">
        <v>5</v>
      </c>
      <c r="EA181" t="s">
        <v>34</v>
      </c>
      <c r="EB181" t="s">
        <v>63</v>
      </c>
      <c r="EH181">
        <v>2</v>
      </c>
      <c r="EI181">
        <v>3</v>
      </c>
      <c r="EJ181">
        <v>6</v>
      </c>
      <c r="EK181" t="s">
        <v>36</v>
      </c>
      <c r="EL181" t="s">
        <v>63</v>
      </c>
      <c r="EO181">
        <v>1</v>
      </c>
      <c r="ER181">
        <v>3</v>
      </c>
      <c r="ES181">
        <v>3</v>
      </c>
      <c r="ET181">
        <v>6</v>
      </c>
      <c r="EU181" t="s">
        <v>279</v>
      </c>
      <c r="EV181" t="s">
        <v>93</v>
      </c>
      <c r="FB181">
        <v>2</v>
      </c>
      <c r="FC181">
        <v>4</v>
      </c>
      <c r="FD181">
        <v>4</v>
      </c>
      <c r="FE181" t="s">
        <v>34</v>
      </c>
      <c r="FF181" t="s">
        <v>93</v>
      </c>
      <c r="FL181">
        <v>1</v>
      </c>
      <c r="FM181">
        <v>3</v>
      </c>
      <c r="FN181">
        <v>7</v>
      </c>
      <c r="FO181" t="s">
        <v>34</v>
      </c>
      <c r="FP181" t="s">
        <v>93</v>
      </c>
      <c r="FS181">
        <v>1</v>
      </c>
      <c r="FV181">
        <v>2</v>
      </c>
      <c r="FW181">
        <v>5</v>
      </c>
      <c r="FX181">
        <v>4</v>
      </c>
      <c r="GA181" t="s">
        <v>339</v>
      </c>
      <c r="GB181" t="s">
        <v>63</v>
      </c>
      <c r="GF181">
        <v>2</v>
      </c>
      <c r="GG181">
        <v>2</v>
      </c>
      <c r="GH181">
        <v>6</v>
      </c>
      <c r="GI181" t="s">
        <v>34</v>
      </c>
      <c r="GJ181" t="s">
        <v>86</v>
      </c>
      <c r="GP181">
        <v>3</v>
      </c>
      <c r="GQ181">
        <v>3</v>
      </c>
    </row>
    <row r="182" spans="1:199">
      <c r="A182" s="116">
        <v>43235</v>
      </c>
      <c r="C182">
        <v>2</v>
      </c>
      <c r="D182">
        <v>0</v>
      </c>
      <c r="E182">
        <v>2</v>
      </c>
      <c r="F182">
        <v>89</v>
      </c>
      <c r="G182">
        <v>47</v>
      </c>
      <c r="H182">
        <v>42</v>
      </c>
      <c r="I182" s="521">
        <v>8</v>
      </c>
      <c r="J182">
        <v>3</v>
      </c>
      <c r="K182">
        <v>0</v>
      </c>
      <c r="L182">
        <v>1</v>
      </c>
      <c r="M182">
        <v>1</v>
      </c>
      <c r="N182">
        <v>5</v>
      </c>
      <c r="O182">
        <v>1</v>
      </c>
      <c r="P182">
        <v>6</v>
      </c>
      <c r="Q182">
        <v>1</v>
      </c>
      <c r="S182">
        <v>6</v>
      </c>
      <c r="T182" t="s">
        <v>26</v>
      </c>
      <c r="U182" t="s">
        <v>63</v>
      </c>
      <c r="AA182">
        <v>2</v>
      </c>
      <c r="AB182">
        <v>4</v>
      </c>
      <c r="AC182">
        <v>7</v>
      </c>
      <c r="AD182" t="s">
        <v>26</v>
      </c>
      <c r="AE182" t="s">
        <v>96</v>
      </c>
      <c r="AH182" t="s">
        <v>101</v>
      </c>
      <c r="AK182">
        <v>3</v>
      </c>
      <c r="AL182">
        <v>4</v>
      </c>
      <c r="AM182">
        <v>7</v>
      </c>
      <c r="AN182" t="s">
        <v>26</v>
      </c>
      <c r="AO182" t="s">
        <v>103</v>
      </c>
      <c r="AR182" t="s">
        <v>101</v>
      </c>
      <c r="AU182">
        <v>2</v>
      </c>
      <c r="AV182">
        <v>5</v>
      </c>
      <c r="AW182">
        <v>4</v>
      </c>
      <c r="AY182" t="s">
        <v>105</v>
      </c>
      <c r="AZ182" t="s">
        <v>29</v>
      </c>
      <c r="BA182" t="s">
        <v>93</v>
      </c>
      <c r="BE182">
        <v>3</v>
      </c>
      <c r="BF182">
        <v>1</v>
      </c>
      <c r="BG182">
        <v>5</v>
      </c>
      <c r="BH182" t="s">
        <v>26</v>
      </c>
      <c r="BI182" t="s">
        <v>93</v>
      </c>
      <c r="BO182">
        <v>2</v>
      </c>
      <c r="BP182">
        <v>3</v>
      </c>
      <c r="BQ182">
        <v>5</v>
      </c>
      <c r="BR182" t="s">
        <v>458</v>
      </c>
      <c r="BS182" t="s">
        <v>93</v>
      </c>
      <c r="BY182">
        <v>3</v>
      </c>
      <c r="BZ182">
        <v>2</v>
      </c>
      <c r="CA182">
        <v>4</v>
      </c>
      <c r="CD182">
        <v>0</v>
      </c>
      <c r="CE182" t="s">
        <v>63</v>
      </c>
      <c r="CI182">
        <v>2</v>
      </c>
      <c r="CJ182">
        <v>2</v>
      </c>
      <c r="CK182">
        <v>4</v>
      </c>
      <c r="CL182" t="s">
        <v>458</v>
      </c>
      <c r="CM182" t="s">
        <v>63</v>
      </c>
      <c r="CS182">
        <v>1</v>
      </c>
      <c r="CT182">
        <v>3</v>
      </c>
      <c r="CU182">
        <v>5</v>
      </c>
      <c r="CV182" t="s">
        <v>34</v>
      </c>
      <c r="CW182" t="s">
        <v>63</v>
      </c>
      <c r="DC182">
        <v>3</v>
      </c>
      <c r="DD182">
        <v>2</v>
      </c>
      <c r="DF182">
        <v>6</v>
      </c>
      <c r="DI182" t="s">
        <v>100</v>
      </c>
      <c r="DJ182" t="s">
        <v>91</v>
      </c>
      <c r="DN182">
        <v>4</v>
      </c>
      <c r="DO182">
        <v>2</v>
      </c>
      <c r="DP182">
        <v>4</v>
      </c>
      <c r="DQ182" t="s">
        <v>34</v>
      </c>
      <c r="DR182" t="s">
        <v>93</v>
      </c>
      <c r="DX182">
        <v>1</v>
      </c>
      <c r="DY182">
        <v>3</v>
      </c>
      <c r="DZ182">
        <v>5</v>
      </c>
      <c r="EA182" t="s">
        <v>34</v>
      </c>
      <c r="EB182" t="s">
        <v>63</v>
      </c>
      <c r="EH182">
        <v>2</v>
      </c>
      <c r="EI182">
        <v>3</v>
      </c>
      <c r="EJ182">
        <v>3</v>
      </c>
      <c r="EK182" t="s">
        <v>99</v>
      </c>
      <c r="EL182" t="s">
        <v>93</v>
      </c>
      <c r="ER182">
        <v>1</v>
      </c>
      <c r="ES182">
        <v>2</v>
      </c>
      <c r="ET182">
        <v>5</v>
      </c>
      <c r="EU182" t="s">
        <v>34</v>
      </c>
      <c r="EV182" t="s">
        <v>93</v>
      </c>
      <c r="FB182">
        <v>1</v>
      </c>
      <c r="FC182">
        <v>4</v>
      </c>
      <c r="FD182">
        <v>6</v>
      </c>
      <c r="FE182" t="s">
        <v>34</v>
      </c>
      <c r="FF182" t="s">
        <v>86</v>
      </c>
      <c r="FL182">
        <v>3</v>
      </c>
      <c r="FM182">
        <v>3</v>
      </c>
      <c r="FN182">
        <v>4</v>
      </c>
      <c r="FO182" t="s">
        <v>34</v>
      </c>
      <c r="FP182" t="s">
        <v>93</v>
      </c>
      <c r="FV182">
        <v>2</v>
      </c>
      <c r="FW182">
        <v>2</v>
      </c>
      <c r="FX182">
        <v>4</v>
      </c>
      <c r="GA182" t="s">
        <v>40</v>
      </c>
      <c r="GB182" t="s">
        <v>91</v>
      </c>
      <c r="GF182">
        <v>2</v>
      </c>
      <c r="GG182">
        <v>2</v>
      </c>
      <c r="GH182">
        <v>5</v>
      </c>
      <c r="GI182" t="s">
        <v>34</v>
      </c>
      <c r="GJ182" t="s">
        <v>93</v>
      </c>
      <c r="GP182">
        <v>1</v>
      </c>
      <c r="GQ182">
        <v>4</v>
      </c>
    </row>
    <row r="183" spans="1:199">
      <c r="A183" s="116">
        <v>43226</v>
      </c>
      <c r="B183" t="s">
        <v>131</v>
      </c>
      <c r="C183">
        <v>2</v>
      </c>
      <c r="D183">
        <v>1</v>
      </c>
      <c r="E183">
        <v>3</v>
      </c>
      <c r="F183">
        <v>91</v>
      </c>
      <c r="G183">
        <v>47</v>
      </c>
      <c r="H183">
        <v>44</v>
      </c>
      <c r="I183" s="521">
        <v>3</v>
      </c>
      <c r="J183">
        <v>2</v>
      </c>
      <c r="K183">
        <v>0</v>
      </c>
      <c r="L183">
        <v>2</v>
      </c>
      <c r="M183">
        <v>0</v>
      </c>
      <c r="N183">
        <v>4</v>
      </c>
      <c r="O183">
        <v>2</v>
      </c>
      <c r="P183">
        <v>6</v>
      </c>
      <c r="Q183">
        <v>0</v>
      </c>
      <c r="S183">
        <v>4</v>
      </c>
      <c r="T183" t="s">
        <v>26</v>
      </c>
      <c r="U183" t="s">
        <v>63</v>
      </c>
      <c r="AA183">
        <v>1</v>
      </c>
      <c r="AB183">
        <v>3</v>
      </c>
      <c r="AC183">
        <v>5</v>
      </c>
      <c r="AD183" t="s">
        <v>26</v>
      </c>
      <c r="AE183" t="s">
        <v>93</v>
      </c>
      <c r="AK183">
        <v>2</v>
      </c>
      <c r="AL183">
        <v>3</v>
      </c>
      <c r="AM183">
        <v>4</v>
      </c>
      <c r="AN183" t="s">
        <v>26</v>
      </c>
      <c r="AO183" t="s">
        <v>63</v>
      </c>
      <c r="AU183">
        <v>2</v>
      </c>
      <c r="AV183">
        <v>2</v>
      </c>
      <c r="AW183">
        <v>5</v>
      </c>
      <c r="AY183" t="s">
        <v>430</v>
      </c>
      <c r="AZ183" t="s">
        <v>29</v>
      </c>
      <c r="BA183" t="s">
        <v>91</v>
      </c>
      <c r="BE183">
        <v>1</v>
      </c>
      <c r="BF183">
        <v>4</v>
      </c>
      <c r="BG183">
        <v>4</v>
      </c>
      <c r="BH183" t="s">
        <v>26</v>
      </c>
      <c r="BI183" t="s">
        <v>93</v>
      </c>
      <c r="BO183">
        <v>2</v>
      </c>
      <c r="BP183">
        <v>2</v>
      </c>
      <c r="BQ183">
        <v>5</v>
      </c>
      <c r="BR183" t="s">
        <v>458</v>
      </c>
      <c r="BS183" t="s">
        <v>93</v>
      </c>
      <c r="BY183">
        <v>2</v>
      </c>
      <c r="BZ183">
        <v>3</v>
      </c>
      <c r="CA183">
        <v>3</v>
      </c>
      <c r="CD183">
        <v>0</v>
      </c>
      <c r="CE183" t="s">
        <v>85</v>
      </c>
      <c r="CI183">
        <v>2</v>
      </c>
      <c r="CJ183">
        <v>1</v>
      </c>
      <c r="CK183">
        <v>9</v>
      </c>
      <c r="CL183" t="s">
        <v>34</v>
      </c>
      <c r="CM183" t="s">
        <v>103</v>
      </c>
      <c r="CS183">
        <v>2</v>
      </c>
      <c r="CT183">
        <v>7</v>
      </c>
      <c r="CU183">
        <v>8</v>
      </c>
      <c r="CV183" t="s">
        <v>34</v>
      </c>
      <c r="CW183" t="s">
        <v>86</v>
      </c>
      <c r="CZ183">
        <v>1</v>
      </c>
      <c r="DC183">
        <v>2</v>
      </c>
      <c r="DD183">
        <v>6</v>
      </c>
      <c r="DF183">
        <v>4</v>
      </c>
      <c r="DI183" t="s">
        <v>100</v>
      </c>
      <c r="DJ183" t="s">
        <v>63</v>
      </c>
      <c r="DL183">
        <v>1</v>
      </c>
      <c r="DN183">
        <v>1</v>
      </c>
      <c r="DO183">
        <v>3</v>
      </c>
      <c r="DP183">
        <v>5</v>
      </c>
      <c r="DQ183" t="s">
        <v>34</v>
      </c>
      <c r="DR183" t="s">
        <v>93</v>
      </c>
      <c r="DX183">
        <v>2</v>
      </c>
      <c r="DY183">
        <v>3</v>
      </c>
      <c r="DZ183">
        <v>5</v>
      </c>
      <c r="EA183" t="s">
        <v>34</v>
      </c>
      <c r="EB183" t="s">
        <v>93</v>
      </c>
      <c r="EH183">
        <v>3</v>
      </c>
      <c r="EI183">
        <v>2</v>
      </c>
      <c r="EJ183">
        <v>4</v>
      </c>
      <c r="EK183" t="s">
        <v>99</v>
      </c>
      <c r="EL183" t="s">
        <v>93</v>
      </c>
      <c r="ER183">
        <v>2</v>
      </c>
      <c r="ES183">
        <v>2</v>
      </c>
      <c r="ET183">
        <v>5</v>
      </c>
      <c r="EU183" t="s">
        <v>34</v>
      </c>
      <c r="EV183" t="s">
        <v>93</v>
      </c>
      <c r="FB183">
        <v>1</v>
      </c>
      <c r="FC183">
        <v>4</v>
      </c>
      <c r="FD183">
        <v>5</v>
      </c>
      <c r="FE183" t="s">
        <v>34</v>
      </c>
      <c r="FF183" t="s">
        <v>63</v>
      </c>
      <c r="FL183">
        <v>2</v>
      </c>
      <c r="FM183">
        <v>3</v>
      </c>
      <c r="FN183">
        <v>5</v>
      </c>
      <c r="FO183" t="s">
        <v>34</v>
      </c>
      <c r="FP183" t="s">
        <v>93</v>
      </c>
      <c r="FS183">
        <v>1</v>
      </c>
      <c r="FV183">
        <v>2</v>
      </c>
      <c r="FW183">
        <v>3</v>
      </c>
      <c r="FX183">
        <v>6</v>
      </c>
      <c r="GA183" t="s">
        <v>339</v>
      </c>
      <c r="GB183" t="s">
        <v>96</v>
      </c>
      <c r="GF183">
        <v>2</v>
      </c>
      <c r="GG183">
        <v>4</v>
      </c>
      <c r="GH183">
        <v>5</v>
      </c>
      <c r="GI183" t="s">
        <v>34</v>
      </c>
      <c r="GJ183" t="s">
        <v>93</v>
      </c>
      <c r="GP183">
        <v>2</v>
      </c>
      <c r="GQ183">
        <v>3</v>
      </c>
    </row>
    <row r="184" spans="1:199">
      <c r="A184" s="116">
        <v>43221</v>
      </c>
      <c r="C184">
        <v>1</v>
      </c>
      <c r="D184">
        <v>0</v>
      </c>
      <c r="E184">
        <v>1</v>
      </c>
      <c r="F184">
        <v>88</v>
      </c>
      <c r="G184">
        <v>44</v>
      </c>
      <c r="H184">
        <v>44</v>
      </c>
      <c r="I184" s="521">
        <v>5</v>
      </c>
      <c r="J184">
        <v>2</v>
      </c>
      <c r="K184">
        <v>0</v>
      </c>
      <c r="L184">
        <v>1</v>
      </c>
      <c r="M184">
        <v>2</v>
      </c>
      <c r="N184">
        <v>5</v>
      </c>
      <c r="O184">
        <v>4</v>
      </c>
      <c r="P184">
        <v>9</v>
      </c>
      <c r="Q184">
        <v>0</v>
      </c>
      <c r="S184">
        <v>6</v>
      </c>
      <c r="T184" t="s">
        <v>26</v>
      </c>
      <c r="U184" t="s">
        <v>63</v>
      </c>
      <c r="AA184">
        <v>2</v>
      </c>
      <c r="AB184">
        <v>4</v>
      </c>
      <c r="AC184">
        <v>5</v>
      </c>
      <c r="AD184" t="s">
        <v>26</v>
      </c>
      <c r="AE184" t="s">
        <v>93</v>
      </c>
      <c r="AK184">
        <v>2</v>
      </c>
      <c r="AL184">
        <v>3</v>
      </c>
      <c r="AM184">
        <v>6</v>
      </c>
      <c r="AN184" t="s">
        <v>26</v>
      </c>
      <c r="AO184" t="s">
        <v>86</v>
      </c>
      <c r="AU184">
        <v>2</v>
      </c>
      <c r="AV184">
        <v>4</v>
      </c>
      <c r="AW184">
        <v>5</v>
      </c>
      <c r="AY184" t="s">
        <v>105</v>
      </c>
      <c r="AZ184" t="s">
        <v>29</v>
      </c>
      <c r="BA184" t="s">
        <v>454</v>
      </c>
      <c r="BE184">
        <v>2</v>
      </c>
      <c r="BF184">
        <v>3</v>
      </c>
      <c r="BG184">
        <v>6</v>
      </c>
      <c r="BH184" t="s">
        <v>26</v>
      </c>
      <c r="BI184" t="s">
        <v>86</v>
      </c>
      <c r="BL184">
        <v>1</v>
      </c>
      <c r="BO184">
        <v>3</v>
      </c>
      <c r="BP184">
        <v>3</v>
      </c>
      <c r="BQ184">
        <v>3</v>
      </c>
      <c r="BR184" t="s">
        <v>458</v>
      </c>
      <c r="BS184" t="s">
        <v>93</v>
      </c>
      <c r="BY184">
        <v>0</v>
      </c>
      <c r="BZ184">
        <v>3</v>
      </c>
      <c r="CA184">
        <v>3</v>
      </c>
      <c r="CD184">
        <v>0</v>
      </c>
      <c r="CE184" t="s">
        <v>85</v>
      </c>
      <c r="CI184">
        <v>2</v>
      </c>
      <c r="CJ184">
        <v>1</v>
      </c>
      <c r="CK184">
        <v>5</v>
      </c>
      <c r="CL184" t="s">
        <v>34</v>
      </c>
      <c r="CM184" t="s">
        <v>63</v>
      </c>
      <c r="CP184">
        <v>1</v>
      </c>
      <c r="CS184">
        <v>1</v>
      </c>
      <c r="CT184">
        <v>4</v>
      </c>
      <c r="CU184">
        <v>5</v>
      </c>
      <c r="CV184" t="s">
        <v>34</v>
      </c>
      <c r="CW184" t="s">
        <v>63</v>
      </c>
      <c r="DC184">
        <v>2</v>
      </c>
      <c r="DD184">
        <v>3</v>
      </c>
      <c r="DF184">
        <v>3</v>
      </c>
      <c r="DI184" t="s">
        <v>100</v>
      </c>
      <c r="DJ184" t="s">
        <v>85</v>
      </c>
      <c r="DN184">
        <v>2</v>
      </c>
      <c r="DO184">
        <v>1</v>
      </c>
      <c r="DP184">
        <v>5</v>
      </c>
      <c r="DQ184" t="s">
        <v>34</v>
      </c>
      <c r="DR184" t="s">
        <v>93</v>
      </c>
      <c r="DU184">
        <v>1</v>
      </c>
      <c r="DX184">
        <v>2</v>
      </c>
      <c r="DY184">
        <v>3</v>
      </c>
      <c r="DZ184">
        <v>4</v>
      </c>
      <c r="EA184" t="s">
        <v>34</v>
      </c>
      <c r="EB184" t="s">
        <v>93</v>
      </c>
      <c r="EH184">
        <v>2</v>
      </c>
      <c r="EI184">
        <v>2</v>
      </c>
      <c r="EJ184">
        <v>5</v>
      </c>
      <c r="EK184" t="s">
        <v>99</v>
      </c>
      <c r="EL184" t="s">
        <v>93</v>
      </c>
      <c r="ER184">
        <v>2</v>
      </c>
      <c r="ES184">
        <v>3</v>
      </c>
      <c r="ET184">
        <v>6</v>
      </c>
      <c r="EU184" t="s">
        <v>34</v>
      </c>
      <c r="EV184" t="s">
        <v>63</v>
      </c>
      <c r="FB184">
        <v>2</v>
      </c>
      <c r="FC184">
        <v>4</v>
      </c>
      <c r="FD184">
        <v>6</v>
      </c>
      <c r="FE184" t="s">
        <v>34</v>
      </c>
      <c r="FF184" t="s">
        <v>63</v>
      </c>
      <c r="FL184">
        <v>3</v>
      </c>
      <c r="FM184">
        <v>3</v>
      </c>
      <c r="FN184">
        <v>5</v>
      </c>
      <c r="FO184" t="s">
        <v>34</v>
      </c>
      <c r="FP184" t="s">
        <v>93</v>
      </c>
      <c r="FV184">
        <v>2</v>
      </c>
      <c r="FW184">
        <v>3</v>
      </c>
      <c r="FX184">
        <v>4</v>
      </c>
      <c r="GA184" t="s">
        <v>40</v>
      </c>
      <c r="GB184" t="s">
        <v>85</v>
      </c>
      <c r="GF184">
        <v>3</v>
      </c>
      <c r="GG184">
        <v>1</v>
      </c>
      <c r="GH184">
        <v>6</v>
      </c>
      <c r="GI184" t="s">
        <v>34</v>
      </c>
      <c r="GJ184" t="s">
        <v>86</v>
      </c>
      <c r="GP184">
        <v>1</v>
      </c>
      <c r="GQ184">
        <v>5</v>
      </c>
    </row>
    <row r="185" spans="1:199">
      <c r="A185" s="116">
        <v>43219</v>
      </c>
      <c r="B185" t="s">
        <v>444</v>
      </c>
      <c r="C185">
        <v>0</v>
      </c>
      <c r="D185">
        <v>1</v>
      </c>
      <c r="E185">
        <v>1</v>
      </c>
      <c r="F185">
        <v>87</v>
      </c>
      <c r="G185">
        <v>46</v>
      </c>
      <c r="H185">
        <v>41</v>
      </c>
      <c r="I185" s="521">
        <v>10</v>
      </c>
      <c r="J185">
        <v>0</v>
      </c>
      <c r="K185">
        <v>1</v>
      </c>
      <c r="L185">
        <v>2</v>
      </c>
      <c r="M185">
        <v>0</v>
      </c>
      <c r="N185">
        <v>3</v>
      </c>
      <c r="O185">
        <v>2</v>
      </c>
      <c r="P185">
        <v>5</v>
      </c>
      <c r="Q185">
        <v>1</v>
      </c>
      <c r="S185">
        <v>6</v>
      </c>
      <c r="T185" t="s">
        <v>26</v>
      </c>
      <c r="U185" t="s">
        <v>63</v>
      </c>
      <c r="AA185">
        <v>2</v>
      </c>
      <c r="AB185">
        <v>4</v>
      </c>
      <c r="AC185">
        <v>5</v>
      </c>
      <c r="AD185" t="s">
        <v>26</v>
      </c>
      <c r="AE185" t="s">
        <v>93</v>
      </c>
      <c r="AK185">
        <v>2</v>
      </c>
      <c r="AL185">
        <v>3</v>
      </c>
      <c r="AM185">
        <v>4</v>
      </c>
      <c r="AN185" t="s">
        <v>26</v>
      </c>
      <c r="AO185" t="s">
        <v>93</v>
      </c>
      <c r="AU185">
        <v>2</v>
      </c>
      <c r="AV185">
        <v>2</v>
      </c>
      <c r="AW185">
        <v>4</v>
      </c>
      <c r="AY185" t="s">
        <v>105</v>
      </c>
      <c r="AZ185" t="s">
        <v>29</v>
      </c>
      <c r="BA185" t="s">
        <v>85</v>
      </c>
      <c r="BE185">
        <v>3</v>
      </c>
      <c r="BF185">
        <v>1</v>
      </c>
      <c r="BG185">
        <v>6</v>
      </c>
      <c r="BH185" t="s">
        <v>26</v>
      </c>
      <c r="BI185" t="s">
        <v>93</v>
      </c>
      <c r="BL185">
        <v>1</v>
      </c>
      <c r="BO185">
        <v>2</v>
      </c>
      <c r="BP185">
        <v>4</v>
      </c>
      <c r="BQ185">
        <v>8</v>
      </c>
      <c r="BR185" t="s">
        <v>458</v>
      </c>
      <c r="BS185" t="s">
        <v>450</v>
      </c>
      <c r="BV185" t="s">
        <v>484</v>
      </c>
      <c r="BY185">
        <v>2</v>
      </c>
      <c r="BZ185">
        <v>6</v>
      </c>
      <c r="CA185">
        <v>4</v>
      </c>
      <c r="CD185">
        <v>0</v>
      </c>
      <c r="CE185" t="s">
        <v>85</v>
      </c>
      <c r="CI185">
        <v>3</v>
      </c>
      <c r="CJ185">
        <v>1</v>
      </c>
      <c r="CK185">
        <v>5</v>
      </c>
      <c r="CL185" t="s">
        <v>34</v>
      </c>
      <c r="CM185" t="s">
        <v>63</v>
      </c>
      <c r="CS185">
        <v>1</v>
      </c>
      <c r="CT185">
        <v>4</v>
      </c>
      <c r="CU185">
        <v>4</v>
      </c>
      <c r="CV185" t="s">
        <v>34</v>
      </c>
      <c r="CW185" t="s">
        <v>93</v>
      </c>
      <c r="DC185">
        <v>2</v>
      </c>
      <c r="DD185">
        <v>2</v>
      </c>
      <c r="DF185">
        <v>4</v>
      </c>
      <c r="DI185" t="s">
        <v>100</v>
      </c>
      <c r="DJ185" t="s">
        <v>85</v>
      </c>
      <c r="DN185">
        <v>3</v>
      </c>
      <c r="DO185">
        <v>1</v>
      </c>
      <c r="DP185">
        <v>5</v>
      </c>
      <c r="DQ185" t="s">
        <v>34</v>
      </c>
      <c r="DR185" t="s">
        <v>93</v>
      </c>
      <c r="DX185">
        <v>3</v>
      </c>
      <c r="DY185">
        <v>2</v>
      </c>
      <c r="DZ185">
        <v>5</v>
      </c>
      <c r="EA185" t="s">
        <v>34</v>
      </c>
      <c r="EB185" t="s">
        <v>93</v>
      </c>
      <c r="EH185">
        <v>2</v>
      </c>
      <c r="EI185">
        <v>3</v>
      </c>
      <c r="EJ185">
        <v>3</v>
      </c>
      <c r="EK185" t="s">
        <v>99</v>
      </c>
      <c r="EL185" t="s">
        <v>93</v>
      </c>
      <c r="ER185">
        <v>1</v>
      </c>
      <c r="ES185">
        <v>2</v>
      </c>
      <c r="ET185">
        <v>6</v>
      </c>
      <c r="EU185" t="s">
        <v>34</v>
      </c>
      <c r="EV185" t="s">
        <v>63</v>
      </c>
      <c r="EY185">
        <v>1</v>
      </c>
      <c r="FB185">
        <v>2</v>
      </c>
      <c r="FC185">
        <v>4</v>
      </c>
      <c r="FD185">
        <v>5</v>
      </c>
      <c r="FE185" t="s">
        <v>34</v>
      </c>
      <c r="FF185" t="s">
        <v>93</v>
      </c>
      <c r="FL185">
        <v>3</v>
      </c>
      <c r="FM185">
        <v>2</v>
      </c>
      <c r="FN185">
        <v>4</v>
      </c>
      <c r="FO185" t="s">
        <v>34</v>
      </c>
      <c r="FP185" t="s">
        <v>93</v>
      </c>
      <c r="FV185">
        <v>2</v>
      </c>
      <c r="FW185">
        <v>2</v>
      </c>
      <c r="FX185">
        <v>4</v>
      </c>
      <c r="GA185" t="s">
        <v>339</v>
      </c>
      <c r="GB185" t="s">
        <v>85</v>
      </c>
      <c r="GF185">
        <v>3</v>
      </c>
      <c r="GG185">
        <v>1</v>
      </c>
      <c r="GH185">
        <v>5</v>
      </c>
      <c r="GI185" t="s">
        <v>34</v>
      </c>
      <c r="GJ185" t="s">
        <v>63</v>
      </c>
      <c r="GM185">
        <v>1</v>
      </c>
      <c r="GP185">
        <v>2</v>
      </c>
      <c r="GQ185">
        <v>3</v>
      </c>
    </row>
    <row r="186" spans="1:199">
      <c r="A186" s="116">
        <v>43198</v>
      </c>
      <c r="B186" t="s">
        <v>21</v>
      </c>
      <c r="C186">
        <v>5</v>
      </c>
      <c r="D186">
        <v>0</v>
      </c>
      <c r="E186">
        <v>5</v>
      </c>
      <c r="F186">
        <v>98</v>
      </c>
      <c r="G186">
        <v>47</v>
      </c>
      <c r="H186">
        <v>51</v>
      </c>
      <c r="I186" s="521">
        <v>10</v>
      </c>
      <c r="J186">
        <v>2</v>
      </c>
      <c r="K186">
        <v>1</v>
      </c>
      <c r="L186">
        <v>2</v>
      </c>
      <c r="M186">
        <v>1</v>
      </c>
      <c r="N186">
        <v>6</v>
      </c>
      <c r="O186">
        <v>2</v>
      </c>
      <c r="P186">
        <v>8</v>
      </c>
      <c r="Q186">
        <v>0</v>
      </c>
      <c r="S186">
        <v>5</v>
      </c>
      <c r="T186" t="s">
        <v>26</v>
      </c>
      <c r="U186" t="s">
        <v>93</v>
      </c>
      <c r="W186" t="s">
        <v>85</v>
      </c>
      <c r="AA186">
        <v>3</v>
      </c>
      <c r="AB186">
        <v>2</v>
      </c>
      <c r="AC186">
        <v>4</v>
      </c>
      <c r="AD186" t="s">
        <v>26</v>
      </c>
      <c r="AE186" t="s">
        <v>93</v>
      </c>
      <c r="AK186">
        <v>2</v>
      </c>
      <c r="AL186">
        <v>2</v>
      </c>
      <c r="AM186">
        <v>6</v>
      </c>
      <c r="AN186" t="s">
        <v>26</v>
      </c>
      <c r="AO186" t="s">
        <v>93</v>
      </c>
      <c r="AU186">
        <v>4</v>
      </c>
      <c r="AV186">
        <v>2</v>
      </c>
      <c r="AW186">
        <v>4</v>
      </c>
      <c r="AY186" t="s">
        <v>430</v>
      </c>
      <c r="AZ186" t="s">
        <v>29</v>
      </c>
      <c r="BA186" t="s">
        <v>85</v>
      </c>
      <c r="BE186">
        <v>3</v>
      </c>
      <c r="BF186">
        <v>1</v>
      </c>
      <c r="BG186">
        <v>4</v>
      </c>
      <c r="BH186" t="s">
        <v>26</v>
      </c>
      <c r="BI186" t="s">
        <v>93</v>
      </c>
      <c r="BO186">
        <v>1</v>
      </c>
      <c r="BP186">
        <v>3</v>
      </c>
      <c r="BQ186">
        <v>6</v>
      </c>
      <c r="BR186" t="s">
        <v>458</v>
      </c>
      <c r="BS186" t="s">
        <v>86</v>
      </c>
      <c r="BY186">
        <v>2</v>
      </c>
      <c r="BZ186">
        <v>4</v>
      </c>
      <c r="CA186">
        <v>5</v>
      </c>
      <c r="CD186" t="s">
        <v>226</v>
      </c>
      <c r="CE186" t="s">
        <v>450</v>
      </c>
      <c r="CG186" t="s">
        <v>101</v>
      </c>
      <c r="CI186">
        <v>2</v>
      </c>
      <c r="CJ186">
        <v>3</v>
      </c>
      <c r="CK186">
        <v>8</v>
      </c>
      <c r="CL186" t="s">
        <v>31</v>
      </c>
      <c r="CM186" t="s">
        <v>450</v>
      </c>
      <c r="CS186">
        <v>2</v>
      </c>
      <c r="CT186">
        <v>6</v>
      </c>
      <c r="CU186">
        <v>5</v>
      </c>
      <c r="CV186" t="s">
        <v>34</v>
      </c>
      <c r="CW186" t="s">
        <v>63</v>
      </c>
      <c r="DC186">
        <v>2</v>
      </c>
      <c r="DD186">
        <v>3</v>
      </c>
      <c r="DF186">
        <v>3</v>
      </c>
      <c r="DI186" t="s">
        <v>100</v>
      </c>
      <c r="DJ186" t="s">
        <v>91</v>
      </c>
      <c r="DL186">
        <v>1</v>
      </c>
      <c r="DN186">
        <v>0</v>
      </c>
      <c r="DO186">
        <v>3</v>
      </c>
      <c r="DP186">
        <v>5</v>
      </c>
      <c r="DQ186" t="s">
        <v>34</v>
      </c>
      <c r="DR186" t="s">
        <v>93</v>
      </c>
      <c r="DX186">
        <v>2</v>
      </c>
      <c r="DY186">
        <v>3</v>
      </c>
      <c r="DZ186">
        <v>9</v>
      </c>
      <c r="EA186" t="s">
        <v>34</v>
      </c>
      <c r="EB186" t="s">
        <v>86</v>
      </c>
      <c r="EE186" t="s">
        <v>459</v>
      </c>
      <c r="EH186">
        <v>2</v>
      </c>
      <c r="EI186">
        <v>7</v>
      </c>
      <c r="EJ186">
        <v>5</v>
      </c>
      <c r="EK186" t="s">
        <v>99</v>
      </c>
      <c r="EL186" t="s">
        <v>93</v>
      </c>
      <c r="ER186">
        <v>3</v>
      </c>
      <c r="ES186">
        <v>2</v>
      </c>
      <c r="ET186">
        <v>6</v>
      </c>
      <c r="EU186" t="s">
        <v>34</v>
      </c>
      <c r="EV186" t="s">
        <v>93</v>
      </c>
      <c r="FB186">
        <v>2</v>
      </c>
      <c r="FC186">
        <v>4</v>
      </c>
      <c r="FD186">
        <v>5</v>
      </c>
      <c r="FE186" t="s">
        <v>34</v>
      </c>
      <c r="FF186" t="s">
        <v>63</v>
      </c>
      <c r="FI186">
        <v>1</v>
      </c>
      <c r="FL186">
        <v>2</v>
      </c>
      <c r="FM186">
        <v>3</v>
      </c>
      <c r="FN186">
        <v>7</v>
      </c>
      <c r="FO186" t="s">
        <v>34</v>
      </c>
      <c r="FP186" t="s">
        <v>96</v>
      </c>
      <c r="FS186" t="s">
        <v>101</v>
      </c>
      <c r="FV186">
        <v>3</v>
      </c>
      <c r="FW186">
        <v>4</v>
      </c>
      <c r="FX186">
        <v>4</v>
      </c>
      <c r="GA186" t="s">
        <v>339</v>
      </c>
      <c r="GB186" t="s">
        <v>85</v>
      </c>
      <c r="GF186">
        <v>3</v>
      </c>
      <c r="GG186">
        <v>1</v>
      </c>
      <c r="GH186">
        <v>7</v>
      </c>
      <c r="GI186" t="s">
        <v>34</v>
      </c>
      <c r="GJ186" t="s">
        <v>103</v>
      </c>
      <c r="GP186">
        <v>2</v>
      </c>
      <c r="GQ186">
        <v>5</v>
      </c>
    </row>
    <row r="187" spans="1:199">
      <c r="A187" s="116">
        <v>43177</v>
      </c>
      <c r="C187">
        <v>1</v>
      </c>
      <c r="D187">
        <v>0</v>
      </c>
      <c r="E187">
        <v>1</v>
      </c>
      <c r="F187">
        <v>85</v>
      </c>
      <c r="G187">
        <v>44</v>
      </c>
      <c r="H187">
        <v>41</v>
      </c>
      <c r="I187" s="521">
        <v>3</v>
      </c>
      <c r="J187">
        <v>1</v>
      </c>
      <c r="K187">
        <v>0</v>
      </c>
      <c r="L187">
        <v>0</v>
      </c>
      <c r="M187">
        <v>3</v>
      </c>
      <c r="N187">
        <v>4</v>
      </c>
      <c r="O187">
        <v>2</v>
      </c>
      <c r="P187">
        <v>6</v>
      </c>
      <c r="Q187">
        <v>1</v>
      </c>
      <c r="S187">
        <v>5</v>
      </c>
      <c r="T187" t="s">
        <v>26</v>
      </c>
      <c r="U187" t="s">
        <v>63</v>
      </c>
      <c r="AA187">
        <v>2</v>
      </c>
      <c r="AB187">
        <v>3</v>
      </c>
      <c r="AC187">
        <v>4</v>
      </c>
      <c r="AD187" t="s">
        <v>26</v>
      </c>
      <c r="AE187" t="s">
        <v>93</v>
      </c>
      <c r="AK187">
        <v>2</v>
      </c>
      <c r="AL187">
        <v>2</v>
      </c>
      <c r="AM187">
        <v>4</v>
      </c>
      <c r="AN187" t="s">
        <v>26</v>
      </c>
      <c r="AO187" t="s">
        <v>93</v>
      </c>
      <c r="AU187">
        <v>2</v>
      </c>
      <c r="AV187">
        <v>2</v>
      </c>
      <c r="AW187">
        <v>5</v>
      </c>
      <c r="AY187" t="s">
        <v>105</v>
      </c>
      <c r="AZ187" t="s">
        <v>100</v>
      </c>
      <c r="BA187" t="s">
        <v>63</v>
      </c>
      <c r="BC187">
        <v>1</v>
      </c>
      <c r="BE187">
        <v>3</v>
      </c>
      <c r="BF187">
        <v>2</v>
      </c>
      <c r="BG187">
        <v>5</v>
      </c>
      <c r="BH187" t="s">
        <v>26</v>
      </c>
      <c r="BI187" t="s">
        <v>93</v>
      </c>
      <c r="BO187">
        <v>2</v>
      </c>
      <c r="BP187">
        <v>3</v>
      </c>
      <c r="BQ187">
        <v>4</v>
      </c>
      <c r="BR187" t="s">
        <v>458</v>
      </c>
      <c r="BS187" t="s">
        <v>93</v>
      </c>
      <c r="BY187">
        <v>1</v>
      </c>
      <c r="BZ187">
        <v>3</v>
      </c>
      <c r="CA187">
        <v>4</v>
      </c>
      <c r="CD187">
        <v>4</v>
      </c>
      <c r="CE187" t="s">
        <v>86</v>
      </c>
      <c r="CI187">
        <v>2</v>
      </c>
      <c r="CJ187">
        <v>2</v>
      </c>
      <c r="CK187">
        <v>7</v>
      </c>
      <c r="CL187" t="s">
        <v>31</v>
      </c>
      <c r="CM187" t="s">
        <v>450</v>
      </c>
      <c r="CS187">
        <v>2</v>
      </c>
      <c r="CT187">
        <v>5</v>
      </c>
      <c r="CU187">
        <v>6</v>
      </c>
      <c r="CV187" t="s">
        <v>34</v>
      </c>
      <c r="CW187" t="s">
        <v>63</v>
      </c>
      <c r="CZ187">
        <v>1</v>
      </c>
      <c r="DC187">
        <v>2</v>
      </c>
      <c r="DD187">
        <v>4</v>
      </c>
      <c r="DF187">
        <v>4</v>
      </c>
      <c r="DI187" t="s">
        <v>100</v>
      </c>
      <c r="DJ187" t="s">
        <v>63</v>
      </c>
      <c r="DN187">
        <v>2</v>
      </c>
      <c r="DO187">
        <v>2</v>
      </c>
      <c r="DP187">
        <v>4</v>
      </c>
      <c r="DQ187" t="s">
        <v>34</v>
      </c>
      <c r="DR187" t="s">
        <v>93</v>
      </c>
      <c r="DX187">
        <v>2</v>
      </c>
      <c r="DY187">
        <v>2</v>
      </c>
      <c r="DZ187">
        <v>5</v>
      </c>
      <c r="EA187" t="s">
        <v>34</v>
      </c>
      <c r="EB187" t="s">
        <v>86</v>
      </c>
      <c r="EH187">
        <v>2</v>
      </c>
      <c r="EI187">
        <v>3</v>
      </c>
      <c r="EJ187">
        <v>5</v>
      </c>
      <c r="EK187" t="s">
        <v>99</v>
      </c>
      <c r="EL187" t="s">
        <v>93</v>
      </c>
      <c r="ER187">
        <v>2</v>
      </c>
      <c r="ES187">
        <v>3</v>
      </c>
      <c r="ET187">
        <v>5</v>
      </c>
      <c r="EU187" t="s">
        <v>34</v>
      </c>
      <c r="EV187" t="s">
        <v>93</v>
      </c>
      <c r="EY187">
        <v>1</v>
      </c>
      <c r="FB187">
        <v>1</v>
      </c>
      <c r="FC187">
        <v>4</v>
      </c>
      <c r="FD187">
        <v>3</v>
      </c>
      <c r="FE187" t="s">
        <v>34</v>
      </c>
      <c r="FF187" t="s">
        <v>93</v>
      </c>
      <c r="FL187">
        <v>0</v>
      </c>
      <c r="FM187">
        <v>3</v>
      </c>
      <c r="FN187">
        <v>7</v>
      </c>
      <c r="FO187" t="s">
        <v>34</v>
      </c>
      <c r="FP187" t="s">
        <v>93</v>
      </c>
      <c r="FS187">
        <v>1</v>
      </c>
      <c r="FV187">
        <v>2</v>
      </c>
      <c r="FW187">
        <v>5</v>
      </c>
      <c r="FX187">
        <v>3</v>
      </c>
      <c r="GA187" t="s">
        <v>339</v>
      </c>
      <c r="GB187" t="s">
        <v>85</v>
      </c>
      <c r="GF187">
        <v>2</v>
      </c>
      <c r="GG187">
        <v>1</v>
      </c>
      <c r="GH187">
        <v>5</v>
      </c>
      <c r="GI187" t="s">
        <v>34</v>
      </c>
      <c r="GJ187" t="s">
        <v>86</v>
      </c>
      <c r="GM187">
        <v>1</v>
      </c>
      <c r="GP187">
        <v>2</v>
      </c>
      <c r="GQ187">
        <v>3</v>
      </c>
    </row>
    <row r="188" spans="1:199">
      <c r="A188" s="116">
        <v>43156</v>
      </c>
      <c r="C188">
        <v>3</v>
      </c>
      <c r="D188">
        <v>0</v>
      </c>
      <c r="E188">
        <v>3</v>
      </c>
      <c r="F188">
        <v>88</v>
      </c>
      <c r="G188">
        <v>44</v>
      </c>
      <c r="H188">
        <v>44</v>
      </c>
      <c r="I188" s="521">
        <v>7</v>
      </c>
      <c r="J188">
        <v>1</v>
      </c>
      <c r="K188">
        <v>1</v>
      </c>
      <c r="L188">
        <v>0</v>
      </c>
      <c r="M188">
        <v>1</v>
      </c>
      <c r="N188">
        <v>3</v>
      </c>
      <c r="O188">
        <v>3</v>
      </c>
      <c r="P188">
        <v>6</v>
      </c>
      <c r="Q188">
        <v>0</v>
      </c>
      <c r="S188">
        <v>8</v>
      </c>
      <c r="T188" t="s">
        <v>26</v>
      </c>
      <c r="U188" t="s">
        <v>103</v>
      </c>
      <c r="X188" t="s">
        <v>101</v>
      </c>
      <c r="AA188">
        <v>2</v>
      </c>
      <c r="AB188">
        <v>6</v>
      </c>
      <c r="AC188">
        <v>4</v>
      </c>
      <c r="AD188" t="s">
        <v>26</v>
      </c>
      <c r="AE188" t="s">
        <v>93</v>
      </c>
      <c r="AK188">
        <v>1</v>
      </c>
      <c r="AL188">
        <v>3</v>
      </c>
      <c r="AM188">
        <v>5</v>
      </c>
      <c r="AN188" t="s">
        <v>26</v>
      </c>
      <c r="AO188" t="s">
        <v>86</v>
      </c>
      <c r="AU188">
        <v>2</v>
      </c>
      <c r="AV188">
        <v>3</v>
      </c>
      <c r="AW188">
        <v>3</v>
      </c>
      <c r="AY188" t="s">
        <v>105</v>
      </c>
      <c r="AZ188" t="s">
        <v>100</v>
      </c>
      <c r="BA188" t="s">
        <v>85</v>
      </c>
      <c r="BE188">
        <v>2</v>
      </c>
      <c r="BF188">
        <v>1</v>
      </c>
      <c r="BG188">
        <v>5</v>
      </c>
      <c r="BH188" t="s">
        <v>26</v>
      </c>
      <c r="BI188" t="s">
        <v>93</v>
      </c>
      <c r="BO188">
        <v>3</v>
      </c>
      <c r="BP188">
        <v>2</v>
      </c>
      <c r="BQ188">
        <v>6</v>
      </c>
      <c r="BR188" t="s">
        <v>458</v>
      </c>
      <c r="BS188" t="s">
        <v>93</v>
      </c>
      <c r="BY188">
        <v>2</v>
      </c>
      <c r="BZ188">
        <v>4</v>
      </c>
      <c r="CA188">
        <v>3</v>
      </c>
      <c r="CD188">
        <v>4</v>
      </c>
      <c r="CE188" t="s">
        <v>93</v>
      </c>
      <c r="CI188">
        <v>2</v>
      </c>
      <c r="CJ188">
        <v>1</v>
      </c>
      <c r="CK188">
        <v>5</v>
      </c>
      <c r="CL188" t="s">
        <v>34</v>
      </c>
      <c r="CM188" t="s">
        <v>93</v>
      </c>
      <c r="CS188">
        <v>2</v>
      </c>
      <c r="CT188">
        <v>3</v>
      </c>
      <c r="CU188">
        <v>5</v>
      </c>
      <c r="CV188" t="s">
        <v>34</v>
      </c>
      <c r="CW188" t="s">
        <v>93</v>
      </c>
      <c r="DC188">
        <v>3</v>
      </c>
      <c r="DD188">
        <v>2</v>
      </c>
      <c r="DF188">
        <v>3</v>
      </c>
      <c r="DI188" t="s">
        <v>29</v>
      </c>
      <c r="DN188">
        <v>2</v>
      </c>
      <c r="DO188">
        <v>1</v>
      </c>
      <c r="DP188">
        <v>5</v>
      </c>
      <c r="DQ188" t="s">
        <v>34</v>
      </c>
      <c r="DR188" t="s">
        <v>63</v>
      </c>
      <c r="DX188">
        <v>2</v>
      </c>
      <c r="DY188">
        <v>3</v>
      </c>
      <c r="DZ188">
        <v>6</v>
      </c>
      <c r="EA188" t="s">
        <v>34</v>
      </c>
      <c r="EB188" t="s">
        <v>63</v>
      </c>
      <c r="EH188">
        <v>2</v>
      </c>
      <c r="EI188">
        <v>4</v>
      </c>
      <c r="EJ188">
        <v>4</v>
      </c>
      <c r="EK188" t="s">
        <v>99</v>
      </c>
      <c r="EL188" t="s">
        <v>93</v>
      </c>
      <c r="ER188">
        <v>2</v>
      </c>
      <c r="ES188">
        <v>2</v>
      </c>
      <c r="ET188">
        <v>5</v>
      </c>
      <c r="EU188" t="s">
        <v>34</v>
      </c>
      <c r="EV188" t="s">
        <v>63</v>
      </c>
      <c r="FB188">
        <v>2</v>
      </c>
      <c r="FC188">
        <v>3</v>
      </c>
      <c r="FD188">
        <v>5</v>
      </c>
      <c r="FE188" t="s">
        <v>34</v>
      </c>
      <c r="FF188" t="s">
        <v>86</v>
      </c>
      <c r="FL188">
        <v>2</v>
      </c>
      <c r="FM188">
        <v>3</v>
      </c>
      <c r="FN188">
        <v>4</v>
      </c>
      <c r="FO188" t="s">
        <v>34</v>
      </c>
      <c r="FV188">
        <v>2</v>
      </c>
      <c r="FW188">
        <v>2</v>
      </c>
      <c r="FX188">
        <v>3</v>
      </c>
      <c r="GA188" t="s">
        <v>40</v>
      </c>
      <c r="GF188">
        <v>2</v>
      </c>
      <c r="GG188">
        <v>1</v>
      </c>
      <c r="GH188">
        <v>9</v>
      </c>
      <c r="GI188" t="s">
        <v>34</v>
      </c>
      <c r="GJ188" t="s">
        <v>96</v>
      </c>
      <c r="GP188">
        <v>2</v>
      </c>
      <c r="GQ188">
        <v>7</v>
      </c>
    </row>
    <row r="189" spans="1:199">
      <c r="A189" s="116">
        <v>43142</v>
      </c>
      <c r="C189">
        <v>3</v>
      </c>
      <c r="D189">
        <v>1</v>
      </c>
      <c r="E189">
        <v>4</v>
      </c>
      <c r="F189">
        <v>96</v>
      </c>
      <c r="G189">
        <v>48</v>
      </c>
      <c r="H189">
        <v>48</v>
      </c>
      <c r="I189" s="521">
        <v>6</v>
      </c>
      <c r="J189">
        <v>3</v>
      </c>
      <c r="K189">
        <v>0</v>
      </c>
      <c r="L189">
        <v>2</v>
      </c>
      <c r="M189">
        <v>3</v>
      </c>
      <c r="N189">
        <v>8</v>
      </c>
      <c r="O189">
        <v>0</v>
      </c>
      <c r="P189">
        <v>8</v>
      </c>
      <c r="Q189">
        <v>1</v>
      </c>
      <c r="S189">
        <v>7</v>
      </c>
      <c r="T189" t="s">
        <v>26</v>
      </c>
      <c r="U189" t="s">
        <v>96</v>
      </c>
      <c r="X189" t="s">
        <v>101</v>
      </c>
      <c r="AA189">
        <v>2</v>
      </c>
      <c r="AB189">
        <v>5</v>
      </c>
      <c r="AC189">
        <v>7</v>
      </c>
      <c r="AD189" t="s">
        <v>26</v>
      </c>
      <c r="AE189" t="s">
        <v>96</v>
      </c>
      <c r="AH189" t="s">
        <v>101</v>
      </c>
      <c r="AK189">
        <v>2</v>
      </c>
      <c r="AL189">
        <v>5</v>
      </c>
      <c r="AM189">
        <v>7</v>
      </c>
      <c r="AN189" t="s">
        <v>26</v>
      </c>
      <c r="AO189" t="s">
        <v>96</v>
      </c>
      <c r="AR189" t="s">
        <v>101</v>
      </c>
      <c r="AU189">
        <v>1</v>
      </c>
      <c r="AV189">
        <v>6</v>
      </c>
      <c r="AW189">
        <v>3</v>
      </c>
      <c r="AY189" t="s">
        <v>105</v>
      </c>
      <c r="AZ189" t="s">
        <v>100</v>
      </c>
      <c r="BE189">
        <v>1</v>
      </c>
      <c r="BF189">
        <v>2</v>
      </c>
      <c r="BG189">
        <v>6</v>
      </c>
      <c r="BH189" t="s">
        <v>26</v>
      </c>
      <c r="BI189" t="s">
        <v>86</v>
      </c>
      <c r="BL189">
        <v>1</v>
      </c>
      <c r="BO189">
        <v>1</v>
      </c>
      <c r="BP189">
        <v>5</v>
      </c>
      <c r="BQ189">
        <v>6</v>
      </c>
      <c r="BR189" t="s">
        <v>458</v>
      </c>
      <c r="BS189" t="s">
        <v>93</v>
      </c>
      <c r="BY189">
        <v>3</v>
      </c>
      <c r="BZ189">
        <v>3</v>
      </c>
      <c r="CA189">
        <v>3</v>
      </c>
      <c r="CD189">
        <v>0</v>
      </c>
      <c r="CE189" t="s">
        <v>63</v>
      </c>
      <c r="CI189">
        <v>1</v>
      </c>
      <c r="CJ189">
        <v>2</v>
      </c>
      <c r="CK189">
        <v>5</v>
      </c>
      <c r="CL189" t="s">
        <v>31</v>
      </c>
      <c r="CM189" t="s">
        <v>93</v>
      </c>
      <c r="CS189">
        <v>2</v>
      </c>
      <c r="CT189">
        <v>3</v>
      </c>
      <c r="CU189">
        <v>4</v>
      </c>
      <c r="CV189" t="s">
        <v>34</v>
      </c>
      <c r="CW189" t="s">
        <v>63</v>
      </c>
      <c r="DC189">
        <v>2</v>
      </c>
      <c r="DD189">
        <v>2</v>
      </c>
      <c r="DF189">
        <v>7</v>
      </c>
      <c r="DI189" t="s">
        <v>100</v>
      </c>
      <c r="DJ189" t="s">
        <v>91</v>
      </c>
      <c r="DL189" t="s">
        <v>460</v>
      </c>
      <c r="DN189">
        <v>3</v>
      </c>
      <c r="DO189">
        <v>4</v>
      </c>
      <c r="DP189">
        <v>3</v>
      </c>
      <c r="DQ189" t="s">
        <v>34</v>
      </c>
      <c r="DR189" t="s">
        <v>93</v>
      </c>
      <c r="DX189">
        <v>1</v>
      </c>
      <c r="DY189">
        <v>2</v>
      </c>
      <c r="DZ189">
        <v>6</v>
      </c>
      <c r="EA189" t="s">
        <v>34</v>
      </c>
      <c r="EB189" t="s">
        <v>93</v>
      </c>
      <c r="EH189">
        <v>4</v>
      </c>
      <c r="EI189">
        <v>2</v>
      </c>
      <c r="EJ189">
        <v>5</v>
      </c>
      <c r="EK189" t="s">
        <v>99</v>
      </c>
      <c r="EL189" t="s">
        <v>93</v>
      </c>
      <c r="ER189">
        <v>2</v>
      </c>
      <c r="ES189">
        <v>3</v>
      </c>
      <c r="ET189">
        <v>6</v>
      </c>
      <c r="EU189" t="s">
        <v>34</v>
      </c>
      <c r="EV189" t="s">
        <v>63</v>
      </c>
      <c r="FB189">
        <v>2</v>
      </c>
      <c r="FC189">
        <v>4</v>
      </c>
      <c r="FD189">
        <v>6</v>
      </c>
      <c r="FE189" t="s">
        <v>34</v>
      </c>
      <c r="FF189" t="s">
        <v>86</v>
      </c>
      <c r="FL189">
        <v>3</v>
      </c>
      <c r="FM189">
        <v>3</v>
      </c>
      <c r="FN189">
        <v>6</v>
      </c>
      <c r="FO189" t="s">
        <v>34</v>
      </c>
      <c r="FP189" t="s">
        <v>93</v>
      </c>
      <c r="FV189">
        <v>2</v>
      </c>
      <c r="FW189">
        <v>4</v>
      </c>
      <c r="FX189">
        <v>3</v>
      </c>
      <c r="GA189" t="s">
        <v>226</v>
      </c>
      <c r="GB189" t="s">
        <v>85</v>
      </c>
      <c r="GF189">
        <v>3</v>
      </c>
      <c r="GG189">
        <v>0</v>
      </c>
      <c r="GH189">
        <v>6</v>
      </c>
      <c r="GI189" t="s">
        <v>34</v>
      </c>
      <c r="GJ189" t="s">
        <v>93</v>
      </c>
      <c r="GP189">
        <v>1</v>
      </c>
      <c r="GQ189">
        <v>5</v>
      </c>
    </row>
    <row r="190" spans="1:199">
      <c r="A190" s="116">
        <v>43128</v>
      </c>
      <c r="C190">
        <v>0</v>
      </c>
      <c r="D190">
        <v>1</v>
      </c>
      <c r="E190">
        <v>1</v>
      </c>
      <c r="F190">
        <v>87</v>
      </c>
      <c r="G190">
        <v>43</v>
      </c>
      <c r="H190">
        <v>44</v>
      </c>
      <c r="I190" s="521">
        <v>2</v>
      </c>
      <c r="J190">
        <v>0</v>
      </c>
      <c r="K190">
        <v>1</v>
      </c>
      <c r="L190">
        <v>3</v>
      </c>
      <c r="M190">
        <v>1</v>
      </c>
      <c r="N190">
        <v>5</v>
      </c>
      <c r="O190">
        <v>1</v>
      </c>
      <c r="P190">
        <v>6</v>
      </c>
      <c r="Q190">
        <v>0</v>
      </c>
      <c r="S190">
        <v>5</v>
      </c>
      <c r="T190" t="s">
        <v>26</v>
      </c>
      <c r="U190" t="s">
        <v>86</v>
      </c>
      <c r="AA190">
        <v>2</v>
      </c>
      <c r="AB190">
        <v>3</v>
      </c>
      <c r="AC190">
        <v>5</v>
      </c>
      <c r="AD190" t="s">
        <v>26</v>
      </c>
      <c r="AE190" t="s">
        <v>93</v>
      </c>
      <c r="AK190">
        <v>3</v>
      </c>
      <c r="AL190">
        <v>2</v>
      </c>
      <c r="AM190">
        <v>6</v>
      </c>
      <c r="AN190" t="s">
        <v>26</v>
      </c>
      <c r="AO190" t="s">
        <v>93</v>
      </c>
      <c r="AU190">
        <v>1</v>
      </c>
      <c r="AV190">
        <v>5</v>
      </c>
      <c r="AW190">
        <v>4</v>
      </c>
      <c r="AY190" t="s">
        <v>105</v>
      </c>
      <c r="AZ190" t="s">
        <v>100</v>
      </c>
      <c r="BA190" t="s">
        <v>85</v>
      </c>
      <c r="BE190">
        <v>3</v>
      </c>
      <c r="BF190">
        <v>1</v>
      </c>
      <c r="BG190">
        <v>6</v>
      </c>
      <c r="BH190" t="s">
        <v>26</v>
      </c>
      <c r="BI190" t="s">
        <v>86</v>
      </c>
      <c r="BL190">
        <v>1</v>
      </c>
      <c r="BO190">
        <v>2</v>
      </c>
      <c r="BP190">
        <v>4</v>
      </c>
      <c r="BQ190">
        <v>5</v>
      </c>
      <c r="BR190" t="s">
        <v>458</v>
      </c>
      <c r="BS190" t="s">
        <v>86</v>
      </c>
      <c r="BV190">
        <v>1</v>
      </c>
      <c r="BY190">
        <v>1</v>
      </c>
      <c r="BZ190">
        <v>4</v>
      </c>
      <c r="CA190">
        <v>3</v>
      </c>
      <c r="CD190">
        <v>0</v>
      </c>
      <c r="CE190" t="s">
        <v>85</v>
      </c>
      <c r="CI190">
        <v>2</v>
      </c>
      <c r="CJ190">
        <v>1</v>
      </c>
      <c r="CK190">
        <v>5</v>
      </c>
      <c r="CL190" t="s">
        <v>34</v>
      </c>
      <c r="CM190" t="s">
        <v>86</v>
      </c>
      <c r="CS190">
        <v>2</v>
      </c>
      <c r="CT190">
        <v>3</v>
      </c>
      <c r="CU190">
        <v>4</v>
      </c>
      <c r="CV190" t="s">
        <v>34</v>
      </c>
      <c r="CW190" t="s">
        <v>93</v>
      </c>
      <c r="DC190">
        <v>1</v>
      </c>
      <c r="DD190">
        <v>3</v>
      </c>
      <c r="DF190">
        <v>5</v>
      </c>
      <c r="DI190" t="s">
        <v>29</v>
      </c>
      <c r="DJ190" t="s">
        <v>86</v>
      </c>
      <c r="DL190">
        <v>1</v>
      </c>
      <c r="DN190">
        <v>3</v>
      </c>
      <c r="DO190">
        <v>2</v>
      </c>
      <c r="DP190">
        <v>5</v>
      </c>
      <c r="DQ190" t="s">
        <v>34</v>
      </c>
      <c r="DR190" t="s">
        <v>86</v>
      </c>
      <c r="DX190">
        <v>1</v>
      </c>
      <c r="DY190">
        <v>4</v>
      </c>
      <c r="DZ190">
        <v>4</v>
      </c>
      <c r="EA190" t="s">
        <v>34</v>
      </c>
      <c r="EB190" t="s">
        <v>93</v>
      </c>
      <c r="EH190">
        <v>1</v>
      </c>
      <c r="EI190">
        <v>3</v>
      </c>
      <c r="EJ190">
        <v>4</v>
      </c>
      <c r="EK190" t="s">
        <v>99</v>
      </c>
      <c r="EL190" t="s">
        <v>63</v>
      </c>
      <c r="ER190">
        <v>0</v>
      </c>
      <c r="ES190">
        <v>4</v>
      </c>
      <c r="ET190">
        <v>7</v>
      </c>
      <c r="EU190" t="s">
        <v>34</v>
      </c>
      <c r="EV190" t="s">
        <v>93</v>
      </c>
      <c r="FB190">
        <v>3</v>
      </c>
      <c r="FC190">
        <v>4</v>
      </c>
      <c r="FD190">
        <v>6</v>
      </c>
      <c r="FE190" t="s">
        <v>34</v>
      </c>
      <c r="FF190" t="s">
        <v>86</v>
      </c>
      <c r="FI190">
        <v>1</v>
      </c>
      <c r="FL190">
        <v>2</v>
      </c>
      <c r="FM190">
        <v>4</v>
      </c>
      <c r="FN190">
        <v>4</v>
      </c>
      <c r="FO190" t="s">
        <v>34</v>
      </c>
      <c r="FP190" t="s">
        <v>93</v>
      </c>
      <c r="FV190">
        <v>1</v>
      </c>
      <c r="FW190">
        <v>3</v>
      </c>
      <c r="FX190">
        <v>3</v>
      </c>
      <c r="GA190" t="s">
        <v>226</v>
      </c>
      <c r="GB190" t="s">
        <v>85</v>
      </c>
      <c r="GF190">
        <v>2</v>
      </c>
      <c r="GG190">
        <v>1</v>
      </c>
      <c r="GH190">
        <v>6</v>
      </c>
      <c r="GI190" t="s">
        <v>34</v>
      </c>
      <c r="GJ190" t="s">
        <v>93</v>
      </c>
      <c r="GM190">
        <v>1</v>
      </c>
      <c r="GP190">
        <v>2</v>
      </c>
      <c r="GQ190">
        <v>4</v>
      </c>
    </row>
    <row r="191" spans="1:199">
      <c r="A191" s="116">
        <v>43103</v>
      </c>
      <c r="C191">
        <v>5</v>
      </c>
      <c r="D191">
        <v>0</v>
      </c>
      <c r="E191">
        <v>5</v>
      </c>
      <c r="F191">
        <v>95</v>
      </c>
      <c r="G191">
        <v>42</v>
      </c>
      <c r="H191">
        <v>53</v>
      </c>
      <c r="I191" s="521">
        <v>5</v>
      </c>
      <c r="J191">
        <v>5</v>
      </c>
      <c r="K191">
        <v>1</v>
      </c>
      <c r="L191">
        <v>2</v>
      </c>
      <c r="M191">
        <v>0</v>
      </c>
      <c r="N191">
        <v>8</v>
      </c>
      <c r="O191">
        <v>1</v>
      </c>
      <c r="P191">
        <v>9</v>
      </c>
      <c r="Q191">
        <v>1</v>
      </c>
      <c r="S191">
        <v>6</v>
      </c>
      <c r="T191" t="s">
        <v>26</v>
      </c>
      <c r="U191" t="s">
        <v>63</v>
      </c>
      <c r="AA191">
        <v>3</v>
      </c>
      <c r="AB191">
        <v>3</v>
      </c>
      <c r="AC191">
        <v>4</v>
      </c>
      <c r="AD191" t="s">
        <v>26</v>
      </c>
      <c r="AE191" t="s">
        <v>86</v>
      </c>
      <c r="AK191">
        <v>2</v>
      </c>
      <c r="AL191">
        <v>2</v>
      </c>
      <c r="AM191">
        <v>6</v>
      </c>
      <c r="AN191" t="s">
        <v>26</v>
      </c>
      <c r="AO191" t="s">
        <v>86</v>
      </c>
      <c r="AU191">
        <v>2</v>
      </c>
      <c r="AV191">
        <v>4</v>
      </c>
      <c r="AW191">
        <v>3</v>
      </c>
      <c r="AY191" t="s">
        <v>105</v>
      </c>
      <c r="AZ191" t="s">
        <v>29</v>
      </c>
      <c r="BA191" t="s">
        <v>85</v>
      </c>
      <c r="BE191">
        <v>2</v>
      </c>
      <c r="BF191">
        <v>1</v>
      </c>
      <c r="BG191">
        <v>4</v>
      </c>
      <c r="BH191" t="s">
        <v>26</v>
      </c>
      <c r="BI191" t="s">
        <v>93</v>
      </c>
      <c r="BO191">
        <v>1</v>
      </c>
      <c r="BP191">
        <v>3</v>
      </c>
      <c r="BQ191">
        <v>5</v>
      </c>
      <c r="BR191" t="s">
        <v>458</v>
      </c>
      <c r="BS191" t="s">
        <v>93</v>
      </c>
      <c r="BY191">
        <v>2</v>
      </c>
      <c r="BZ191">
        <v>3</v>
      </c>
      <c r="CA191">
        <v>3</v>
      </c>
      <c r="CD191">
        <v>4</v>
      </c>
      <c r="CE191" t="s">
        <v>85</v>
      </c>
      <c r="CI191">
        <v>2</v>
      </c>
      <c r="CJ191">
        <v>1</v>
      </c>
      <c r="CK191">
        <v>6</v>
      </c>
      <c r="CL191" t="s">
        <v>34</v>
      </c>
      <c r="CM191" t="s">
        <v>63</v>
      </c>
      <c r="CS191">
        <v>2</v>
      </c>
      <c r="CT191">
        <v>4</v>
      </c>
      <c r="CU191">
        <v>5</v>
      </c>
      <c r="CV191" t="s">
        <v>34</v>
      </c>
      <c r="CW191" t="s">
        <v>93</v>
      </c>
      <c r="DC191">
        <v>2</v>
      </c>
      <c r="DD191">
        <v>3</v>
      </c>
      <c r="DF191">
        <v>6</v>
      </c>
      <c r="DI191" t="s">
        <v>29</v>
      </c>
      <c r="DJ191" t="s">
        <v>96</v>
      </c>
      <c r="DL191" t="s">
        <v>101</v>
      </c>
      <c r="DN191">
        <v>2</v>
      </c>
      <c r="DO191">
        <v>4</v>
      </c>
      <c r="DP191">
        <v>8</v>
      </c>
      <c r="DQ191" t="s">
        <v>34</v>
      </c>
      <c r="DR191" t="s">
        <v>86</v>
      </c>
      <c r="DU191">
        <v>1</v>
      </c>
      <c r="DX191">
        <v>3</v>
      </c>
      <c r="DY191">
        <v>5</v>
      </c>
      <c r="DZ191">
        <v>3</v>
      </c>
      <c r="EA191" t="s">
        <v>34</v>
      </c>
      <c r="EB191" t="s">
        <v>86</v>
      </c>
      <c r="EH191">
        <v>1</v>
      </c>
      <c r="EI191">
        <v>2</v>
      </c>
      <c r="EJ191">
        <v>6</v>
      </c>
      <c r="EK191" t="s">
        <v>99</v>
      </c>
      <c r="EL191" t="s">
        <v>454</v>
      </c>
      <c r="EO191" t="s">
        <v>101</v>
      </c>
      <c r="ER191">
        <v>2</v>
      </c>
      <c r="ES191">
        <v>4</v>
      </c>
      <c r="ET191">
        <v>8</v>
      </c>
      <c r="EU191" t="s">
        <v>34</v>
      </c>
      <c r="EV191" t="s">
        <v>93</v>
      </c>
      <c r="EY191" t="s">
        <v>459</v>
      </c>
      <c r="FB191">
        <v>2</v>
      </c>
      <c r="FC191">
        <v>6</v>
      </c>
      <c r="FD191">
        <v>5</v>
      </c>
      <c r="FE191" t="s">
        <v>34</v>
      </c>
      <c r="FF191" t="s">
        <v>93</v>
      </c>
      <c r="FL191">
        <v>2</v>
      </c>
      <c r="FM191">
        <v>3</v>
      </c>
      <c r="FN191">
        <v>6</v>
      </c>
      <c r="FO191" t="s">
        <v>34</v>
      </c>
      <c r="FP191" t="s">
        <v>103</v>
      </c>
      <c r="FS191" t="s">
        <v>101</v>
      </c>
      <c r="FV191">
        <v>2</v>
      </c>
      <c r="FW191">
        <v>4</v>
      </c>
      <c r="FX191">
        <v>3</v>
      </c>
      <c r="GA191" t="s">
        <v>339</v>
      </c>
      <c r="GB191" t="s">
        <v>91</v>
      </c>
      <c r="GF191">
        <v>1</v>
      </c>
      <c r="GG191">
        <v>2</v>
      </c>
      <c r="GH191">
        <v>8</v>
      </c>
      <c r="GI191" t="s">
        <v>34</v>
      </c>
      <c r="GJ191" t="s">
        <v>96</v>
      </c>
      <c r="GP191">
        <v>2</v>
      </c>
      <c r="GQ191">
        <v>6</v>
      </c>
    </row>
    <row r="192" spans="1:199">
      <c r="A192" s="116">
        <v>43098</v>
      </c>
      <c r="C192">
        <v>1</v>
      </c>
      <c r="D192">
        <v>0</v>
      </c>
      <c r="E192">
        <v>1</v>
      </c>
      <c r="F192">
        <v>86</v>
      </c>
      <c r="G192">
        <v>45</v>
      </c>
      <c r="H192">
        <v>41</v>
      </c>
      <c r="I192" s="521">
        <v>9</v>
      </c>
      <c r="J192">
        <v>1</v>
      </c>
      <c r="K192">
        <v>0</v>
      </c>
      <c r="L192">
        <v>3</v>
      </c>
      <c r="M192">
        <v>0</v>
      </c>
      <c r="N192">
        <v>4</v>
      </c>
      <c r="O192">
        <v>2</v>
      </c>
      <c r="P192">
        <v>6</v>
      </c>
      <c r="Q192">
        <v>0</v>
      </c>
      <c r="S192">
        <v>5</v>
      </c>
      <c r="T192" t="s">
        <v>26</v>
      </c>
      <c r="U192" t="s">
        <v>86</v>
      </c>
      <c r="AA192">
        <v>1</v>
      </c>
      <c r="AB192">
        <v>4</v>
      </c>
      <c r="AC192">
        <v>4</v>
      </c>
      <c r="AD192" t="s">
        <v>26</v>
      </c>
      <c r="AE192" t="s">
        <v>93</v>
      </c>
      <c r="AK192">
        <v>1</v>
      </c>
      <c r="AL192">
        <v>3</v>
      </c>
      <c r="AM192">
        <v>4</v>
      </c>
      <c r="AN192" t="s">
        <v>26</v>
      </c>
      <c r="AO192" t="s">
        <v>93</v>
      </c>
      <c r="AU192">
        <v>2</v>
      </c>
      <c r="AV192">
        <v>2</v>
      </c>
      <c r="AW192">
        <v>5</v>
      </c>
      <c r="AY192" t="s">
        <v>105</v>
      </c>
      <c r="AZ192" t="s">
        <v>29</v>
      </c>
      <c r="BA192" t="s">
        <v>63</v>
      </c>
      <c r="BB192">
        <v>1</v>
      </c>
      <c r="BE192">
        <v>2</v>
      </c>
      <c r="BF192">
        <v>3</v>
      </c>
      <c r="BG192">
        <v>6</v>
      </c>
      <c r="BH192" t="s">
        <v>26</v>
      </c>
      <c r="BI192" t="s">
        <v>93</v>
      </c>
      <c r="BL192">
        <v>1</v>
      </c>
      <c r="BO192">
        <v>3</v>
      </c>
      <c r="BP192">
        <v>3</v>
      </c>
      <c r="BQ192">
        <v>5</v>
      </c>
      <c r="BR192" t="s">
        <v>26</v>
      </c>
      <c r="BS192" t="s">
        <v>93</v>
      </c>
      <c r="BY192">
        <v>1</v>
      </c>
      <c r="BZ192">
        <v>4</v>
      </c>
      <c r="CA192">
        <v>5</v>
      </c>
      <c r="CD192">
        <v>4</v>
      </c>
      <c r="CI192">
        <v>3</v>
      </c>
      <c r="CJ192">
        <v>2</v>
      </c>
      <c r="CK192">
        <v>6</v>
      </c>
      <c r="CL192" t="s">
        <v>34</v>
      </c>
      <c r="CM192" t="s">
        <v>63</v>
      </c>
      <c r="CP192">
        <v>1</v>
      </c>
      <c r="CS192">
        <v>3</v>
      </c>
      <c r="CT192">
        <v>3</v>
      </c>
      <c r="CU192">
        <v>5</v>
      </c>
      <c r="CV192" t="s">
        <v>34</v>
      </c>
      <c r="CW192" t="s">
        <v>93</v>
      </c>
      <c r="DC192">
        <v>3</v>
      </c>
      <c r="DD192">
        <v>2</v>
      </c>
      <c r="DF192">
        <v>3</v>
      </c>
      <c r="DI192" t="s">
        <v>100</v>
      </c>
      <c r="DJ192" t="s">
        <v>85</v>
      </c>
      <c r="DN192">
        <v>2</v>
      </c>
      <c r="DO192">
        <v>1</v>
      </c>
      <c r="DP192">
        <v>5</v>
      </c>
      <c r="DQ192" t="s">
        <v>34</v>
      </c>
      <c r="DR192" t="s">
        <v>93</v>
      </c>
      <c r="DX192">
        <v>2</v>
      </c>
      <c r="DY192">
        <v>3</v>
      </c>
      <c r="DZ192">
        <v>4</v>
      </c>
      <c r="EA192" t="s">
        <v>34</v>
      </c>
      <c r="EB192" t="s">
        <v>93</v>
      </c>
      <c r="EH192">
        <v>2</v>
      </c>
      <c r="EI192">
        <v>2</v>
      </c>
      <c r="EJ192">
        <v>5</v>
      </c>
      <c r="EK192" t="s">
        <v>99</v>
      </c>
      <c r="EL192" t="s">
        <v>63</v>
      </c>
      <c r="ER192">
        <v>3</v>
      </c>
      <c r="ES192">
        <v>2</v>
      </c>
      <c r="ET192">
        <v>5</v>
      </c>
      <c r="EU192" t="s">
        <v>34</v>
      </c>
      <c r="EV192" t="s">
        <v>93</v>
      </c>
      <c r="FB192">
        <v>2</v>
      </c>
      <c r="FC192">
        <v>3</v>
      </c>
      <c r="FD192">
        <v>6</v>
      </c>
      <c r="FE192" t="s">
        <v>34</v>
      </c>
      <c r="FF192" t="s">
        <v>103</v>
      </c>
      <c r="FI192" t="s">
        <v>101</v>
      </c>
      <c r="FL192">
        <v>2</v>
      </c>
      <c r="FM192">
        <v>4</v>
      </c>
      <c r="FN192">
        <v>4</v>
      </c>
      <c r="FO192" t="s">
        <v>34</v>
      </c>
      <c r="FP192" t="s">
        <v>93</v>
      </c>
      <c r="FV192">
        <v>2</v>
      </c>
      <c r="FW192">
        <v>2</v>
      </c>
      <c r="FX192">
        <v>4</v>
      </c>
      <c r="GA192" t="s">
        <v>339</v>
      </c>
      <c r="GB192" t="s">
        <v>85</v>
      </c>
      <c r="GF192">
        <v>3</v>
      </c>
      <c r="GG192">
        <v>1</v>
      </c>
      <c r="GH192">
        <v>5</v>
      </c>
      <c r="GI192" t="s">
        <v>34</v>
      </c>
      <c r="GJ192" t="s">
        <v>93</v>
      </c>
      <c r="GP192">
        <v>2</v>
      </c>
      <c r="GQ192">
        <v>3</v>
      </c>
    </row>
    <row r="193" spans="1:199">
      <c r="A193" s="116">
        <v>43096</v>
      </c>
      <c r="C193">
        <v>1</v>
      </c>
      <c r="D193">
        <v>1</v>
      </c>
      <c r="E193">
        <v>2</v>
      </c>
      <c r="F193">
        <v>89</v>
      </c>
      <c r="G193">
        <v>43</v>
      </c>
      <c r="H193">
        <v>46</v>
      </c>
      <c r="I193" s="521">
        <v>3</v>
      </c>
      <c r="J193">
        <v>2</v>
      </c>
      <c r="K193">
        <v>0</v>
      </c>
      <c r="L193">
        <v>4</v>
      </c>
      <c r="M193">
        <v>0</v>
      </c>
      <c r="N193">
        <v>6</v>
      </c>
      <c r="O193">
        <v>1</v>
      </c>
      <c r="P193">
        <v>7</v>
      </c>
      <c r="Q193">
        <v>0</v>
      </c>
      <c r="S193">
        <v>4</v>
      </c>
      <c r="T193" t="s">
        <v>26</v>
      </c>
      <c r="U193" t="s">
        <v>93</v>
      </c>
      <c r="AA193">
        <v>1</v>
      </c>
      <c r="AB193">
        <v>3</v>
      </c>
      <c r="AC193">
        <v>6</v>
      </c>
      <c r="AD193" t="s">
        <v>26</v>
      </c>
      <c r="AE193" t="s">
        <v>103</v>
      </c>
      <c r="AK193">
        <v>2</v>
      </c>
      <c r="AL193">
        <v>4</v>
      </c>
      <c r="AM193">
        <v>7</v>
      </c>
      <c r="AN193" t="s">
        <v>26</v>
      </c>
      <c r="AO193" t="s">
        <v>63</v>
      </c>
      <c r="AU193">
        <v>3</v>
      </c>
      <c r="AV193">
        <v>4</v>
      </c>
      <c r="AW193">
        <v>4</v>
      </c>
      <c r="AY193" t="s">
        <v>105</v>
      </c>
      <c r="AZ193" t="s">
        <v>100</v>
      </c>
      <c r="BE193">
        <v>2</v>
      </c>
      <c r="BF193">
        <v>2</v>
      </c>
      <c r="BG193">
        <v>5</v>
      </c>
      <c r="BH193" t="s">
        <v>26</v>
      </c>
      <c r="BI193" t="s">
        <v>93</v>
      </c>
      <c r="BO193">
        <v>2</v>
      </c>
      <c r="BP193">
        <v>3</v>
      </c>
      <c r="BQ193">
        <v>5</v>
      </c>
      <c r="BR193" t="s">
        <v>279</v>
      </c>
      <c r="BS193" t="s">
        <v>93</v>
      </c>
      <c r="BY193">
        <v>1</v>
      </c>
      <c r="BZ193">
        <v>4</v>
      </c>
      <c r="CA193">
        <v>3</v>
      </c>
      <c r="CD193">
        <v>4</v>
      </c>
      <c r="CE193" t="s">
        <v>85</v>
      </c>
      <c r="CI193">
        <v>2</v>
      </c>
      <c r="CJ193">
        <v>1</v>
      </c>
      <c r="CK193">
        <v>5</v>
      </c>
      <c r="CL193" t="s">
        <v>34</v>
      </c>
      <c r="CM193" t="s">
        <v>93</v>
      </c>
      <c r="CS193">
        <v>1</v>
      </c>
      <c r="CT193">
        <v>4</v>
      </c>
      <c r="CU193">
        <v>4</v>
      </c>
      <c r="CV193" t="s">
        <v>34</v>
      </c>
      <c r="CW193" t="s">
        <v>93</v>
      </c>
      <c r="DC193">
        <v>1</v>
      </c>
      <c r="DD193">
        <v>3</v>
      </c>
      <c r="DF193">
        <v>5</v>
      </c>
      <c r="DI193" t="s">
        <v>29</v>
      </c>
      <c r="DN193">
        <v>2</v>
      </c>
      <c r="DO193">
        <v>3</v>
      </c>
      <c r="DP193">
        <v>5</v>
      </c>
      <c r="DQ193" t="s">
        <v>34</v>
      </c>
      <c r="DR193" t="s">
        <v>63</v>
      </c>
      <c r="DX193">
        <v>2</v>
      </c>
      <c r="DY193">
        <v>3</v>
      </c>
      <c r="DZ193">
        <v>7</v>
      </c>
      <c r="EA193" t="s">
        <v>34</v>
      </c>
      <c r="EB193" t="s">
        <v>63</v>
      </c>
      <c r="EE193" t="s">
        <v>460</v>
      </c>
      <c r="EH193">
        <v>2</v>
      </c>
      <c r="EI193">
        <v>5</v>
      </c>
      <c r="EJ193">
        <v>4</v>
      </c>
      <c r="EK193" t="s">
        <v>279</v>
      </c>
      <c r="EL193" t="s">
        <v>93</v>
      </c>
      <c r="ER193">
        <v>2</v>
      </c>
      <c r="ES193">
        <v>2</v>
      </c>
      <c r="ET193">
        <v>7</v>
      </c>
      <c r="EU193" t="s">
        <v>128</v>
      </c>
      <c r="EV193" t="s">
        <v>93</v>
      </c>
      <c r="FB193">
        <v>2</v>
      </c>
      <c r="FC193">
        <v>5</v>
      </c>
      <c r="FD193">
        <v>6</v>
      </c>
      <c r="FE193" t="s">
        <v>34</v>
      </c>
      <c r="FF193" t="s">
        <v>93</v>
      </c>
      <c r="FI193">
        <v>1</v>
      </c>
      <c r="FL193">
        <v>3</v>
      </c>
      <c r="FM193">
        <v>3</v>
      </c>
      <c r="FN193">
        <v>4</v>
      </c>
      <c r="FO193" t="s">
        <v>34</v>
      </c>
      <c r="FP193" t="s">
        <v>93</v>
      </c>
      <c r="FV193">
        <v>2</v>
      </c>
      <c r="FW193">
        <v>2</v>
      </c>
      <c r="FX193">
        <v>3</v>
      </c>
      <c r="GA193" t="s">
        <v>100</v>
      </c>
      <c r="GF193">
        <v>1</v>
      </c>
      <c r="GG193">
        <v>2</v>
      </c>
      <c r="GH193">
        <v>5</v>
      </c>
      <c r="GI193" t="s">
        <v>34</v>
      </c>
      <c r="GJ193" t="s">
        <v>93</v>
      </c>
      <c r="GP193">
        <v>2</v>
      </c>
      <c r="GQ193">
        <v>3</v>
      </c>
    </row>
    <row r="194" spans="1:199">
      <c r="A194" s="116">
        <v>43088</v>
      </c>
      <c r="B194" t="s">
        <v>21</v>
      </c>
      <c r="C194">
        <v>4</v>
      </c>
      <c r="D194">
        <v>0</v>
      </c>
      <c r="E194">
        <v>4</v>
      </c>
      <c r="F194">
        <v>92</v>
      </c>
      <c r="G194">
        <v>47</v>
      </c>
      <c r="H194">
        <v>45</v>
      </c>
      <c r="I194" s="521">
        <v>7</v>
      </c>
      <c r="J194">
        <v>2</v>
      </c>
      <c r="K194">
        <v>0</v>
      </c>
      <c r="L194">
        <v>2</v>
      </c>
      <c r="M194">
        <v>0</v>
      </c>
      <c r="N194">
        <v>4</v>
      </c>
      <c r="O194">
        <v>3</v>
      </c>
      <c r="P194">
        <v>7</v>
      </c>
      <c r="Q194">
        <v>0</v>
      </c>
      <c r="S194">
        <v>4</v>
      </c>
      <c r="T194" t="s">
        <v>26</v>
      </c>
      <c r="U194" t="s">
        <v>93</v>
      </c>
      <c r="W194" t="s">
        <v>85</v>
      </c>
      <c r="AA194">
        <v>2</v>
      </c>
      <c r="AB194">
        <v>2</v>
      </c>
      <c r="AC194">
        <v>4</v>
      </c>
      <c r="AD194" t="s">
        <v>26</v>
      </c>
      <c r="AE194" t="s">
        <v>93</v>
      </c>
      <c r="AK194">
        <v>2</v>
      </c>
      <c r="AL194">
        <v>2</v>
      </c>
      <c r="AM194">
        <v>5</v>
      </c>
      <c r="AN194" t="s">
        <v>26</v>
      </c>
      <c r="AO194" t="s">
        <v>93</v>
      </c>
      <c r="AU194">
        <v>3</v>
      </c>
      <c r="AV194">
        <v>2</v>
      </c>
      <c r="AW194">
        <v>6</v>
      </c>
      <c r="AY194" t="s">
        <v>430</v>
      </c>
      <c r="AZ194" t="s">
        <v>111</v>
      </c>
      <c r="BA194" t="s">
        <v>96</v>
      </c>
      <c r="BB194" t="s">
        <v>101</v>
      </c>
      <c r="BE194">
        <v>3</v>
      </c>
      <c r="BF194">
        <v>3</v>
      </c>
      <c r="BG194">
        <v>5</v>
      </c>
      <c r="BH194" t="s">
        <v>26</v>
      </c>
      <c r="BI194" t="s">
        <v>86</v>
      </c>
      <c r="BL194">
        <v>1</v>
      </c>
      <c r="BO194">
        <v>2</v>
      </c>
      <c r="BP194">
        <v>3</v>
      </c>
      <c r="BQ194">
        <v>7</v>
      </c>
      <c r="BR194" t="s">
        <v>279</v>
      </c>
      <c r="BS194" t="s">
        <v>96</v>
      </c>
      <c r="BY194">
        <v>2</v>
      </c>
      <c r="BZ194">
        <v>5</v>
      </c>
      <c r="CA194">
        <v>4</v>
      </c>
      <c r="CD194">
        <v>4</v>
      </c>
      <c r="CI194">
        <v>2</v>
      </c>
      <c r="CJ194">
        <v>2</v>
      </c>
      <c r="CK194">
        <v>5</v>
      </c>
      <c r="CL194" t="s">
        <v>34</v>
      </c>
      <c r="CM194" t="s">
        <v>63</v>
      </c>
      <c r="CP194">
        <v>1</v>
      </c>
      <c r="CS194">
        <v>2</v>
      </c>
      <c r="CT194">
        <v>3</v>
      </c>
      <c r="CU194">
        <v>7</v>
      </c>
      <c r="CV194" t="s">
        <v>34</v>
      </c>
      <c r="CW194" t="s">
        <v>103</v>
      </c>
      <c r="CZ194">
        <v>1</v>
      </c>
      <c r="DC194">
        <v>2</v>
      </c>
      <c r="DD194">
        <v>5</v>
      </c>
      <c r="DF194">
        <v>4</v>
      </c>
      <c r="DI194" t="s">
        <v>29</v>
      </c>
      <c r="DN194">
        <v>2</v>
      </c>
      <c r="DO194">
        <v>2</v>
      </c>
      <c r="DP194">
        <v>4</v>
      </c>
      <c r="DQ194" t="s">
        <v>34</v>
      </c>
      <c r="DR194" t="s">
        <v>63</v>
      </c>
      <c r="DX194">
        <v>1</v>
      </c>
      <c r="DY194">
        <v>3</v>
      </c>
      <c r="DZ194">
        <v>5</v>
      </c>
      <c r="EA194" t="s">
        <v>34</v>
      </c>
      <c r="EB194" t="s">
        <v>93</v>
      </c>
      <c r="EH194">
        <v>2</v>
      </c>
      <c r="EI194">
        <v>3</v>
      </c>
      <c r="EJ194">
        <v>4</v>
      </c>
      <c r="EK194" t="s">
        <v>279</v>
      </c>
      <c r="EL194" t="s">
        <v>63</v>
      </c>
      <c r="ER194">
        <v>2</v>
      </c>
      <c r="ES194">
        <v>2</v>
      </c>
      <c r="ET194">
        <v>10</v>
      </c>
      <c r="EU194" t="s">
        <v>34</v>
      </c>
      <c r="EV194" t="s">
        <v>103</v>
      </c>
      <c r="FB194">
        <v>4</v>
      </c>
      <c r="FC194">
        <v>6</v>
      </c>
      <c r="FD194">
        <v>4</v>
      </c>
      <c r="FE194" t="s">
        <v>34</v>
      </c>
      <c r="FF194" t="s">
        <v>93</v>
      </c>
      <c r="FL194">
        <v>2</v>
      </c>
      <c r="FM194">
        <v>2</v>
      </c>
      <c r="FN194">
        <v>5</v>
      </c>
      <c r="FO194" t="s">
        <v>34</v>
      </c>
      <c r="FP194" t="s">
        <v>93</v>
      </c>
      <c r="FV194">
        <v>2</v>
      </c>
      <c r="FW194">
        <v>3</v>
      </c>
      <c r="FX194">
        <v>4</v>
      </c>
      <c r="GA194" t="s">
        <v>40</v>
      </c>
      <c r="GF194">
        <v>1</v>
      </c>
      <c r="GG194">
        <v>3</v>
      </c>
      <c r="GH194">
        <v>5</v>
      </c>
      <c r="GI194" t="s">
        <v>34</v>
      </c>
      <c r="GJ194" t="s">
        <v>63</v>
      </c>
      <c r="GM194">
        <v>1</v>
      </c>
      <c r="GP194">
        <v>1</v>
      </c>
      <c r="GQ194">
        <v>4</v>
      </c>
    </row>
    <row r="195" spans="1:199">
      <c r="A195" s="116">
        <v>43070</v>
      </c>
      <c r="C195">
        <v>2</v>
      </c>
      <c r="D195">
        <v>0</v>
      </c>
      <c r="E195">
        <v>2</v>
      </c>
      <c r="F195">
        <v>88</v>
      </c>
      <c r="G195">
        <v>40</v>
      </c>
      <c r="H195">
        <v>48</v>
      </c>
      <c r="I195" s="521">
        <v>5</v>
      </c>
      <c r="J195">
        <v>2</v>
      </c>
      <c r="K195">
        <v>1</v>
      </c>
      <c r="L195">
        <v>2</v>
      </c>
      <c r="M195">
        <v>0</v>
      </c>
      <c r="N195">
        <v>5</v>
      </c>
      <c r="O195">
        <v>2</v>
      </c>
      <c r="P195">
        <v>7</v>
      </c>
      <c r="Q195">
        <v>1</v>
      </c>
      <c r="S195">
        <v>5</v>
      </c>
      <c r="T195" t="s">
        <v>26</v>
      </c>
      <c r="U195" t="s">
        <v>93</v>
      </c>
      <c r="AA195">
        <v>2</v>
      </c>
      <c r="AB195">
        <v>3</v>
      </c>
      <c r="AC195">
        <v>6</v>
      </c>
      <c r="AD195" t="s">
        <v>26</v>
      </c>
      <c r="AE195" t="s">
        <v>93</v>
      </c>
      <c r="AK195">
        <v>4</v>
      </c>
      <c r="AL195">
        <v>2</v>
      </c>
      <c r="AM195">
        <v>5</v>
      </c>
      <c r="AN195" t="s">
        <v>26</v>
      </c>
      <c r="AO195" t="s">
        <v>63</v>
      </c>
      <c r="AU195">
        <v>2</v>
      </c>
      <c r="AV195">
        <v>3</v>
      </c>
      <c r="AW195">
        <v>5</v>
      </c>
      <c r="AY195" t="s">
        <v>105</v>
      </c>
      <c r="AZ195" t="s">
        <v>29</v>
      </c>
      <c r="BA195" t="s">
        <v>85</v>
      </c>
      <c r="BE195">
        <v>4</v>
      </c>
      <c r="BF195">
        <v>1</v>
      </c>
      <c r="BG195">
        <v>4</v>
      </c>
      <c r="BH195" t="s">
        <v>26</v>
      </c>
      <c r="BI195" t="s">
        <v>93</v>
      </c>
      <c r="BO195">
        <v>2</v>
      </c>
      <c r="BP195">
        <v>2</v>
      </c>
      <c r="BQ195">
        <v>4</v>
      </c>
      <c r="BR195" t="s">
        <v>461</v>
      </c>
      <c r="BS195" t="s">
        <v>93</v>
      </c>
      <c r="BY195">
        <v>1</v>
      </c>
      <c r="BZ195">
        <v>3</v>
      </c>
      <c r="CA195">
        <v>2</v>
      </c>
      <c r="CD195">
        <v>0</v>
      </c>
      <c r="CE195" t="s">
        <v>85</v>
      </c>
      <c r="CI195">
        <v>1</v>
      </c>
      <c r="CJ195">
        <v>1</v>
      </c>
      <c r="CK195">
        <v>5</v>
      </c>
      <c r="CL195" t="s">
        <v>34</v>
      </c>
      <c r="CM195" t="s">
        <v>63</v>
      </c>
      <c r="CS195">
        <v>2</v>
      </c>
      <c r="CT195">
        <v>3</v>
      </c>
      <c r="CU195">
        <v>4</v>
      </c>
      <c r="CV195" t="s">
        <v>34</v>
      </c>
      <c r="CW195" t="s">
        <v>63</v>
      </c>
      <c r="DC195">
        <v>2</v>
      </c>
      <c r="DD195">
        <v>2</v>
      </c>
      <c r="DF195">
        <v>5</v>
      </c>
      <c r="DI195" t="s">
        <v>29</v>
      </c>
      <c r="DN195">
        <v>1</v>
      </c>
      <c r="DO195">
        <v>4</v>
      </c>
      <c r="DP195">
        <v>4</v>
      </c>
      <c r="DQ195" t="s">
        <v>34</v>
      </c>
      <c r="DR195" t="s">
        <v>63</v>
      </c>
      <c r="DX195">
        <v>2</v>
      </c>
      <c r="DY195">
        <v>2</v>
      </c>
      <c r="DZ195">
        <v>5</v>
      </c>
      <c r="EA195" t="s">
        <v>34</v>
      </c>
      <c r="EB195" t="s">
        <v>63</v>
      </c>
      <c r="EE195">
        <v>1</v>
      </c>
      <c r="EH195">
        <v>2</v>
      </c>
      <c r="EI195">
        <v>3</v>
      </c>
      <c r="EJ195">
        <v>7</v>
      </c>
      <c r="EK195" t="s">
        <v>461</v>
      </c>
      <c r="EL195" t="s">
        <v>96</v>
      </c>
      <c r="EO195" t="s">
        <v>101</v>
      </c>
      <c r="ER195">
        <v>1</v>
      </c>
      <c r="ES195">
        <v>6</v>
      </c>
      <c r="ET195">
        <v>9</v>
      </c>
      <c r="EU195" t="s">
        <v>34</v>
      </c>
      <c r="EV195" t="s">
        <v>103</v>
      </c>
      <c r="FB195">
        <v>3</v>
      </c>
      <c r="FC195">
        <v>6</v>
      </c>
      <c r="FD195">
        <v>5</v>
      </c>
      <c r="FE195" t="s">
        <v>34</v>
      </c>
      <c r="FF195" t="s">
        <v>63</v>
      </c>
      <c r="FL195">
        <v>2</v>
      </c>
      <c r="FM195">
        <v>3</v>
      </c>
      <c r="FN195">
        <v>4</v>
      </c>
      <c r="FO195" t="s">
        <v>34</v>
      </c>
      <c r="FP195" t="s">
        <v>93</v>
      </c>
      <c r="FV195">
        <v>2</v>
      </c>
      <c r="FW195">
        <v>2</v>
      </c>
      <c r="FX195">
        <v>4</v>
      </c>
      <c r="GA195" t="s">
        <v>100</v>
      </c>
      <c r="GF195">
        <v>1</v>
      </c>
      <c r="GG195">
        <v>3</v>
      </c>
      <c r="GH195">
        <v>5</v>
      </c>
      <c r="GI195" t="s">
        <v>34</v>
      </c>
      <c r="GJ195" t="s">
        <v>93</v>
      </c>
      <c r="GP195">
        <v>1</v>
      </c>
      <c r="GQ195">
        <v>4</v>
      </c>
    </row>
    <row r="196" spans="1:199">
      <c r="A196" s="116">
        <v>43044</v>
      </c>
      <c r="C196">
        <v>8</v>
      </c>
      <c r="D196">
        <v>0</v>
      </c>
      <c r="E196">
        <v>8</v>
      </c>
      <c r="F196">
        <v>102</v>
      </c>
      <c r="G196">
        <v>48</v>
      </c>
      <c r="H196">
        <v>54</v>
      </c>
      <c r="I196" s="521">
        <v>4</v>
      </c>
      <c r="J196">
        <v>7</v>
      </c>
      <c r="K196">
        <v>0</v>
      </c>
      <c r="L196">
        <v>0</v>
      </c>
      <c r="M196">
        <v>0</v>
      </c>
      <c r="N196">
        <v>7</v>
      </c>
      <c r="O196">
        <v>0</v>
      </c>
      <c r="P196">
        <v>7</v>
      </c>
      <c r="Q196">
        <v>1</v>
      </c>
      <c r="S196">
        <v>5</v>
      </c>
      <c r="T196" t="s">
        <v>26</v>
      </c>
      <c r="U196" t="s">
        <v>93</v>
      </c>
      <c r="AA196">
        <v>2</v>
      </c>
      <c r="AB196">
        <v>3</v>
      </c>
      <c r="AC196">
        <v>7</v>
      </c>
      <c r="AD196" t="s">
        <v>26</v>
      </c>
      <c r="AE196" t="s">
        <v>96</v>
      </c>
      <c r="AH196" t="s">
        <v>101</v>
      </c>
      <c r="AK196">
        <v>1</v>
      </c>
      <c r="AL196">
        <v>6</v>
      </c>
      <c r="AM196">
        <v>6</v>
      </c>
      <c r="AN196" t="s">
        <v>26</v>
      </c>
      <c r="AO196" t="s">
        <v>103</v>
      </c>
      <c r="AU196">
        <v>2</v>
      </c>
      <c r="AV196">
        <v>4</v>
      </c>
      <c r="AW196">
        <v>3</v>
      </c>
      <c r="AY196" t="s">
        <v>105</v>
      </c>
      <c r="AZ196" t="s">
        <v>29</v>
      </c>
      <c r="BA196" t="s">
        <v>85</v>
      </c>
      <c r="BE196">
        <v>2</v>
      </c>
      <c r="BF196">
        <v>1</v>
      </c>
      <c r="BG196">
        <v>5</v>
      </c>
      <c r="BH196" t="s">
        <v>111</v>
      </c>
      <c r="BI196" t="s">
        <v>93</v>
      </c>
      <c r="BO196">
        <v>2</v>
      </c>
      <c r="BP196">
        <v>3</v>
      </c>
      <c r="BQ196">
        <v>7</v>
      </c>
      <c r="BR196" t="s">
        <v>461</v>
      </c>
      <c r="BS196" t="s">
        <v>103</v>
      </c>
      <c r="BY196">
        <v>2</v>
      </c>
      <c r="BZ196">
        <v>5</v>
      </c>
      <c r="CA196">
        <v>4</v>
      </c>
      <c r="CD196">
        <v>0</v>
      </c>
      <c r="CI196">
        <v>2</v>
      </c>
      <c r="CJ196">
        <v>2</v>
      </c>
      <c r="CK196">
        <v>6</v>
      </c>
      <c r="CL196" t="s">
        <v>34</v>
      </c>
      <c r="CM196" t="s">
        <v>63</v>
      </c>
      <c r="CP196">
        <v>1</v>
      </c>
      <c r="CS196">
        <v>1</v>
      </c>
      <c r="CT196">
        <v>5</v>
      </c>
      <c r="CU196">
        <v>5</v>
      </c>
      <c r="CV196" t="s">
        <v>34</v>
      </c>
      <c r="CW196" t="s">
        <v>63</v>
      </c>
      <c r="DC196">
        <v>2</v>
      </c>
      <c r="DD196">
        <v>3</v>
      </c>
      <c r="DF196">
        <v>2</v>
      </c>
      <c r="DI196" t="s">
        <v>29</v>
      </c>
      <c r="DN196">
        <v>1</v>
      </c>
      <c r="DO196">
        <v>1</v>
      </c>
      <c r="DP196">
        <v>5</v>
      </c>
      <c r="DQ196" t="s">
        <v>34</v>
      </c>
      <c r="DR196" t="s">
        <v>86</v>
      </c>
      <c r="DX196">
        <v>3</v>
      </c>
      <c r="DY196">
        <v>2</v>
      </c>
      <c r="DZ196">
        <v>7</v>
      </c>
      <c r="EA196" t="s">
        <v>34</v>
      </c>
      <c r="EB196" t="s">
        <v>63</v>
      </c>
      <c r="EH196">
        <v>3</v>
      </c>
      <c r="EI196">
        <v>4</v>
      </c>
      <c r="EJ196">
        <v>4</v>
      </c>
      <c r="EK196" t="s">
        <v>461</v>
      </c>
      <c r="EL196" t="s">
        <v>93</v>
      </c>
      <c r="ER196">
        <v>2</v>
      </c>
      <c r="ES196">
        <v>2</v>
      </c>
      <c r="ET196">
        <v>11</v>
      </c>
      <c r="EU196" t="s">
        <v>34</v>
      </c>
      <c r="EV196" t="s">
        <v>103</v>
      </c>
      <c r="FB196">
        <v>2</v>
      </c>
      <c r="FC196">
        <v>9</v>
      </c>
      <c r="FD196">
        <v>7</v>
      </c>
      <c r="FE196" t="s">
        <v>34</v>
      </c>
      <c r="FF196" t="s">
        <v>103</v>
      </c>
      <c r="FI196" t="s">
        <v>101</v>
      </c>
      <c r="FL196">
        <v>2</v>
      </c>
      <c r="FM196">
        <v>5</v>
      </c>
      <c r="FN196">
        <v>4</v>
      </c>
      <c r="FO196" t="s">
        <v>34</v>
      </c>
      <c r="FP196" t="s">
        <v>93</v>
      </c>
      <c r="FV196">
        <v>2</v>
      </c>
      <c r="FW196">
        <v>2</v>
      </c>
      <c r="FX196">
        <v>4</v>
      </c>
      <c r="GA196" t="s">
        <v>100</v>
      </c>
      <c r="GF196">
        <v>1</v>
      </c>
      <c r="GG196">
        <v>3</v>
      </c>
      <c r="GH196">
        <v>10</v>
      </c>
      <c r="GI196" t="s">
        <v>34</v>
      </c>
      <c r="GJ196" t="s">
        <v>96</v>
      </c>
      <c r="GP196">
        <v>2</v>
      </c>
      <c r="GQ196">
        <v>8</v>
      </c>
    </row>
    <row r="197" spans="1:199">
      <c r="A197" s="116">
        <v>42988</v>
      </c>
      <c r="C197">
        <v>1</v>
      </c>
      <c r="D197">
        <v>1</v>
      </c>
      <c r="E197">
        <v>2</v>
      </c>
      <c r="F197">
        <v>86</v>
      </c>
      <c r="G197">
        <v>47</v>
      </c>
      <c r="H197">
        <v>39</v>
      </c>
      <c r="I197" s="521">
        <v>4</v>
      </c>
      <c r="J197">
        <v>1</v>
      </c>
      <c r="K197">
        <v>0</v>
      </c>
      <c r="L197">
        <v>1</v>
      </c>
      <c r="M197">
        <v>0</v>
      </c>
      <c r="N197">
        <v>2</v>
      </c>
      <c r="O197">
        <v>3</v>
      </c>
      <c r="P197">
        <v>5</v>
      </c>
      <c r="Q197">
        <v>1</v>
      </c>
      <c r="S197">
        <v>5</v>
      </c>
      <c r="T197" t="s">
        <v>26</v>
      </c>
      <c r="U197" t="s">
        <v>63</v>
      </c>
      <c r="AA197">
        <v>2</v>
      </c>
      <c r="AB197">
        <v>3</v>
      </c>
      <c r="AC197">
        <v>5</v>
      </c>
      <c r="AD197" t="s">
        <v>26</v>
      </c>
      <c r="AE197" t="s">
        <v>93</v>
      </c>
      <c r="AK197">
        <v>3</v>
      </c>
      <c r="AL197">
        <v>2</v>
      </c>
      <c r="AM197">
        <v>4</v>
      </c>
      <c r="AN197" t="s">
        <v>26</v>
      </c>
      <c r="AO197" t="s">
        <v>63</v>
      </c>
      <c r="AU197">
        <v>2</v>
      </c>
      <c r="AV197">
        <v>2</v>
      </c>
      <c r="AW197">
        <v>5</v>
      </c>
      <c r="AY197" t="s">
        <v>105</v>
      </c>
      <c r="AZ197" t="s">
        <v>100</v>
      </c>
      <c r="BB197" t="s">
        <v>460</v>
      </c>
      <c r="BE197">
        <v>2</v>
      </c>
      <c r="BF197">
        <v>3</v>
      </c>
      <c r="BG197">
        <v>8</v>
      </c>
      <c r="BH197" t="s">
        <v>111</v>
      </c>
      <c r="BI197" t="s">
        <v>103</v>
      </c>
      <c r="BL197" t="s">
        <v>462</v>
      </c>
      <c r="BO197">
        <v>1</v>
      </c>
      <c r="BP197">
        <v>7</v>
      </c>
      <c r="BQ197">
        <v>6</v>
      </c>
      <c r="BR197" t="s">
        <v>461</v>
      </c>
      <c r="BS197" t="s">
        <v>63</v>
      </c>
      <c r="BY197">
        <v>2</v>
      </c>
      <c r="BZ197">
        <v>4</v>
      </c>
      <c r="CA197">
        <v>4</v>
      </c>
      <c r="CD197">
        <v>0</v>
      </c>
      <c r="CI197">
        <v>2</v>
      </c>
      <c r="CJ197">
        <v>2</v>
      </c>
      <c r="CK197">
        <v>6</v>
      </c>
      <c r="CL197" t="s">
        <v>34</v>
      </c>
      <c r="CM197" t="s">
        <v>86</v>
      </c>
      <c r="CS197">
        <v>2</v>
      </c>
      <c r="CT197">
        <v>4</v>
      </c>
      <c r="CU197">
        <v>4</v>
      </c>
      <c r="CV197" t="s">
        <v>34</v>
      </c>
      <c r="CW197" t="s">
        <v>63</v>
      </c>
      <c r="DC197">
        <v>1</v>
      </c>
      <c r="DD197">
        <v>3</v>
      </c>
      <c r="DF197">
        <v>4</v>
      </c>
      <c r="DI197" t="s">
        <v>29</v>
      </c>
      <c r="DN197">
        <v>2</v>
      </c>
      <c r="DO197">
        <v>2</v>
      </c>
      <c r="DP197">
        <v>4</v>
      </c>
      <c r="DQ197" t="s">
        <v>34</v>
      </c>
      <c r="DR197" t="s">
        <v>93</v>
      </c>
      <c r="DX197">
        <v>2</v>
      </c>
      <c r="DY197">
        <v>2</v>
      </c>
      <c r="DZ197">
        <v>4</v>
      </c>
      <c r="EA197" t="s">
        <v>34</v>
      </c>
      <c r="EB197" t="s">
        <v>63</v>
      </c>
      <c r="EH197">
        <v>1</v>
      </c>
      <c r="EI197">
        <v>3</v>
      </c>
      <c r="EJ197">
        <v>5</v>
      </c>
      <c r="EK197" t="s">
        <v>461</v>
      </c>
      <c r="EL197" t="s">
        <v>93</v>
      </c>
      <c r="ER197">
        <v>2</v>
      </c>
      <c r="ES197">
        <v>3</v>
      </c>
      <c r="ET197">
        <v>4</v>
      </c>
      <c r="EU197" t="s">
        <v>34</v>
      </c>
      <c r="EV197" t="s">
        <v>93</v>
      </c>
      <c r="FB197">
        <v>1</v>
      </c>
      <c r="FC197">
        <v>3</v>
      </c>
      <c r="FD197">
        <v>4</v>
      </c>
      <c r="FE197" t="s">
        <v>34</v>
      </c>
      <c r="FF197" t="s">
        <v>86</v>
      </c>
      <c r="FL197">
        <v>2</v>
      </c>
      <c r="FM197">
        <v>2</v>
      </c>
      <c r="FN197">
        <v>5</v>
      </c>
      <c r="FO197" t="s">
        <v>34</v>
      </c>
      <c r="FP197" t="s">
        <v>93</v>
      </c>
      <c r="FV197">
        <v>2</v>
      </c>
      <c r="FW197">
        <v>3</v>
      </c>
      <c r="FX197">
        <v>3</v>
      </c>
      <c r="GA197" t="s">
        <v>339</v>
      </c>
      <c r="GB197" t="s">
        <v>85</v>
      </c>
      <c r="GF197">
        <v>2</v>
      </c>
      <c r="GG197">
        <v>1</v>
      </c>
      <c r="GH197">
        <v>6</v>
      </c>
      <c r="GI197" t="s">
        <v>34</v>
      </c>
      <c r="GJ197" t="s">
        <v>86</v>
      </c>
      <c r="GP197">
        <v>3</v>
      </c>
      <c r="GQ197">
        <v>3</v>
      </c>
    </row>
    <row r="198" spans="1:199">
      <c r="A198" s="116">
        <v>42973</v>
      </c>
      <c r="B198" t="s">
        <v>444</v>
      </c>
      <c r="C198">
        <v>3</v>
      </c>
      <c r="D198">
        <v>0</v>
      </c>
      <c r="E198">
        <v>3</v>
      </c>
      <c r="F198">
        <v>93</v>
      </c>
      <c r="G198">
        <v>47</v>
      </c>
      <c r="H198">
        <v>46</v>
      </c>
      <c r="I198" s="521">
        <v>10</v>
      </c>
      <c r="J198">
        <v>4</v>
      </c>
      <c r="K198">
        <v>1</v>
      </c>
      <c r="L198">
        <v>0</v>
      </c>
      <c r="M198">
        <v>0</v>
      </c>
      <c r="N198">
        <v>5</v>
      </c>
      <c r="O198">
        <v>3</v>
      </c>
      <c r="P198">
        <v>8</v>
      </c>
      <c r="Q198">
        <v>0</v>
      </c>
      <c r="S198">
        <v>4</v>
      </c>
      <c r="T198" t="s">
        <v>26</v>
      </c>
      <c r="U198" t="s">
        <v>86</v>
      </c>
      <c r="W198" t="s">
        <v>85</v>
      </c>
      <c r="AA198">
        <v>2</v>
      </c>
      <c r="AB198">
        <v>2</v>
      </c>
      <c r="AC198">
        <v>5</v>
      </c>
      <c r="AD198" t="s">
        <v>26</v>
      </c>
      <c r="AE198" t="s">
        <v>93</v>
      </c>
      <c r="AK198">
        <v>2</v>
      </c>
      <c r="AL198">
        <v>3</v>
      </c>
      <c r="AM198">
        <v>6</v>
      </c>
      <c r="AN198" t="s">
        <v>26</v>
      </c>
      <c r="AO198" t="s">
        <v>63</v>
      </c>
      <c r="AU198">
        <v>3</v>
      </c>
      <c r="AV198">
        <v>3</v>
      </c>
      <c r="AW198">
        <v>3</v>
      </c>
      <c r="AY198" t="s">
        <v>105</v>
      </c>
      <c r="AZ198" t="s">
        <v>29</v>
      </c>
      <c r="BE198">
        <v>1</v>
      </c>
      <c r="BF198">
        <v>2</v>
      </c>
      <c r="BG198">
        <v>8</v>
      </c>
      <c r="BH198" t="s">
        <v>111</v>
      </c>
      <c r="BI198" t="s">
        <v>86</v>
      </c>
      <c r="BL198" t="s">
        <v>101</v>
      </c>
      <c r="BO198">
        <v>4</v>
      </c>
      <c r="BP198">
        <v>4</v>
      </c>
      <c r="BQ198">
        <v>8</v>
      </c>
      <c r="BR198" t="s">
        <v>461</v>
      </c>
      <c r="BS198" t="s">
        <v>63</v>
      </c>
      <c r="BV198">
        <v>1</v>
      </c>
      <c r="BY198">
        <v>2</v>
      </c>
      <c r="BZ198">
        <v>6</v>
      </c>
      <c r="CA198">
        <v>3</v>
      </c>
      <c r="CD198">
        <v>0</v>
      </c>
      <c r="CI198">
        <v>1</v>
      </c>
      <c r="CJ198">
        <v>2</v>
      </c>
      <c r="CK198">
        <v>5</v>
      </c>
      <c r="CL198" t="s">
        <v>34</v>
      </c>
      <c r="CM198" t="s">
        <v>63</v>
      </c>
      <c r="CS198">
        <v>2</v>
      </c>
      <c r="CT198">
        <v>3</v>
      </c>
      <c r="CU198">
        <v>5</v>
      </c>
      <c r="CV198" t="s">
        <v>34</v>
      </c>
      <c r="CW198" t="s">
        <v>63</v>
      </c>
      <c r="DC198">
        <v>2</v>
      </c>
      <c r="DD198">
        <v>3</v>
      </c>
      <c r="DF198">
        <v>4</v>
      </c>
      <c r="DI198" t="s">
        <v>29</v>
      </c>
      <c r="DN198">
        <v>3</v>
      </c>
      <c r="DO198">
        <v>1</v>
      </c>
      <c r="DP198">
        <v>4</v>
      </c>
      <c r="DQ198" t="s">
        <v>34</v>
      </c>
      <c r="DR198" t="s">
        <v>93</v>
      </c>
      <c r="DX198">
        <v>2</v>
      </c>
      <c r="DY198">
        <v>2</v>
      </c>
      <c r="DZ198">
        <v>6</v>
      </c>
      <c r="EA198" t="s">
        <v>34</v>
      </c>
      <c r="EB198" t="s">
        <v>96</v>
      </c>
      <c r="EE198" t="s">
        <v>101</v>
      </c>
      <c r="EH198">
        <v>1</v>
      </c>
      <c r="EI198">
        <v>5</v>
      </c>
      <c r="EJ198">
        <v>5</v>
      </c>
      <c r="EK198" t="s">
        <v>461</v>
      </c>
      <c r="EL198" t="s">
        <v>93</v>
      </c>
      <c r="ER198">
        <v>3</v>
      </c>
      <c r="ES198">
        <v>2</v>
      </c>
      <c r="ET198">
        <v>7</v>
      </c>
      <c r="EU198" t="s">
        <v>128</v>
      </c>
      <c r="EV198" t="s">
        <v>103</v>
      </c>
      <c r="FB198">
        <v>2</v>
      </c>
      <c r="FC198">
        <v>5</v>
      </c>
      <c r="FD198">
        <v>5</v>
      </c>
      <c r="FE198" t="s">
        <v>34</v>
      </c>
      <c r="FF198" t="s">
        <v>93</v>
      </c>
      <c r="FL198">
        <v>2</v>
      </c>
      <c r="FM198">
        <v>3</v>
      </c>
      <c r="FN198">
        <v>5</v>
      </c>
      <c r="FO198" t="s">
        <v>34</v>
      </c>
      <c r="FP198" t="s">
        <v>63</v>
      </c>
      <c r="FS198">
        <v>1</v>
      </c>
      <c r="FV198">
        <v>2</v>
      </c>
      <c r="FW198">
        <v>3</v>
      </c>
      <c r="FX198">
        <v>4</v>
      </c>
      <c r="GA198">
        <v>0</v>
      </c>
      <c r="GB198" t="s">
        <v>85</v>
      </c>
      <c r="GF198">
        <v>3</v>
      </c>
      <c r="GG198">
        <v>1</v>
      </c>
      <c r="GH198">
        <v>6</v>
      </c>
      <c r="GI198" t="s">
        <v>34</v>
      </c>
      <c r="GJ198" t="s">
        <v>93</v>
      </c>
      <c r="GP198">
        <v>3</v>
      </c>
      <c r="GQ198">
        <v>3</v>
      </c>
    </row>
    <row r="199" spans="1:199">
      <c r="A199" s="116">
        <v>42953</v>
      </c>
      <c r="B199" t="s">
        <v>159</v>
      </c>
      <c r="C199">
        <v>1</v>
      </c>
      <c r="D199">
        <v>0</v>
      </c>
      <c r="E199">
        <v>1</v>
      </c>
      <c r="F199">
        <v>82</v>
      </c>
      <c r="G199">
        <v>42</v>
      </c>
      <c r="H199">
        <v>40</v>
      </c>
      <c r="I199" s="521">
        <v>7</v>
      </c>
      <c r="J199">
        <v>1</v>
      </c>
      <c r="K199">
        <v>0</v>
      </c>
      <c r="L199">
        <v>0</v>
      </c>
      <c r="M199">
        <v>0</v>
      </c>
      <c r="N199">
        <v>1</v>
      </c>
      <c r="O199">
        <v>1</v>
      </c>
      <c r="P199">
        <v>2</v>
      </c>
      <c r="Q199">
        <v>0</v>
      </c>
      <c r="S199">
        <v>4</v>
      </c>
      <c r="T199" t="s">
        <v>279</v>
      </c>
      <c r="U199" t="s">
        <v>93</v>
      </c>
      <c r="W199" t="s">
        <v>85</v>
      </c>
      <c r="AA199">
        <v>2</v>
      </c>
      <c r="AB199">
        <v>2</v>
      </c>
      <c r="AC199">
        <v>7</v>
      </c>
      <c r="AD199" t="s">
        <v>279</v>
      </c>
      <c r="AE199" t="s">
        <v>103</v>
      </c>
      <c r="AH199" t="s">
        <v>101</v>
      </c>
      <c r="AK199">
        <v>3</v>
      </c>
      <c r="AL199">
        <v>4</v>
      </c>
      <c r="AM199">
        <v>4</v>
      </c>
      <c r="AN199" t="s">
        <v>26</v>
      </c>
      <c r="AO199" t="s">
        <v>86</v>
      </c>
      <c r="AU199">
        <v>1</v>
      </c>
      <c r="AV199">
        <v>3</v>
      </c>
      <c r="AW199">
        <v>3</v>
      </c>
      <c r="AY199" t="s">
        <v>430</v>
      </c>
      <c r="AZ199" t="s">
        <v>29</v>
      </c>
      <c r="BE199">
        <v>2</v>
      </c>
      <c r="BF199">
        <v>1</v>
      </c>
      <c r="BG199">
        <v>5</v>
      </c>
      <c r="BH199" t="s">
        <v>111</v>
      </c>
      <c r="BI199" t="s">
        <v>85</v>
      </c>
      <c r="BO199">
        <v>3</v>
      </c>
      <c r="BP199">
        <v>2</v>
      </c>
      <c r="BQ199">
        <v>5</v>
      </c>
      <c r="BR199" t="s">
        <v>461</v>
      </c>
      <c r="BS199" t="s">
        <v>63</v>
      </c>
      <c r="BY199">
        <v>2</v>
      </c>
      <c r="BZ199">
        <v>3</v>
      </c>
      <c r="CA199">
        <v>3</v>
      </c>
      <c r="CD199">
        <v>0</v>
      </c>
      <c r="CI199">
        <v>2</v>
      </c>
      <c r="CJ199">
        <v>1</v>
      </c>
      <c r="CK199">
        <v>6</v>
      </c>
      <c r="CL199" t="s">
        <v>34</v>
      </c>
      <c r="CM199" t="s">
        <v>93</v>
      </c>
      <c r="CS199">
        <v>3</v>
      </c>
      <c r="CT199">
        <v>3</v>
      </c>
      <c r="CU199">
        <v>5</v>
      </c>
      <c r="CV199" t="s">
        <v>34</v>
      </c>
      <c r="CW199" t="s">
        <v>63</v>
      </c>
      <c r="CZ199">
        <v>1</v>
      </c>
      <c r="DC199">
        <v>2</v>
      </c>
      <c r="DD199">
        <v>3</v>
      </c>
      <c r="DF199">
        <v>3</v>
      </c>
      <c r="DI199" t="s">
        <v>29</v>
      </c>
      <c r="DK199">
        <v>1</v>
      </c>
      <c r="DN199">
        <v>1</v>
      </c>
      <c r="DO199">
        <v>2</v>
      </c>
      <c r="DP199">
        <v>4</v>
      </c>
      <c r="DQ199" t="s">
        <v>34</v>
      </c>
      <c r="DR199" t="s">
        <v>93</v>
      </c>
      <c r="DX199">
        <v>2</v>
      </c>
      <c r="DY199">
        <v>2</v>
      </c>
      <c r="DZ199">
        <v>4</v>
      </c>
      <c r="EA199" t="s">
        <v>34</v>
      </c>
      <c r="EB199" t="s">
        <v>93</v>
      </c>
      <c r="EH199">
        <v>2</v>
      </c>
      <c r="EI199">
        <v>2</v>
      </c>
      <c r="EJ199">
        <v>5</v>
      </c>
      <c r="EK199" t="s">
        <v>461</v>
      </c>
      <c r="EL199" t="s">
        <v>93</v>
      </c>
      <c r="ER199">
        <v>2</v>
      </c>
      <c r="ES199">
        <v>3</v>
      </c>
      <c r="ET199">
        <v>6</v>
      </c>
      <c r="EU199" t="s">
        <v>461</v>
      </c>
      <c r="EV199" t="s">
        <v>93</v>
      </c>
      <c r="FB199">
        <v>2</v>
      </c>
      <c r="FC199">
        <v>4</v>
      </c>
      <c r="FD199">
        <v>5</v>
      </c>
      <c r="FE199" t="s">
        <v>34</v>
      </c>
      <c r="FF199" t="s">
        <v>93</v>
      </c>
      <c r="FI199">
        <v>1</v>
      </c>
      <c r="FL199">
        <v>2</v>
      </c>
      <c r="FM199">
        <v>3</v>
      </c>
      <c r="FN199">
        <v>5</v>
      </c>
      <c r="FO199" t="s">
        <v>34</v>
      </c>
      <c r="FP199" t="s">
        <v>63</v>
      </c>
      <c r="FV199">
        <v>2</v>
      </c>
      <c r="FW199">
        <v>3</v>
      </c>
      <c r="FX199">
        <v>3</v>
      </c>
      <c r="GA199" t="s">
        <v>100</v>
      </c>
      <c r="GB199" t="s">
        <v>85</v>
      </c>
      <c r="GF199">
        <v>2</v>
      </c>
      <c r="GG199">
        <v>1</v>
      </c>
      <c r="GH199">
        <v>5</v>
      </c>
      <c r="GI199" t="s">
        <v>34</v>
      </c>
      <c r="GJ199" t="s">
        <v>93</v>
      </c>
      <c r="GP199">
        <v>2</v>
      </c>
      <c r="GQ199">
        <v>3</v>
      </c>
    </row>
    <row r="200" spans="1:199">
      <c r="A200" s="116">
        <v>42945</v>
      </c>
      <c r="C200">
        <v>1</v>
      </c>
      <c r="D200">
        <v>0</v>
      </c>
      <c r="E200">
        <v>1</v>
      </c>
      <c r="F200">
        <v>86</v>
      </c>
      <c r="G200">
        <v>41</v>
      </c>
      <c r="H200">
        <v>45</v>
      </c>
      <c r="I200" s="521">
        <v>3</v>
      </c>
      <c r="J200">
        <v>1</v>
      </c>
      <c r="K200">
        <v>0</v>
      </c>
      <c r="L200">
        <v>2</v>
      </c>
      <c r="M200">
        <v>0</v>
      </c>
      <c r="N200">
        <v>3</v>
      </c>
      <c r="O200">
        <v>1</v>
      </c>
      <c r="P200">
        <v>4</v>
      </c>
      <c r="Q200">
        <v>0</v>
      </c>
      <c r="S200">
        <v>4</v>
      </c>
      <c r="T200" t="s">
        <v>279</v>
      </c>
      <c r="U200" t="s">
        <v>63</v>
      </c>
      <c r="W200" t="s">
        <v>85</v>
      </c>
      <c r="AA200">
        <v>2</v>
      </c>
      <c r="AB200">
        <v>2</v>
      </c>
      <c r="AC200">
        <v>5</v>
      </c>
      <c r="AD200" t="s">
        <v>279</v>
      </c>
      <c r="AE200" t="s">
        <v>63</v>
      </c>
      <c r="AK200">
        <v>2</v>
      </c>
      <c r="AL200">
        <v>3</v>
      </c>
      <c r="AM200">
        <v>5</v>
      </c>
      <c r="AN200" t="s">
        <v>26</v>
      </c>
      <c r="AO200" t="s">
        <v>103</v>
      </c>
      <c r="AR200" t="s">
        <v>101</v>
      </c>
      <c r="AU200">
        <v>1</v>
      </c>
      <c r="AV200">
        <v>4</v>
      </c>
      <c r="AW200">
        <v>3</v>
      </c>
      <c r="AY200" t="s">
        <v>105</v>
      </c>
      <c r="AZ200" t="s">
        <v>111</v>
      </c>
      <c r="BE200">
        <v>2</v>
      </c>
      <c r="BF200">
        <v>1</v>
      </c>
      <c r="BG200">
        <v>4</v>
      </c>
      <c r="BH200" t="s">
        <v>461</v>
      </c>
      <c r="BI200" t="s">
        <v>63</v>
      </c>
      <c r="BO200">
        <v>1</v>
      </c>
      <c r="BP200">
        <v>3</v>
      </c>
      <c r="BQ200">
        <v>6</v>
      </c>
      <c r="BR200" t="s">
        <v>461</v>
      </c>
      <c r="BS200" t="s">
        <v>63</v>
      </c>
      <c r="BY200">
        <v>3</v>
      </c>
      <c r="BZ200">
        <v>3</v>
      </c>
      <c r="CA200">
        <v>4</v>
      </c>
      <c r="CD200">
        <v>0</v>
      </c>
      <c r="CI200">
        <v>3</v>
      </c>
      <c r="CJ200">
        <v>1</v>
      </c>
      <c r="CK200">
        <v>6</v>
      </c>
      <c r="CL200" t="s">
        <v>34</v>
      </c>
      <c r="CM200" t="s">
        <v>63</v>
      </c>
      <c r="CP200">
        <v>1</v>
      </c>
      <c r="CS200">
        <v>2</v>
      </c>
      <c r="CT200">
        <v>4</v>
      </c>
      <c r="CU200">
        <v>4</v>
      </c>
      <c r="CV200" t="s">
        <v>34</v>
      </c>
      <c r="CW200" t="s">
        <v>63</v>
      </c>
      <c r="DC200">
        <v>1</v>
      </c>
      <c r="DD200">
        <v>3</v>
      </c>
      <c r="DF200">
        <v>6</v>
      </c>
      <c r="DI200" t="s">
        <v>29</v>
      </c>
      <c r="DJ200" t="s">
        <v>96</v>
      </c>
      <c r="DK200">
        <v>1</v>
      </c>
      <c r="DN200">
        <v>2</v>
      </c>
      <c r="DO200">
        <v>4</v>
      </c>
      <c r="DP200">
        <v>6</v>
      </c>
      <c r="DQ200" t="s">
        <v>34</v>
      </c>
      <c r="DR200" t="s">
        <v>63</v>
      </c>
      <c r="DU200" t="s">
        <v>460</v>
      </c>
      <c r="DX200">
        <v>3</v>
      </c>
      <c r="DY200">
        <v>3</v>
      </c>
      <c r="DZ200">
        <v>6</v>
      </c>
      <c r="EA200" t="s">
        <v>34</v>
      </c>
      <c r="EB200" t="s">
        <v>93</v>
      </c>
      <c r="EE200">
        <v>1</v>
      </c>
      <c r="EH200">
        <v>1</v>
      </c>
      <c r="EI200">
        <v>5</v>
      </c>
      <c r="EJ200">
        <v>4</v>
      </c>
      <c r="EK200" t="s">
        <v>461</v>
      </c>
      <c r="EL200" t="s">
        <v>63</v>
      </c>
      <c r="EO200">
        <v>1</v>
      </c>
      <c r="ER200">
        <v>1</v>
      </c>
      <c r="ES200">
        <v>3</v>
      </c>
      <c r="ET200">
        <v>5</v>
      </c>
      <c r="EU200" t="s">
        <v>34</v>
      </c>
      <c r="EV200" t="s">
        <v>93</v>
      </c>
      <c r="FB200">
        <v>1</v>
      </c>
      <c r="FC200">
        <v>4</v>
      </c>
      <c r="FD200">
        <v>4</v>
      </c>
      <c r="FE200" t="s">
        <v>34</v>
      </c>
      <c r="FF200" t="s">
        <v>93</v>
      </c>
      <c r="FL200">
        <v>2</v>
      </c>
      <c r="FM200">
        <v>2</v>
      </c>
      <c r="FN200">
        <v>4</v>
      </c>
      <c r="FO200" t="s">
        <v>34</v>
      </c>
      <c r="FP200" t="s">
        <v>63</v>
      </c>
      <c r="FS200">
        <v>1</v>
      </c>
      <c r="FV200">
        <v>1</v>
      </c>
      <c r="FW200">
        <v>3</v>
      </c>
      <c r="FX200">
        <v>4</v>
      </c>
      <c r="GA200" t="s">
        <v>100</v>
      </c>
      <c r="GF200">
        <v>2</v>
      </c>
      <c r="GG200">
        <v>2</v>
      </c>
      <c r="GH200">
        <v>6</v>
      </c>
      <c r="GI200" t="s">
        <v>34</v>
      </c>
      <c r="GJ200" t="s">
        <v>63</v>
      </c>
      <c r="GP200">
        <v>3</v>
      </c>
      <c r="GQ200">
        <v>3</v>
      </c>
    </row>
  </sheetData>
  <phoneticPr fontId="2"/>
  <conditionalFormatting sqref="I3:I95 G3:H90">
    <cfRule type="colorScale" priority="16">
      <colorScale>
        <cfvo type="min"/>
        <cfvo type="percentile" val="50"/>
        <cfvo type="max"/>
        <color rgb="FF63BE7B"/>
        <color rgb="FFFCFCFF"/>
        <color rgb="FFF8696B"/>
      </colorScale>
    </cfRule>
  </conditionalFormatting>
  <conditionalFormatting sqref="G96:H96">
    <cfRule type="colorScale" priority="15">
      <colorScale>
        <cfvo type="min"/>
        <cfvo type="max"/>
        <color rgb="FFFCFCFF"/>
        <color rgb="FFF8696B"/>
      </colorScale>
    </cfRule>
  </conditionalFormatting>
  <conditionalFormatting sqref="G97:H97">
    <cfRule type="colorScale" priority="14">
      <colorScale>
        <cfvo type="min"/>
        <cfvo type="max"/>
        <color rgb="FFFCFCFF"/>
        <color rgb="FFF8696B"/>
      </colorScale>
    </cfRule>
  </conditionalFormatting>
  <conditionalFormatting sqref="G98:H98">
    <cfRule type="colorScale" priority="13">
      <colorScale>
        <cfvo type="min"/>
        <cfvo type="max"/>
        <color rgb="FFFCFCFF"/>
        <color rgb="FFF8696B"/>
      </colorScale>
    </cfRule>
  </conditionalFormatting>
  <conditionalFormatting sqref="FN27:FN98 FD27:FD98 EJ27:EJ98 DZ27:DZ98 DP27:DP98 CU27:CU98 BG27:BG98 AM27:AM98 AC27:AC98 S27:S98 S3:S25 AC3:AC25 AM3:AM25 BG3:BG25 CU3:CU25 DP3:DP25 DZ3:DZ25 EJ3:EJ25 FD3:FD25 FN3:FN25">
    <cfRule type="cellIs" dxfId="11" priority="11" operator="greaterThan">
      <formula>6</formula>
    </cfRule>
    <cfRule type="cellIs" dxfId="10" priority="12" operator="equal">
      <formula>6</formula>
    </cfRule>
  </conditionalFormatting>
  <conditionalFormatting sqref="FX27:FX98 DF27:DF98 CA27:CA98 AW27:AW98 AW3:AW25 CA3:CA25 DF3:DF25 FX3:FX25">
    <cfRule type="cellIs" dxfId="9" priority="9" operator="greaterThan">
      <formula>5</formula>
    </cfRule>
    <cfRule type="cellIs" dxfId="8" priority="10" operator="equal">
      <formula>5</formula>
    </cfRule>
  </conditionalFormatting>
  <conditionalFormatting sqref="GH27:GH98 ET27:ET98 CK27:CK98 BQ27:BQ98 BQ3:BQ25 CK3:CK25 ET3:ET25 GH3:GH25">
    <cfRule type="cellIs" dxfId="7" priority="7" operator="greaterThan">
      <formula>7</formula>
    </cfRule>
    <cfRule type="cellIs" dxfId="6" priority="8" operator="equal">
      <formula>7</formula>
    </cfRule>
  </conditionalFormatting>
  <conditionalFormatting sqref="FN26 FD26 EJ26 DZ26 DP26 CU26 BG26 AM26 AC26 S26">
    <cfRule type="cellIs" dxfId="5" priority="5" operator="greaterThan">
      <formula>6</formula>
    </cfRule>
    <cfRule type="cellIs" dxfId="4" priority="6" operator="equal">
      <formula>6</formula>
    </cfRule>
  </conditionalFormatting>
  <conditionalFormatting sqref="FX26 DF26 CA26 AW26">
    <cfRule type="cellIs" dxfId="3" priority="3" operator="greaterThan">
      <formula>5</formula>
    </cfRule>
    <cfRule type="cellIs" dxfId="2" priority="4" operator="equal">
      <formula>5</formula>
    </cfRule>
  </conditionalFormatting>
  <conditionalFormatting sqref="GH26 ET26 CK26 BQ26">
    <cfRule type="cellIs" dxfId="1" priority="1" operator="greaterThan">
      <formula>7</formula>
    </cfRule>
    <cfRule type="cellIs" dxfId="0" priority="2" operator="equal">
      <formula>7</formula>
    </cfRule>
  </conditionalFormatting>
  <conditionalFormatting sqref="G3:H95">
    <cfRule type="colorScale" priority="17">
      <colorScale>
        <cfvo type="min"/>
        <cfvo type="max"/>
        <color rgb="FFFCFCFF"/>
        <color rgb="FFF8696B"/>
      </colorScale>
    </cfRule>
  </conditionalFormatting>
  <conditionalFormatting sqref="I3:I95">
    <cfRule type="dataBar" priority="18">
      <dataBar>
        <cfvo type="min"/>
        <cfvo type="max"/>
        <color rgb="FFD6007B"/>
      </dataBar>
      <extLst>
        <ext xmlns:x14="http://schemas.microsoft.com/office/spreadsheetml/2009/9/main" uri="{B025F937-C7B1-47D3-B67F-A62EFF666E3E}">
          <x14:id>{FE006D09-AFEA-4D9D-9667-505786B438E0}</x14:id>
        </ext>
      </extLst>
    </cfRule>
  </conditionalFormatting>
  <dataValidations count="3">
    <dataValidation errorStyle="information" allowBlank="1" showInputMessage="1" showErrorMessage="1" sqref="Z3:Z64" xr:uid="{9892A7D4-C850-4067-8A1E-91F466A1DA8C}"/>
    <dataValidation type="whole" operator="greaterThanOrEqual" allowBlank="1" showInputMessage="1" showErrorMessage="1" sqref="FX3:FX98 DF3:DF98 FD3:FD98 ET3:ET98 EJ3:EJ98 DZ3:DZ98 DP3:DP98 FN3:FN98 CU3:CU98 CK3:CK98 GH3:GH98" xr:uid="{629B2B7D-29D2-4CE2-BA59-DB5A76C22EFF}">
      <formula1>0</formula1>
    </dataValidation>
    <dataValidation type="list" allowBlank="1" showInputMessage="1" showErrorMessage="1" sqref="CM27:CM66 W27:W71 FF27:FF66 GL27:GL66 AO27:AO66 AG27:AG72 BI27:BI66 BK27:BK66 BS27:BS66 BU27:BU66 AE27:AE66 ED27:ED66 CO27:CO66 CW27:CW66 CY27:CY66 DJ27:DJ66 DR27:DR66 DT27:DT66 EB27:EB66 CE27:CE66 EL27:EL66 EN27:EN66 EV27:EV66 BA27:BA66 U27:U66 FH27:FH66 FP27:FP66 FR27:FR66 GB27:GB66 GJ27:GJ66 EX27:EX66 AQ27:AQ72 EX3:EX25 GJ3:GJ25 GB3:GB25 FR3:FR25 FP3:FP25 FH3:FH25 U3:U25 BA3:BA25 EV3:EV25 EN3:EN25 EL3:EL25 CE3:CE25 EB3:EB25 DT3:DT25 DR3:DR25 DJ3:DJ25 CY3:CY25 CW3:CW25 CO3:CO25 ED3:ED25 AE3:AE25 BU3:BU25 BS3:BS25 BK3:BK25 BI3:BI25 AG3:AG25 AO3:AO25 GL3:GL25 FF3:FF25 W3:W25 CM3:CM25 AQ3:AQ25" xr:uid="{AE17112B-646B-4620-978F-18FCA62ADE4C}">
      <formula1>#REF!</formula1>
    </dataValidation>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FE006D09-AFEA-4D9D-9667-505786B438E0}">
            <x14:dataBar minLength="0" maxLength="100" border="1" negativeBarBorderColorSameAsPositive="0">
              <x14:cfvo type="autoMin"/>
              <x14:cfvo type="autoMax"/>
              <x14:borderColor rgb="FFD6007B"/>
              <x14:negativeFillColor rgb="FFFF0000"/>
              <x14:negativeBorderColor rgb="FFFF0000"/>
              <x14:axisColor rgb="FF000000"/>
            </x14:dataBar>
          </x14:cfRule>
          <xm:sqref>I3:I95</xm:sqref>
        </x14:conditionalFormatting>
        <x14:conditionalFormatting xmlns:xm="http://schemas.microsoft.com/office/excel/2006/main">
          <x14:cfRule type="iconSet" priority="19" id="{82FB705F-721C-4A81-A9BD-DCB4E024F8B5}">
            <x14:iconSet iconSet="5Arrows" custom="1">
              <x14:cfvo type="percent">
                <xm:f>0</xm:f>
              </x14:cfvo>
              <x14:cfvo type="percent">
                <xm:f>20</xm:f>
              </x14:cfvo>
              <x14:cfvo type="percent">
                <xm:f>40</xm:f>
              </x14:cfvo>
              <x14:cfvo type="percent">
                <xm:f>60</xm:f>
              </x14:cfvo>
              <x14:cfvo type="percent">
                <xm:f>80</xm:f>
              </x14:cfvo>
              <x14:cfIcon iconSet="3Flags" iconId="2"/>
              <x14:cfIcon iconSet="3TrafficLights2" iconId="2"/>
              <x14:cfIcon iconSet="3TrafficLights2" iconId="1"/>
              <x14:cfIcon iconSet="3TrafficLights2" iconId="0"/>
              <x14:cfIcon iconSet="3Flags" iconId="0"/>
            </x14:iconSet>
          </x14:cfRule>
          <xm:sqref>F3:F90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3E0060C-6E28-4A14-8FBA-3D3395D7029C}">
          <x14:formula1>
            <xm:f>'C:\Users\hoash\Documents\[golf201909 のコピー.xlsm]リスト'!#REF!</xm:f>
          </x14:formula1>
          <xm:sqref>AQ26 CM26 W26 FF26 GL26 AO26 AG26 BI26 BK26 BS26 BU26 AE26 ED26 CO26 CW26 CY26 DJ26 DR26 DT26 EB26 CE26 EL26 EN26 EV26 BA26 U26 FH26 FP26 FR26 GB26 GJ26 EX26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サマリ</vt:lpstr>
      <vt:lpstr>FastWD</vt:lpstr>
      <vt:lpstr>クラブ選手権</vt:lpstr>
      <vt:lpstr>Sheet2</vt:lpstr>
      <vt:lpstr>Trash</vt:lpstr>
      <vt:lpstr>ToCSV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帆足純一</dc:creator>
  <cp:lastModifiedBy>純一 帆足</cp:lastModifiedBy>
  <cp:lastPrinted>2022-08-16T22:01:21Z</cp:lastPrinted>
  <dcterms:created xsi:type="dcterms:W3CDTF">2018-12-19T12:03:47Z</dcterms:created>
  <dcterms:modified xsi:type="dcterms:W3CDTF">2024-10-09T22:11:18Z</dcterms:modified>
</cp:coreProperties>
</file>