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$Cursado actual\Estadistica\"/>
    </mc:Choice>
  </mc:AlternateContent>
  <xr:revisionPtr revIDLastSave="0" documentId="13_ncr:1_{14602FBD-06B3-4C60-A3D1-473B8CD98448}" xr6:coauthVersionLast="47" xr6:coauthVersionMax="47" xr10:uidLastSave="{00000000-0000-0000-0000-000000000000}"/>
  <bookViews>
    <workbookView xWindow="-108" yWindow="-108" windowWidth="23256" windowHeight="12456" activeTab="3" xr2:uid="{9FB7B7F2-6D80-48DD-89E8-2FDF4E66A98C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4" l="1"/>
  <c r="D72" i="4"/>
  <c r="D66" i="4"/>
  <c r="D67" i="4"/>
  <c r="D68" i="4"/>
  <c r="D19" i="4"/>
  <c r="D20" i="4"/>
  <c r="D21" i="4"/>
  <c r="D22" i="4"/>
  <c r="D23" i="4"/>
  <c r="D24" i="4"/>
  <c r="D25" i="4"/>
  <c r="D26" i="4"/>
  <c r="K26" i="4" s="1"/>
  <c r="L26" i="4" s="1"/>
  <c r="D27" i="4"/>
  <c r="K27" i="4" s="1"/>
  <c r="L27" i="4" s="1"/>
  <c r="D28" i="4"/>
  <c r="K28" i="4" s="1"/>
  <c r="L28" i="4" s="1"/>
  <c r="D29" i="4"/>
  <c r="D30" i="4"/>
  <c r="K30" i="4" s="1"/>
  <c r="L30" i="4" s="1"/>
  <c r="D31" i="4"/>
  <c r="K31" i="4" s="1"/>
  <c r="L31" i="4" s="1"/>
  <c r="D32" i="4"/>
  <c r="D33" i="4"/>
  <c r="K33" i="4" s="1"/>
  <c r="L33" i="4" s="1"/>
  <c r="D34" i="4"/>
  <c r="K34" i="4" s="1"/>
  <c r="L34" i="4" s="1"/>
  <c r="D35" i="4"/>
  <c r="D36" i="4"/>
  <c r="D37" i="4"/>
  <c r="D38" i="4"/>
  <c r="D39" i="4"/>
  <c r="D40" i="4"/>
  <c r="D41" i="4"/>
  <c r="D42" i="4"/>
  <c r="D43" i="4"/>
  <c r="D44" i="4"/>
  <c r="D45" i="4"/>
  <c r="D46" i="4"/>
  <c r="K46" i="4" s="1"/>
  <c r="L46" i="4" s="1"/>
  <c r="D47" i="4"/>
  <c r="K47" i="4" s="1"/>
  <c r="L47" i="4" s="1"/>
  <c r="D48" i="4"/>
  <c r="K48" i="4" s="1"/>
  <c r="L48" i="4" s="1"/>
  <c r="D49" i="4"/>
  <c r="K49" i="4" s="1"/>
  <c r="L49" i="4" s="1"/>
  <c r="D50" i="4"/>
  <c r="K50" i="4" s="1"/>
  <c r="L50" i="4" s="1"/>
  <c r="D51" i="4"/>
  <c r="D52" i="4"/>
  <c r="K52" i="4" s="1"/>
  <c r="L52" i="4" s="1"/>
  <c r="D53" i="4"/>
  <c r="D54" i="4"/>
  <c r="D55" i="4"/>
  <c r="D56" i="4"/>
  <c r="D57" i="4"/>
  <c r="D58" i="4"/>
  <c r="D59" i="4"/>
  <c r="D60" i="4"/>
  <c r="D61" i="4"/>
  <c r="D62" i="4"/>
  <c r="K62" i="4" s="1"/>
  <c r="L62" i="4" s="1"/>
  <c r="D63" i="4"/>
  <c r="D64" i="4"/>
  <c r="K64" i="4" s="1"/>
  <c r="L64" i="4" s="1"/>
  <c r="D65" i="4"/>
  <c r="K65" i="4" s="1"/>
  <c r="L65" i="4" s="1"/>
  <c r="D18" i="4"/>
  <c r="K19" i="4"/>
  <c r="L19" i="4" s="1"/>
  <c r="K20" i="4"/>
  <c r="L20" i="4" s="1"/>
  <c r="K21" i="4"/>
  <c r="L21" i="4" s="1"/>
  <c r="K22" i="4"/>
  <c r="L22" i="4" s="1"/>
  <c r="K23" i="4"/>
  <c r="L23" i="4" s="1"/>
  <c r="K24" i="4"/>
  <c r="L24" i="4" s="1"/>
  <c r="K25" i="4"/>
  <c r="L25" i="4" s="1"/>
  <c r="K29" i="4"/>
  <c r="L29" i="4" s="1"/>
  <c r="K32" i="4"/>
  <c r="L32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2" i="4"/>
  <c r="L42" i="4" s="1"/>
  <c r="K43" i="4"/>
  <c r="L43" i="4" s="1"/>
  <c r="K44" i="4"/>
  <c r="L44" i="4" s="1"/>
  <c r="K45" i="4"/>
  <c r="L45" i="4" s="1"/>
  <c r="K51" i="4"/>
  <c r="L51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0" i="4"/>
  <c r="L60" i="4" s="1"/>
  <c r="K61" i="4"/>
  <c r="L61" i="4" s="1"/>
  <c r="K63" i="4"/>
  <c r="L63" i="4" s="1"/>
  <c r="K18" i="4"/>
  <c r="L18" i="4" s="1"/>
  <c r="J19" i="4" l="1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18" i="4"/>
  <c r="I60" i="4"/>
  <c r="I61" i="4"/>
  <c r="I62" i="4"/>
  <c r="I63" i="4"/>
  <c r="I64" i="4"/>
  <c r="I65" i="4"/>
  <c r="I55" i="4"/>
  <c r="I56" i="4"/>
  <c r="I57" i="4"/>
  <c r="I58" i="4"/>
  <c r="I59" i="4"/>
  <c r="I54" i="4"/>
  <c r="I43" i="4"/>
  <c r="I44" i="4"/>
  <c r="I45" i="4"/>
  <c r="I46" i="4"/>
  <c r="I47" i="4"/>
  <c r="I48" i="4"/>
  <c r="I49" i="4"/>
  <c r="I50" i="4"/>
  <c r="I51" i="4"/>
  <c r="I52" i="4"/>
  <c r="I53" i="4"/>
  <c r="I42" i="4"/>
  <c r="I31" i="4"/>
  <c r="I32" i="4"/>
  <c r="I33" i="4"/>
  <c r="I34" i="4"/>
  <c r="I35" i="4"/>
  <c r="I36" i="4"/>
  <c r="I37" i="4"/>
  <c r="I38" i="4"/>
  <c r="I39" i="4"/>
  <c r="I40" i="4"/>
  <c r="I41" i="4"/>
  <c r="I30" i="4"/>
  <c r="I19" i="4"/>
  <c r="I20" i="4"/>
  <c r="I21" i="4"/>
  <c r="I22" i="4"/>
  <c r="I23" i="4"/>
  <c r="I24" i="4"/>
  <c r="I25" i="4"/>
  <c r="I26" i="4"/>
  <c r="I27" i="4"/>
  <c r="I28" i="4"/>
  <c r="I29" i="4"/>
  <c r="I18" i="4"/>
  <c r="M3" i="4"/>
  <c r="M4" i="4"/>
  <c r="M5" i="4"/>
  <c r="M6" i="4"/>
  <c r="M7" i="4"/>
  <c r="M8" i="4"/>
  <c r="M9" i="4"/>
  <c r="M10" i="4"/>
  <c r="M11" i="4"/>
  <c r="M12" i="4"/>
  <c r="M13" i="4"/>
  <c r="M2" i="4"/>
  <c r="L15" i="4"/>
  <c r="L14" i="4"/>
  <c r="E55" i="4"/>
  <c r="E56" i="4"/>
  <c r="E57" i="4"/>
  <c r="E58" i="4"/>
  <c r="E59" i="4"/>
  <c r="E60" i="4"/>
  <c r="E61" i="4"/>
  <c r="E62" i="4"/>
  <c r="E63" i="4"/>
  <c r="E64" i="4"/>
  <c r="E65" i="4"/>
  <c r="E54" i="4"/>
  <c r="E43" i="4"/>
  <c r="E44" i="4"/>
  <c r="E45" i="4"/>
  <c r="E46" i="4"/>
  <c r="E47" i="4"/>
  <c r="E48" i="4"/>
  <c r="E49" i="4"/>
  <c r="E50" i="4"/>
  <c r="E51" i="4"/>
  <c r="E52" i="4"/>
  <c r="E53" i="4"/>
  <c r="F58" i="4" s="1"/>
  <c r="E42" i="4"/>
  <c r="E31" i="4"/>
  <c r="E32" i="4"/>
  <c r="E33" i="4"/>
  <c r="E34" i="4"/>
  <c r="E35" i="4"/>
  <c r="E36" i="4"/>
  <c r="E37" i="4"/>
  <c r="E38" i="4"/>
  <c r="E39" i="4"/>
  <c r="E40" i="4"/>
  <c r="E41" i="4"/>
  <c r="E30" i="4"/>
  <c r="E19" i="4"/>
  <c r="E20" i="4"/>
  <c r="E21" i="4"/>
  <c r="E22" i="4"/>
  <c r="E23" i="4"/>
  <c r="E24" i="4"/>
  <c r="E25" i="4"/>
  <c r="E26" i="4"/>
  <c r="E27" i="4"/>
  <c r="E28" i="4"/>
  <c r="E29" i="4"/>
  <c r="E18" i="4"/>
  <c r="E27" i="3"/>
  <c r="D10" i="3"/>
  <c r="D11" i="3"/>
  <c r="D12" i="3"/>
  <c r="D3" i="3"/>
  <c r="D4" i="3"/>
  <c r="D5" i="3"/>
  <c r="D6" i="3"/>
  <c r="D7" i="3"/>
  <c r="D8" i="3"/>
  <c r="D9" i="3"/>
  <c r="D2" i="3"/>
  <c r="A15" i="3"/>
  <c r="F57" i="4" l="1"/>
  <c r="G58" i="4" s="1"/>
  <c r="F54" i="4"/>
  <c r="F51" i="4"/>
  <c r="F59" i="4"/>
  <c r="G59" i="4" s="1"/>
  <c r="H59" i="4" s="1"/>
  <c r="K7" i="4" s="1"/>
  <c r="F45" i="4"/>
  <c r="F53" i="4"/>
  <c r="G54" i="4" s="1"/>
  <c r="H54" i="4" s="1"/>
  <c r="K2" i="4" s="1"/>
  <c r="F44" i="4"/>
  <c r="G45" i="4" s="1"/>
  <c r="H45" i="4" s="1"/>
  <c r="J5" i="4" s="1"/>
  <c r="F52" i="4"/>
  <c r="G53" i="4" s="1"/>
  <c r="H53" i="4" s="1"/>
  <c r="J13" i="4" s="1"/>
  <c r="F23" i="4"/>
  <c r="F56" i="4"/>
  <c r="G57" i="4" s="1"/>
  <c r="H57" i="4" s="1"/>
  <c r="K5" i="4" s="1"/>
  <c r="F50" i="4"/>
  <c r="G51" i="4" s="1"/>
  <c r="H51" i="4" s="1"/>
  <c r="J11" i="4" s="1"/>
  <c r="F41" i="4"/>
  <c r="F40" i="4"/>
  <c r="G41" i="4" s="1"/>
  <c r="H41" i="4" s="1"/>
  <c r="I13" i="4" s="1"/>
  <c r="F34" i="4"/>
  <c r="F49" i="4"/>
  <c r="F32" i="4"/>
  <c r="F27" i="4"/>
  <c r="F39" i="4"/>
  <c r="F35" i="4"/>
  <c r="F42" i="4"/>
  <c r="F33" i="4"/>
  <c r="F43" i="4"/>
  <c r="G44" i="4" s="1"/>
  <c r="H44" i="4" s="1"/>
  <c r="J4" i="4" s="1"/>
  <c r="F48" i="4"/>
  <c r="F38" i="4"/>
  <c r="F37" i="4"/>
  <c r="G38" i="4" s="1"/>
  <c r="H38" i="4" s="1"/>
  <c r="I10" i="4" s="1"/>
  <c r="H58" i="4"/>
  <c r="K6" i="4" s="1"/>
  <c r="F47" i="4"/>
  <c r="F31" i="4"/>
  <c r="F46" i="4"/>
  <c r="G47" i="4" s="1"/>
  <c r="F30" i="4"/>
  <c r="G31" i="4" s="1"/>
  <c r="H31" i="4" s="1"/>
  <c r="I3" i="4" s="1"/>
  <c r="F29" i="4"/>
  <c r="G30" i="4" s="1"/>
  <c r="H30" i="4" s="1"/>
  <c r="I2" i="4" s="1"/>
  <c r="F28" i="4"/>
  <c r="F26" i="4"/>
  <c r="F24" i="4"/>
  <c r="H47" i="4"/>
  <c r="J7" i="4" s="1"/>
  <c r="F25" i="4"/>
  <c r="F55" i="4"/>
  <c r="G55" i="4" s="1"/>
  <c r="H55" i="4" s="1"/>
  <c r="K3" i="4" s="1"/>
  <c r="F36" i="4"/>
  <c r="C4" i="3"/>
  <c r="C5" i="3"/>
  <c r="C6" i="3"/>
  <c r="C7" i="3"/>
  <c r="C8" i="3"/>
  <c r="C9" i="3"/>
  <c r="C3" i="3"/>
  <c r="C2" i="3"/>
  <c r="A43" i="1"/>
  <c r="B14" i="2"/>
  <c r="G25" i="4" l="1"/>
  <c r="H25" i="4" s="1"/>
  <c r="H9" i="4" s="1"/>
  <c r="G52" i="4"/>
  <c r="H52" i="4" s="1"/>
  <c r="J12" i="4" s="1"/>
  <c r="G28" i="4"/>
  <c r="H28" i="4" s="1"/>
  <c r="H12" i="4" s="1"/>
  <c r="G33" i="4"/>
  <c r="H33" i="4" s="1"/>
  <c r="I5" i="4" s="1"/>
  <c r="G56" i="4"/>
  <c r="H56" i="4" s="1"/>
  <c r="K4" i="4" s="1"/>
  <c r="G39" i="4"/>
  <c r="H39" i="4" s="1"/>
  <c r="I11" i="4" s="1"/>
  <c r="G35" i="4"/>
  <c r="H35" i="4" s="1"/>
  <c r="I7" i="4" s="1"/>
  <c r="G50" i="4"/>
  <c r="H50" i="4" s="1"/>
  <c r="J10" i="4" s="1"/>
  <c r="G24" i="4"/>
  <c r="H24" i="4" s="1"/>
  <c r="H8" i="4" s="1"/>
  <c r="L7" i="4"/>
  <c r="G46" i="4"/>
  <c r="H46" i="4" s="1"/>
  <c r="J6" i="4" s="1"/>
  <c r="G32" i="4"/>
  <c r="H32" i="4" s="1"/>
  <c r="I4" i="4" s="1"/>
  <c r="L4" i="4" s="1"/>
  <c r="G36" i="4"/>
  <c r="H36" i="4" s="1"/>
  <c r="I8" i="4" s="1"/>
  <c r="G42" i="4"/>
  <c r="H42" i="4" s="1"/>
  <c r="J2" i="4" s="1"/>
  <c r="L2" i="4" s="1"/>
  <c r="G49" i="4"/>
  <c r="H49" i="4" s="1"/>
  <c r="J9" i="4" s="1"/>
  <c r="G34" i="4"/>
  <c r="H34" i="4" s="1"/>
  <c r="I6" i="4" s="1"/>
  <c r="L6" i="4" s="1"/>
  <c r="G27" i="4"/>
  <c r="H27" i="4" s="1"/>
  <c r="H11" i="4" s="1"/>
  <c r="G37" i="4"/>
  <c r="H37" i="4" s="1"/>
  <c r="I9" i="4" s="1"/>
  <c r="G48" i="4"/>
  <c r="H48" i="4" s="1"/>
  <c r="J8" i="4" s="1"/>
  <c r="L5" i="4"/>
  <c r="G43" i="4"/>
  <c r="H43" i="4" s="1"/>
  <c r="J3" i="4" s="1"/>
  <c r="L3" i="4" s="1"/>
  <c r="G29" i="4"/>
  <c r="H29" i="4" s="1"/>
  <c r="H13" i="4" s="1"/>
  <c r="L13" i="4" s="1"/>
  <c r="G40" i="4"/>
  <c r="H40" i="4" s="1"/>
  <c r="I12" i="4" s="1"/>
  <c r="L12" i="4" s="1"/>
  <c r="G26" i="4"/>
  <c r="H26" i="4" s="1"/>
  <c r="H10" i="4" s="1"/>
  <c r="L10" i="4" s="1"/>
  <c r="A17" i="2"/>
  <c r="C4" i="2"/>
  <c r="C5" i="2"/>
  <c r="C6" i="2" s="1"/>
  <c r="C7" i="2" s="1"/>
  <c r="C8" i="2" s="1"/>
  <c r="C9" i="2" s="1"/>
  <c r="C10" i="2" s="1"/>
  <c r="C11" i="2" s="1"/>
  <c r="C12" i="2" s="1"/>
  <c r="C13" i="2" s="1"/>
  <c r="C3" i="2"/>
  <c r="C2" i="2"/>
  <c r="C24" i="1"/>
  <c r="C25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2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B26" i="1"/>
  <c r="C3" i="1" s="1"/>
  <c r="D2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L9" i="4" l="1"/>
  <c r="L11" i="4"/>
  <c r="L8" i="4"/>
  <c r="C17" i="1"/>
  <c r="C12" i="1"/>
  <c r="C14" i="1"/>
  <c r="C11" i="1"/>
  <c r="C18" i="1"/>
  <c r="C16" i="1"/>
  <c r="C15" i="1"/>
  <c r="C13" i="1"/>
  <c r="C5" i="1"/>
  <c r="C2" i="1"/>
  <c r="C23" i="1"/>
  <c r="C22" i="1"/>
  <c r="C21" i="1"/>
  <c r="C20" i="1"/>
  <c r="C4" i="1"/>
  <c r="C10" i="1"/>
  <c r="C9" i="1"/>
  <c r="C8" i="1"/>
  <c r="C7" i="1"/>
  <c r="C6" i="1"/>
  <c r="C19" i="1"/>
</calcChain>
</file>

<file path=xl/sharedStrings.xml><?xml version="1.0" encoding="utf-8"?>
<sst xmlns="http://schemas.openxmlformats.org/spreadsheetml/2006/main" count="154" uniqueCount="83">
  <si>
    <t>Año</t>
  </si>
  <si>
    <t>Ganancias por acción</t>
  </si>
  <si>
    <t>PM3</t>
  </si>
  <si>
    <t>Xc</t>
  </si>
  <si>
    <t>Xmedia:</t>
  </si>
  <si>
    <t>PM5</t>
  </si>
  <si>
    <t>W:</t>
  </si>
  <si>
    <t>SE con w=0,5</t>
  </si>
  <si>
    <t>SE con w=0,25</t>
  </si>
  <si>
    <t>SE con w=0,75</t>
  </si>
  <si>
    <t>PREDICCIONES SEGÚN LA SUAVIZACION</t>
  </si>
  <si>
    <t>debido a que el coeficiente de correlacion de las lineas de tendencia lineal de los promedios moviles es bajo y dado que 2003 esta en un extremo, no podemos utilizar</t>
  </si>
  <si>
    <t>“No puedo calcular directamente el PM5 para 2003, porque no tengo suficientes datos hacia adelante. Por tanto, la técnica no permite extrapolar por sí sola.”</t>
  </si>
  <si>
    <r>
      <t xml:space="preserve">“Lo que sí puedo hacer es ajustar una </t>
    </r>
    <r>
      <rPr>
        <b/>
        <sz val="11"/>
        <color theme="1"/>
        <rFont val="Aptos Narrow"/>
        <family val="2"/>
        <scheme val="minor"/>
      </rPr>
      <t>línea de tendencia</t>
    </r>
    <r>
      <rPr>
        <sz val="11"/>
        <color theme="1"/>
        <rFont val="Aptos Narrow"/>
        <family val="2"/>
        <scheme val="minor"/>
      </rPr>
      <t xml:space="preserve"> a los valores del PM5, y luego </t>
    </r>
    <r>
      <rPr>
        <b/>
        <sz val="11"/>
        <color theme="1"/>
        <rFont val="Aptos Narrow"/>
        <family val="2"/>
        <scheme val="minor"/>
      </rPr>
      <t>extrapolar esa línea</t>
    </r>
    <r>
      <rPr>
        <sz val="11"/>
        <color theme="1"/>
        <rFont val="Aptos Narrow"/>
        <family val="2"/>
        <scheme val="minor"/>
      </rPr>
      <t xml:space="preserve"> hacia el año 2003.”</t>
    </r>
  </si>
  <si>
    <t>En este caso solo utilize la prediccion por exponencial con w=0.25</t>
  </si>
  <si>
    <t>N° huelgas</t>
  </si>
  <si>
    <t>SE w=0.5</t>
  </si>
  <si>
    <t>PREDICCION PARA 2006</t>
  </si>
  <si>
    <t xml:space="preserve">La prediccion para un año X es la suavizada para </t>
  </si>
  <si>
    <t>w=0.5 o 0.25</t>
  </si>
  <si>
    <t>El mejor pronostico sobre cuantas huelgas va a haber en el año 2006 es de 684 huelgas</t>
  </si>
  <si>
    <t>Ventas</t>
  </si>
  <si>
    <t>SE W0.5</t>
  </si>
  <si>
    <t>Prom</t>
  </si>
  <si>
    <t>VEMOS QUE LA MEJOR PREDICCION PARA EXTRAPOLAR NOS LA DA LA LINEA DE TENDENCIA DE LA SERIE CRONOLOGICA (TIENE MAYOR COEFICIENTE DE CORRELACION)</t>
  </si>
  <si>
    <t>BETA:</t>
  </si>
  <si>
    <t>ALFA: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</si>
  <si>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</si>
  <si>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</si>
  <si>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</si>
  <si>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</si>
  <si>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</si>
  <si>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</si>
  <si>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</si>
  <si>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</si>
  <si>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</si>
  <si>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</si>
  <si>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</si>
  <si>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</si>
  <si>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</si>
  <si>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Meses </t>
  </si>
  <si>
    <t xml:space="preserve">Año </t>
  </si>
  <si>
    <t>X</t>
  </si>
  <si>
    <t>PM12</t>
  </si>
  <si>
    <t>HACEMOS PROMEDIO MOVIL 12 PQ EL PERIODO ES DE 12 meses, es decir, la estacionalidad es anual y tomamos datos cada mes</t>
  </si>
  <si>
    <t>Y</t>
  </si>
  <si>
    <t>PM12(centrado)</t>
  </si>
  <si>
    <t>Yd=Y/IE</t>
  </si>
  <si>
    <t>Y/PM12</t>
  </si>
  <si>
    <t>Mediana</t>
  </si>
  <si>
    <t>Coef</t>
  </si>
  <si>
    <t>IE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</si>
  <si>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</si>
  <si>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</si>
  <si>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</si>
  <si>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</si>
  <si>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</si>
  <si>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</si>
  <si>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</si>
  <si>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</si>
  <si>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</si>
  <si>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</si>
  <si>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</si>
  <si>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</si>
  <si>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</si>
  <si>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</si>
  <si>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</si>
  <si>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</si>
  <si>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</si>
  <si>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</si>
  <si>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</si>
  <si>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</si>
  <si>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</si>
  <si>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</si>
  <si>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</si>
  <si>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</si>
  <si>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</si>
  <si>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T</t>
  </si>
  <si>
    <t>IC=Yd/T</t>
  </si>
  <si>
    <t>VENTAS SIN ESTACIONARIDAD PARA MARZO 2004</t>
  </si>
  <si>
    <t>VENTAS CON ESTACIONARIDAD PARA MARZO 2004</t>
  </si>
  <si>
    <t>EL VALOR ANTERIOR POR EL INDICE ESTACIONARIO CORRESPONDIENTE A MARZO</t>
  </si>
  <si>
    <t>Se ve en el ajustado que en diciembre se vende un 15% mas del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</si>
</sst>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C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7" xfId="0" applyBorder="1"/>
    <xf numFmtId="2" fontId="0" fillId="0" borderId="8" xfId="0" applyNumberFormat="1" applyBorder="1"/>
    <xf numFmtId="0" fontId="0" fillId="2" borderId="8" xfId="0" applyFill="1" applyBorder="1"/>
    <xf numFmtId="2" fontId="0" fillId="0" borderId="6" xfId="0" applyNumberFormat="1" applyBorder="1"/>
    <xf numFmtId="164" fontId="0" fillId="0" borderId="0" xfId="0" applyNumberFormat="1"/>
    <xf numFmtId="2" fontId="0" fillId="2" borderId="1" xfId="0" applyNumberFormat="1" applyFill="1" applyBorder="1"/>
    <xf numFmtId="0" fontId="0" fillId="0" borderId="4" xfId="0" applyBorder="1" applyAlignment="1">
      <alignment horizontal="right"/>
    </xf>
    <xf numFmtId="2" fontId="0" fillId="0" borderId="9" xfId="0" applyNumberFormat="1" applyBorder="1"/>
    <xf numFmtId="0" fontId="0" fillId="3" borderId="0" xfId="0" applyFill="1"/>
    <xf numFmtId="3" fontId="0" fillId="4" borderId="1" xfId="0" applyNumberFormat="1" applyFill="1" applyBorder="1"/>
    <xf numFmtId="3" fontId="0" fillId="2" borderId="1" xfId="0" applyNumberFormat="1" applyFill="1" applyBorder="1"/>
    <xf numFmtId="3" fontId="0" fillId="5" borderId="1" xfId="0" applyNumberFormat="1" applyFill="1" applyBorder="1"/>
    <xf numFmtId="3" fontId="0" fillId="6" borderId="1" xfId="0" applyNumberFormat="1" applyFill="1" applyBorder="1"/>
    <xf numFmtId="0" fontId="1" fillId="7" borderId="11" xfId="0" applyFont="1" applyFill="1" applyBorder="1" applyAlignment="1">
      <alignment horizontal="center"/>
    </xf>
    <xf numFmtId="0" fontId="1" fillId="4" borderId="12" xfId="0" applyFont="1" applyFill="1" applyBorder="1"/>
    <xf numFmtId="0" fontId="0" fillId="0" borderId="13" xfId="0" applyBorder="1"/>
    <xf numFmtId="0" fontId="1" fillId="4" borderId="5" xfId="0" applyFont="1" applyFill="1" applyBorder="1"/>
    <xf numFmtId="0" fontId="1" fillId="4" borderId="7" xfId="0" applyFont="1" applyFill="1" applyBorder="1"/>
    <xf numFmtId="0" fontId="0" fillId="0" borderId="8" xfId="0" applyBorder="1"/>
    <xf numFmtId="0" fontId="1" fillId="2" borderId="12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5" borderId="12" xfId="0" applyFont="1" applyFill="1" applyBorder="1"/>
    <xf numFmtId="0" fontId="1" fillId="5" borderId="5" xfId="0" applyFont="1" applyFill="1" applyBorder="1"/>
    <xf numFmtId="0" fontId="1" fillId="5" borderId="7" xfId="0" applyFont="1" applyFill="1" applyBorder="1"/>
    <xf numFmtId="0" fontId="1" fillId="6" borderId="12" xfId="0" applyFont="1" applyFill="1" applyBorder="1"/>
    <xf numFmtId="0" fontId="1" fillId="6" borderId="5" xfId="0" applyFont="1" applyFill="1" applyBorder="1"/>
    <xf numFmtId="0" fontId="1" fillId="6" borderId="7" xfId="0" applyFont="1" applyFill="1" applyBorder="1"/>
    <xf numFmtId="0" fontId="1" fillId="7" borderId="14" xfId="0" applyFont="1" applyFill="1" applyBorder="1" applyAlignment="1">
      <alignment horizontal="center"/>
    </xf>
    <xf numFmtId="3" fontId="0" fillId="0" borderId="0" xfId="0" applyNumberFormat="1"/>
    <xf numFmtId="0" fontId="2" fillId="8" borderId="0" xfId="0" applyFont="1" applyFill="1"/>
    <xf numFmtId="0" fontId="0" fillId="8" borderId="0" xfId="0" applyFill="1"/>
    <xf numFmtId="164" fontId="0" fillId="8" borderId="0" xfId="0" applyNumberFormat="1" applyFill="1"/>
    <xf numFmtId="165" fontId="0" fillId="4" borderId="1" xfId="0" applyNumberFormat="1" applyFill="1" applyBorder="1"/>
    <xf numFmtId="165" fontId="0" fillId="2" borderId="1" xfId="0" applyNumberFormat="1" applyFill="1" applyBorder="1"/>
    <xf numFmtId="165" fontId="0" fillId="0" borderId="1" xfId="0" applyNumberFormat="1" applyBorder="1"/>
    <xf numFmtId="165" fontId="0" fillId="5" borderId="1" xfId="0" applyNumberFormat="1" applyFill="1" applyBorder="1"/>
    <xf numFmtId="165" fontId="0" fillId="6" borderId="1" xfId="0" applyNumberFormat="1" applyFill="1" applyBorder="1"/>
    <xf numFmtId="165" fontId="0" fillId="0" borderId="0" xfId="0" applyNumberFormat="1"/>
    <xf numFmtId="0" fontId="0" fillId="0" borderId="15" xfId="0" applyBorder="1"/>
    <xf numFmtId="0" fontId="3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Continuous"/>
    </xf>
    <xf numFmtId="0" fontId="0" fillId="0" borderId="17" xfId="0" applyBorder="1"/>
    <xf numFmtId="0" fontId="0" fillId="0" borderId="10" xfId="0" applyBorder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928454044595777E-2"/>
          <c:y val="3.8841807909604523E-2"/>
          <c:w val="0.91749722163107994"/>
          <c:h val="0.79875216869077803"/>
        </c:manualLayout>
      </c:layout>
      <c:scatterChart>
        <c:scatterStyle val="lineMarker"/>
        <c:varyColors val="0"/>
        <c:ser>
          <c:idx val="0"/>
          <c:order val="0"/>
          <c:tx>
            <c:v>SE con w=0.25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Hoja1!$C$2:$C$24</c:f>
              <c:numCache>
                <c:formatCode>0.00</c:formatCode>
                <c:ptCount val="23"/>
                <c:pt idx="0">
                  <c:v>-22</c:v>
                </c:pt>
                <c:pt idx="1">
                  <c:v>-20</c:v>
                </c:pt>
                <c:pt idx="2">
                  <c:v>-18</c:v>
                </c:pt>
                <c:pt idx="3">
                  <c:v>-16</c:v>
                </c:pt>
                <c:pt idx="4">
                  <c:v>-14</c:v>
                </c:pt>
                <c:pt idx="5">
                  <c:v>-12</c:v>
                </c:pt>
                <c:pt idx="6">
                  <c:v>-10</c:v>
                </c:pt>
                <c:pt idx="7">
                  <c:v>-8</c:v>
                </c:pt>
                <c:pt idx="8">
                  <c:v>-6</c:v>
                </c:pt>
                <c:pt idx="9">
                  <c:v>-4</c:v>
                </c:pt>
                <c:pt idx="10">
                  <c:v>-2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22</c:v>
                </c:pt>
              </c:numCache>
            </c:numRef>
          </c:xVal>
          <c:yVal>
            <c:numRef>
              <c:f>Hoja1!$F$2:$F$24</c:f>
              <c:numCache>
                <c:formatCode>0.00</c:formatCode>
                <c:ptCount val="23"/>
                <c:pt idx="0" formatCode="General">
                  <c:v>2.39</c:v>
                </c:pt>
                <c:pt idx="1">
                  <c:v>2.2549999999999999</c:v>
                </c:pt>
                <c:pt idx="2">
                  <c:v>2.2462499999999999</c:v>
                </c:pt>
                <c:pt idx="3">
                  <c:v>2.4221874999999997</c:v>
                </c:pt>
                <c:pt idx="4">
                  <c:v>2.5066406249999997</c:v>
                </c:pt>
                <c:pt idx="5">
                  <c:v>2.6499804687499999</c:v>
                </c:pt>
                <c:pt idx="6">
                  <c:v>2.9924853515624998</c:v>
                </c:pt>
                <c:pt idx="7">
                  <c:v>3.4368640136718747</c:v>
                </c:pt>
                <c:pt idx="8">
                  <c:v>3.9326480102539061</c:v>
                </c:pt>
                <c:pt idx="9">
                  <c:v>4.4144860076904298</c:v>
                </c:pt>
                <c:pt idx="10">
                  <c:v>4.8483645057678224</c:v>
                </c:pt>
                <c:pt idx="11">
                  <c:v>5.2862733793258663</c:v>
                </c:pt>
                <c:pt idx="12">
                  <c:v>5.3372050344943993</c:v>
                </c:pt>
                <c:pt idx="13">
                  <c:v>5.3854037758707998</c:v>
                </c:pt>
                <c:pt idx="14">
                  <c:v>5.7040528319031001</c:v>
                </c:pt>
                <c:pt idx="15">
                  <c:v>5.2255396239273253</c:v>
                </c:pt>
                <c:pt idx="16">
                  <c:v>5.731654717945494</c:v>
                </c:pt>
                <c:pt idx="17">
                  <c:v>5.3012410384591195</c:v>
                </c:pt>
                <c:pt idx="18">
                  <c:v>5.0334307788443393</c:v>
                </c:pt>
                <c:pt idx="19">
                  <c:v>4.8525730841332546</c:v>
                </c:pt>
                <c:pt idx="20">
                  <c:v>4.4869298130999411</c:v>
                </c:pt>
                <c:pt idx="21">
                  <c:v>3.940197359824956</c:v>
                </c:pt>
                <c:pt idx="22">
                  <c:v>3.7276480198687167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C7-44EF-B44D-A4B431CC0B9C}"/>
            </c:ext>
          </c:extLst>
        </c:ser>
        <c:ser>
          <c:idx val="1"/>
          <c:order val="1"/>
          <c:tx>
            <c:v>SE con w=0.5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Hoja1!$C$2:$C$24</c:f>
              <c:numCache>
                <c:formatCode>0.00</c:formatCode>
                <c:ptCount val="23"/>
                <c:pt idx="0">
                  <c:v>-22</c:v>
                </c:pt>
                <c:pt idx="1">
                  <c:v>-20</c:v>
                </c:pt>
                <c:pt idx="2">
                  <c:v>-18</c:v>
                </c:pt>
                <c:pt idx="3">
                  <c:v>-16</c:v>
                </c:pt>
                <c:pt idx="4">
                  <c:v>-14</c:v>
                </c:pt>
                <c:pt idx="5">
                  <c:v>-12</c:v>
                </c:pt>
                <c:pt idx="6">
                  <c:v>-10</c:v>
                </c:pt>
                <c:pt idx="7">
                  <c:v>-8</c:v>
                </c:pt>
                <c:pt idx="8">
                  <c:v>-6</c:v>
                </c:pt>
                <c:pt idx="9">
                  <c:v>-4</c:v>
                </c:pt>
                <c:pt idx="10">
                  <c:v>-2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22</c:v>
                </c:pt>
              </c:numCache>
            </c:numRef>
          </c:xVal>
          <c:yVal>
            <c:numRef>
              <c:f>Hoja1!$G$2:$G$24</c:f>
              <c:numCache>
                <c:formatCode>0.00</c:formatCode>
                <c:ptCount val="23"/>
                <c:pt idx="0" formatCode="General">
                  <c:v>2.39</c:v>
                </c:pt>
                <c:pt idx="1">
                  <c:v>2.12</c:v>
                </c:pt>
                <c:pt idx="2">
                  <c:v>2.17</c:v>
                </c:pt>
                <c:pt idx="3">
                  <c:v>2.56</c:v>
                </c:pt>
                <c:pt idx="4">
                  <c:v>2.66</c:v>
                </c:pt>
                <c:pt idx="5">
                  <c:v>2.87</c:v>
                </c:pt>
                <c:pt idx="6">
                  <c:v>3.4449999999999998</c:v>
                </c:pt>
                <c:pt idx="7">
                  <c:v>4.1074999999999999</c:v>
                </c:pt>
                <c:pt idx="8">
                  <c:v>4.7637499999999999</c:v>
                </c:pt>
                <c:pt idx="9">
                  <c:v>5.3118750000000006</c:v>
                </c:pt>
                <c:pt idx="10">
                  <c:v>5.7309375000000005</c:v>
                </c:pt>
                <c:pt idx="11">
                  <c:v>6.1654687500000005</c:v>
                </c:pt>
                <c:pt idx="12">
                  <c:v>5.8277343750000004</c:v>
                </c:pt>
                <c:pt idx="13">
                  <c:v>5.6788671874999999</c:v>
                </c:pt>
                <c:pt idx="14">
                  <c:v>6.16943359375</c:v>
                </c:pt>
                <c:pt idx="15">
                  <c:v>4.9797167968749996</c:v>
                </c:pt>
                <c:pt idx="16">
                  <c:v>6.1148583984374998</c:v>
                </c:pt>
                <c:pt idx="17">
                  <c:v>5.0624291992187498</c:v>
                </c:pt>
                <c:pt idx="18">
                  <c:v>4.6462145996093751</c:v>
                </c:pt>
                <c:pt idx="19">
                  <c:v>4.4781072998046874</c:v>
                </c:pt>
                <c:pt idx="20">
                  <c:v>3.934053649902344</c:v>
                </c:pt>
                <c:pt idx="21">
                  <c:v>3.1170268249511719</c:v>
                </c:pt>
                <c:pt idx="22">
                  <c:v>3.1035134124755857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C7-44EF-B44D-A4B431CC0B9C}"/>
            </c:ext>
          </c:extLst>
        </c:ser>
        <c:ser>
          <c:idx val="2"/>
          <c:order val="2"/>
          <c:tx>
            <c:v>SE con w=0.75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Hoja1!$C$2:$C$24</c:f>
              <c:numCache>
                <c:formatCode>0.00</c:formatCode>
                <c:ptCount val="23"/>
                <c:pt idx="0">
                  <c:v>-22</c:v>
                </c:pt>
                <c:pt idx="1">
                  <c:v>-20</c:v>
                </c:pt>
                <c:pt idx="2">
                  <c:v>-18</c:v>
                </c:pt>
                <c:pt idx="3">
                  <c:v>-16</c:v>
                </c:pt>
                <c:pt idx="4">
                  <c:v>-14</c:v>
                </c:pt>
                <c:pt idx="5">
                  <c:v>-12</c:v>
                </c:pt>
                <c:pt idx="6">
                  <c:v>-10</c:v>
                </c:pt>
                <c:pt idx="7">
                  <c:v>-8</c:v>
                </c:pt>
                <c:pt idx="8">
                  <c:v>-6</c:v>
                </c:pt>
                <c:pt idx="9">
                  <c:v>-4</c:v>
                </c:pt>
                <c:pt idx="10">
                  <c:v>-2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22</c:v>
                </c:pt>
              </c:numCache>
            </c:numRef>
          </c:xVal>
          <c:yVal>
            <c:numRef>
              <c:f>Hoja1!$H$2:$H$24</c:f>
              <c:numCache>
                <c:formatCode>0.00</c:formatCode>
                <c:ptCount val="23"/>
                <c:pt idx="0">
                  <c:v>2.39</c:v>
                </c:pt>
                <c:pt idx="1">
                  <c:v>1.9850000000000003</c:v>
                </c:pt>
                <c:pt idx="2">
                  <c:v>2.1612499999999999</c:v>
                </c:pt>
                <c:pt idx="3">
                  <c:v>2.7528125000000001</c:v>
                </c:pt>
                <c:pt idx="4">
                  <c:v>2.7582031249999996</c:v>
                </c:pt>
                <c:pt idx="5">
                  <c:v>2.99955078125</c:v>
                </c:pt>
                <c:pt idx="6">
                  <c:v>3.7648876953124999</c:v>
                </c:pt>
                <c:pt idx="7">
                  <c:v>4.5187219238281244</c:v>
                </c:pt>
                <c:pt idx="8">
                  <c:v>5.1946804809570306</c:v>
                </c:pt>
                <c:pt idx="9">
                  <c:v>5.6936701202392577</c:v>
                </c:pt>
                <c:pt idx="10">
                  <c:v>6.0359175300598151</c:v>
                </c:pt>
                <c:pt idx="11">
                  <c:v>6.4589793825149533</c:v>
                </c:pt>
                <c:pt idx="12">
                  <c:v>5.7322448456287383</c:v>
                </c:pt>
                <c:pt idx="13">
                  <c:v>5.5805612114071845</c:v>
                </c:pt>
                <c:pt idx="14">
                  <c:v>6.3901403028517958</c:v>
                </c:pt>
                <c:pt idx="15">
                  <c:v>4.4400350757129488</c:v>
                </c:pt>
                <c:pt idx="16">
                  <c:v>6.5475087689282372</c:v>
                </c:pt>
                <c:pt idx="17">
                  <c:v>4.6443771922320591</c:v>
                </c:pt>
                <c:pt idx="18">
                  <c:v>4.3335942980580153</c:v>
                </c:pt>
                <c:pt idx="19">
                  <c:v>4.3158985745145042</c:v>
                </c:pt>
                <c:pt idx="20">
                  <c:v>3.621474643628626</c:v>
                </c:pt>
                <c:pt idx="21">
                  <c:v>2.6303686609071564</c:v>
                </c:pt>
                <c:pt idx="22">
                  <c:v>2.9750921652267888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C7-44EF-B44D-A4B431CC0B9C}"/>
            </c:ext>
          </c:extLst>
        </c:ser>
        <c:ser>
          <c:idx val="3"/>
          <c:order val="3"/>
          <c:tx>
            <c:v>Serie Cronologica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Hoja1!$C$2:$C$24</c:f>
              <c:numCache>
                <c:formatCode>0.00</c:formatCode>
                <c:ptCount val="23"/>
                <c:pt idx="0">
                  <c:v>-22</c:v>
                </c:pt>
                <c:pt idx="1">
                  <c:v>-20</c:v>
                </c:pt>
                <c:pt idx="2">
                  <c:v>-18</c:v>
                </c:pt>
                <c:pt idx="3">
                  <c:v>-16</c:v>
                </c:pt>
                <c:pt idx="4">
                  <c:v>-14</c:v>
                </c:pt>
                <c:pt idx="5">
                  <c:v>-12</c:v>
                </c:pt>
                <c:pt idx="6">
                  <c:v>-10</c:v>
                </c:pt>
                <c:pt idx="7">
                  <c:v>-8</c:v>
                </c:pt>
                <c:pt idx="8">
                  <c:v>-6</c:v>
                </c:pt>
                <c:pt idx="9">
                  <c:v>-4</c:v>
                </c:pt>
                <c:pt idx="10">
                  <c:v>-2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22</c:v>
                </c:pt>
              </c:numCache>
            </c:numRef>
          </c:xVal>
          <c:yVal>
            <c:numRef>
              <c:f>Hoja1!$B$2:$B$24</c:f>
              <c:numCache>
                <c:formatCode>0.00</c:formatCode>
                <c:ptCount val="23"/>
                <c:pt idx="0">
                  <c:v>2.39</c:v>
                </c:pt>
                <c:pt idx="1">
                  <c:v>1.85</c:v>
                </c:pt>
                <c:pt idx="2">
                  <c:v>2.2200000000000002</c:v>
                </c:pt>
                <c:pt idx="3">
                  <c:v>2.95</c:v>
                </c:pt>
                <c:pt idx="4">
                  <c:v>2.76</c:v>
                </c:pt>
                <c:pt idx="5">
                  <c:v>3.08</c:v>
                </c:pt>
                <c:pt idx="6">
                  <c:v>4.0199999999999996</c:v>
                </c:pt>
                <c:pt idx="7">
                  <c:v>4.7699999999999996</c:v>
                </c:pt>
                <c:pt idx="8">
                  <c:v>5.42</c:v>
                </c:pt>
                <c:pt idx="9">
                  <c:v>5.86</c:v>
                </c:pt>
                <c:pt idx="10">
                  <c:v>6.15</c:v>
                </c:pt>
                <c:pt idx="11">
                  <c:v>6.6</c:v>
                </c:pt>
                <c:pt idx="12">
                  <c:v>5.49</c:v>
                </c:pt>
                <c:pt idx="13">
                  <c:v>5.53</c:v>
                </c:pt>
                <c:pt idx="14">
                  <c:v>6.66</c:v>
                </c:pt>
                <c:pt idx="15">
                  <c:v>3.79</c:v>
                </c:pt>
                <c:pt idx="16">
                  <c:v>7.25</c:v>
                </c:pt>
                <c:pt idx="17">
                  <c:v>4.01</c:v>
                </c:pt>
                <c:pt idx="18">
                  <c:v>4.2300000000000004</c:v>
                </c:pt>
                <c:pt idx="19">
                  <c:v>4.3099999999999996</c:v>
                </c:pt>
                <c:pt idx="20">
                  <c:v>3.39</c:v>
                </c:pt>
                <c:pt idx="21">
                  <c:v>2.2999999999999998</c:v>
                </c:pt>
                <c:pt idx="22">
                  <c:v>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BC7-44EF-B44D-A4B431CC0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417743"/>
        <c:axId val="1075403823"/>
      </c:scatterChart>
      <c:valAx>
        <c:axId val="107541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5403823"/>
        <c:crosses val="autoZero"/>
        <c:crossBetween val="midCat"/>
      </c:valAx>
      <c:valAx>
        <c:axId val="107540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541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123415277683638E-2"/>
          <c:y val="2.5586484660163684E-2"/>
          <c:w val="0.91759002565624181"/>
          <c:h val="0.75445719209449691"/>
        </c:manualLayout>
      </c:layout>
      <c:scatterChart>
        <c:scatterStyle val="lineMarker"/>
        <c:varyColors val="0"/>
        <c:ser>
          <c:idx val="0"/>
          <c:order val="0"/>
          <c:tx>
            <c:v>Serie Cronologica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Hoja1!$C$2:$C$24</c:f>
              <c:numCache>
                <c:formatCode>0.00</c:formatCode>
                <c:ptCount val="23"/>
                <c:pt idx="0">
                  <c:v>-22</c:v>
                </c:pt>
                <c:pt idx="1">
                  <c:v>-20</c:v>
                </c:pt>
                <c:pt idx="2">
                  <c:v>-18</c:v>
                </c:pt>
                <c:pt idx="3">
                  <c:v>-16</c:v>
                </c:pt>
                <c:pt idx="4">
                  <c:v>-14</c:v>
                </c:pt>
                <c:pt idx="5">
                  <c:v>-12</c:v>
                </c:pt>
                <c:pt idx="6">
                  <c:v>-10</c:v>
                </c:pt>
                <c:pt idx="7">
                  <c:v>-8</c:v>
                </c:pt>
                <c:pt idx="8">
                  <c:v>-6</c:v>
                </c:pt>
                <c:pt idx="9">
                  <c:v>-4</c:v>
                </c:pt>
                <c:pt idx="10">
                  <c:v>-2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22</c:v>
                </c:pt>
              </c:numCache>
            </c:numRef>
          </c:xVal>
          <c:yVal>
            <c:numRef>
              <c:f>Hoja1!$B$2:$B$24</c:f>
              <c:numCache>
                <c:formatCode>0.00</c:formatCode>
                <c:ptCount val="23"/>
                <c:pt idx="0">
                  <c:v>2.39</c:v>
                </c:pt>
                <c:pt idx="1">
                  <c:v>1.85</c:v>
                </c:pt>
                <c:pt idx="2">
                  <c:v>2.2200000000000002</c:v>
                </c:pt>
                <c:pt idx="3">
                  <c:v>2.95</c:v>
                </c:pt>
                <c:pt idx="4">
                  <c:v>2.76</c:v>
                </c:pt>
                <c:pt idx="5">
                  <c:v>3.08</c:v>
                </c:pt>
                <c:pt idx="6">
                  <c:v>4.0199999999999996</c:v>
                </c:pt>
                <c:pt idx="7">
                  <c:v>4.7699999999999996</c:v>
                </c:pt>
                <c:pt idx="8">
                  <c:v>5.42</c:v>
                </c:pt>
                <c:pt idx="9">
                  <c:v>5.86</c:v>
                </c:pt>
                <c:pt idx="10">
                  <c:v>6.15</c:v>
                </c:pt>
                <c:pt idx="11">
                  <c:v>6.6</c:v>
                </c:pt>
                <c:pt idx="12">
                  <c:v>5.49</c:v>
                </c:pt>
                <c:pt idx="13">
                  <c:v>5.53</c:v>
                </c:pt>
                <c:pt idx="14">
                  <c:v>6.66</c:v>
                </c:pt>
                <c:pt idx="15">
                  <c:v>3.79</c:v>
                </c:pt>
                <c:pt idx="16">
                  <c:v>7.25</c:v>
                </c:pt>
                <c:pt idx="17">
                  <c:v>4.01</c:v>
                </c:pt>
                <c:pt idx="18">
                  <c:v>4.2300000000000004</c:v>
                </c:pt>
                <c:pt idx="19">
                  <c:v>4.3099999999999996</c:v>
                </c:pt>
                <c:pt idx="20">
                  <c:v>3.39</c:v>
                </c:pt>
                <c:pt idx="21">
                  <c:v>2.2999999999999998</c:v>
                </c:pt>
                <c:pt idx="22">
                  <c:v>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E-46B9-B5CF-E6C6F95A6942}"/>
            </c:ext>
          </c:extLst>
        </c:ser>
        <c:ser>
          <c:idx val="1"/>
          <c:order val="1"/>
          <c:tx>
            <c:v>PM3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091089991703793E-2"/>
                  <c:y val="0.381818767767367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0,0371x + 4,4325</a:t>
                    </a:r>
                    <a:br>
                      <a:rPr lang="en-US" baseline="0"/>
                    </a:br>
                    <a:r>
                      <a:rPr lang="en-US" baseline="0"/>
                      <a:t>R² = 0,1143</a:t>
                    </a:r>
                    <a:br>
                      <a:rPr lang="en-US" baseline="0"/>
                    </a:br>
                    <a:r>
                      <a:rPr lang="en-US" baseline="0"/>
                      <a:t>PM3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Hoja1!$C$3:$C$23</c:f>
              <c:numCache>
                <c:formatCode>0.00</c:formatCode>
                <c:ptCount val="21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Hoja1!$D$3:$D$23</c:f>
              <c:numCache>
                <c:formatCode>0.00</c:formatCode>
                <c:ptCount val="21"/>
                <c:pt idx="0">
                  <c:v>2.1533333333333338</c:v>
                </c:pt>
                <c:pt idx="1">
                  <c:v>2.3400000000000003</c:v>
                </c:pt>
                <c:pt idx="2">
                  <c:v>2.6433333333333331</c:v>
                </c:pt>
                <c:pt idx="3">
                  <c:v>2.9299999999999997</c:v>
                </c:pt>
                <c:pt idx="4">
                  <c:v>3.2866666666666666</c:v>
                </c:pt>
                <c:pt idx="5">
                  <c:v>3.9566666666666666</c:v>
                </c:pt>
                <c:pt idx="6">
                  <c:v>4.7366666666666664</c:v>
                </c:pt>
                <c:pt idx="7">
                  <c:v>5.3500000000000005</c:v>
                </c:pt>
                <c:pt idx="8">
                  <c:v>5.81</c:v>
                </c:pt>
                <c:pt idx="9">
                  <c:v>6.2033333333333331</c:v>
                </c:pt>
                <c:pt idx="10">
                  <c:v>6.080000000000001</c:v>
                </c:pt>
                <c:pt idx="11">
                  <c:v>5.873333333333334</c:v>
                </c:pt>
                <c:pt idx="12">
                  <c:v>5.8933333333333335</c:v>
                </c:pt>
                <c:pt idx="13">
                  <c:v>5.3266666666666671</c:v>
                </c:pt>
                <c:pt idx="14">
                  <c:v>5.8999999999999995</c:v>
                </c:pt>
                <c:pt idx="15">
                  <c:v>5.0166666666666666</c:v>
                </c:pt>
                <c:pt idx="16">
                  <c:v>5.1633333333333331</c:v>
                </c:pt>
                <c:pt idx="17">
                  <c:v>4.1833333333333336</c:v>
                </c:pt>
                <c:pt idx="18">
                  <c:v>3.9766666666666666</c:v>
                </c:pt>
                <c:pt idx="19">
                  <c:v>3.3333333333333335</c:v>
                </c:pt>
                <c:pt idx="20">
                  <c:v>2.9266666666666663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8E-46B9-B5CF-E6C6F95A6942}"/>
            </c:ext>
          </c:extLst>
        </c:ser>
        <c:ser>
          <c:idx val="2"/>
          <c:order val="2"/>
          <c:tx>
            <c:v>PM5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49207136509511"/>
                  <c:y val="0.426485334925470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0,0413x + 4,6079</a:t>
                    </a:r>
                    <a:br>
                      <a:rPr lang="en-US" baseline="0"/>
                    </a:br>
                    <a:r>
                      <a:rPr lang="en-US" baseline="0"/>
                      <a:t>R² = 0,15</a:t>
                    </a:r>
                    <a:br>
                      <a:rPr lang="en-US" baseline="0"/>
                    </a:br>
                    <a:r>
                      <a:rPr lang="en-US" baseline="0"/>
                      <a:t>PM5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Hoja1!$C$4:$C$22</c:f>
              <c:numCache>
                <c:formatCode>0.00</c:formatCode>
                <c:ptCount val="19"/>
                <c:pt idx="0">
                  <c:v>-18</c:v>
                </c:pt>
                <c:pt idx="1">
                  <c:v>-16</c:v>
                </c:pt>
                <c:pt idx="2">
                  <c:v>-14</c:v>
                </c:pt>
                <c:pt idx="3">
                  <c:v>-12</c:v>
                </c:pt>
                <c:pt idx="4">
                  <c:v>-10</c:v>
                </c:pt>
                <c:pt idx="5">
                  <c:v>-8</c:v>
                </c:pt>
                <c:pt idx="6">
                  <c:v>-6</c:v>
                </c:pt>
                <c:pt idx="7">
                  <c:v>-4</c:v>
                </c:pt>
                <c:pt idx="8">
                  <c:v>-2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18</c:v>
                </c:pt>
              </c:numCache>
            </c:numRef>
          </c:xVal>
          <c:yVal>
            <c:numRef>
              <c:f>Hoja1!$E$4:$E$22</c:f>
              <c:numCache>
                <c:formatCode>0.00</c:formatCode>
                <c:ptCount val="19"/>
                <c:pt idx="0">
                  <c:v>2.4340000000000002</c:v>
                </c:pt>
                <c:pt idx="1">
                  <c:v>2.5720000000000001</c:v>
                </c:pt>
                <c:pt idx="2">
                  <c:v>3.0059999999999998</c:v>
                </c:pt>
                <c:pt idx="3">
                  <c:v>3.5159999999999996</c:v>
                </c:pt>
                <c:pt idx="4">
                  <c:v>4.01</c:v>
                </c:pt>
                <c:pt idx="5">
                  <c:v>4.63</c:v>
                </c:pt>
                <c:pt idx="6">
                  <c:v>5.2439999999999998</c:v>
                </c:pt>
                <c:pt idx="7">
                  <c:v>5.7600000000000007</c:v>
                </c:pt>
                <c:pt idx="8">
                  <c:v>5.9040000000000008</c:v>
                </c:pt>
                <c:pt idx="9">
                  <c:v>5.9260000000000002</c:v>
                </c:pt>
                <c:pt idx="10">
                  <c:v>6.0860000000000003</c:v>
                </c:pt>
                <c:pt idx="11">
                  <c:v>5.6139999999999999</c:v>
                </c:pt>
                <c:pt idx="12">
                  <c:v>5.7439999999999998</c:v>
                </c:pt>
                <c:pt idx="13">
                  <c:v>5.4480000000000004</c:v>
                </c:pt>
                <c:pt idx="14">
                  <c:v>5.1880000000000006</c:v>
                </c:pt>
                <c:pt idx="15">
                  <c:v>4.718</c:v>
                </c:pt>
                <c:pt idx="16">
                  <c:v>4.6379999999999999</c:v>
                </c:pt>
                <c:pt idx="17">
                  <c:v>3.6480000000000006</c:v>
                </c:pt>
                <c:pt idx="18">
                  <c:v>3.464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8E-46B9-B5CF-E6C6F95A6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44703"/>
        <c:axId val="1388745183"/>
      </c:scatterChart>
      <c:valAx>
        <c:axId val="138874470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88745183"/>
        <c:crosses val="autoZero"/>
        <c:crossBetween val="midCat"/>
      </c:valAx>
      <c:valAx>
        <c:axId val="13887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8874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SERIE CRONOLOGICA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Hoja1!$A$2:$A$24</c:f>
              <c:numCache>
                <c:formatCode>General</c:formatCode>
                <c:ptCount val="2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</c:numCache>
            </c:numRef>
          </c:xVal>
          <c:yVal>
            <c:numRef>
              <c:f>Hoja1!$B$2:$B$24</c:f>
              <c:numCache>
                <c:formatCode>0.00</c:formatCode>
                <c:ptCount val="23"/>
                <c:pt idx="0">
                  <c:v>2.39</c:v>
                </c:pt>
                <c:pt idx="1">
                  <c:v>1.85</c:v>
                </c:pt>
                <c:pt idx="2">
                  <c:v>2.2200000000000002</c:v>
                </c:pt>
                <c:pt idx="3">
                  <c:v>2.95</c:v>
                </c:pt>
                <c:pt idx="4">
                  <c:v>2.76</c:v>
                </c:pt>
                <c:pt idx="5">
                  <c:v>3.08</c:v>
                </c:pt>
                <c:pt idx="6">
                  <c:v>4.0199999999999996</c:v>
                </c:pt>
                <c:pt idx="7">
                  <c:v>4.7699999999999996</c:v>
                </c:pt>
                <c:pt idx="8">
                  <c:v>5.42</c:v>
                </c:pt>
                <c:pt idx="9">
                  <c:v>5.86</c:v>
                </c:pt>
                <c:pt idx="10">
                  <c:v>6.15</c:v>
                </c:pt>
                <c:pt idx="11">
                  <c:v>6.6</c:v>
                </c:pt>
                <c:pt idx="12">
                  <c:v>5.49</c:v>
                </c:pt>
                <c:pt idx="13">
                  <c:v>5.53</c:v>
                </c:pt>
                <c:pt idx="14">
                  <c:v>6.66</c:v>
                </c:pt>
                <c:pt idx="15">
                  <c:v>3.79</c:v>
                </c:pt>
                <c:pt idx="16">
                  <c:v>7.25</c:v>
                </c:pt>
                <c:pt idx="17">
                  <c:v>4.01</c:v>
                </c:pt>
                <c:pt idx="18">
                  <c:v>4.2300000000000004</c:v>
                </c:pt>
                <c:pt idx="19">
                  <c:v>4.3099999999999996</c:v>
                </c:pt>
                <c:pt idx="20">
                  <c:v>3.39</c:v>
                </c:pt>
                <c:pt idx="21">
                  <c:v>2.2999999999999998</c:v>
                </c:pt>
                <c:pt idx="22">
                  <c:v>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6-4BF0-BE4D-FF821EDF4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586095"/>
        <c:axId val="1397592335"/>
      </c:scatterChart>
      <c:valAx>
        <c:axId val="139758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7592335"/>
        <c:crosses val="autoZero"/>
        <c:crossBetween val="midCat"/>
      </c:valAx>
      <c:valAx>
        <c:axId val="13975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758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 cronologica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14195100612423E-2"/>
                  <c:y val="0.378032225138524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7,5357x + 139,25</a:t>
                    </a:r>
                    <a:br>
                      <a:rPr lang="en-US" baseline="0"/>
                    </a:br>
                    <a:r>
                      <a:rPr lang="en-US" baseline="0"/>
                      <a:t>R² = 0,9284</a:t>
                    </a:r>
                    <a:br>
                      <a:rPr lang="en-US" baseline="0"/>
                    </a:br>
                    <a:r>
                      <a:rPr lang="en-US" baseline="0"/>
                      <a:t>Serie cronologica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Hoja3!$D$2:$D$9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Hoja3!$B$2:$B$9</c:f>
              <c:numCache>
                <c:formatCode>General</c:formatCode>
                <c:ptCount val="8"/>
                <c:pt idx="0">
                  <c:v>98</c:v>
                </c:pt>
                <c:pt idx="1">
                  <c:v>105</c:v>
                </c:pt>
                <c:pt idx="2">
                  <c:v>116</c:v>
                </c:pt>
                <c:pt idx="3">
                  <c:v>119</c:v>
                </c:pt>
                <c:pt idx="4">
                  <c:v>135</c:v>
                </c:pt>
                <c:pt idx="5">
                  <c:v>156</c:v>
                </c:pt>
                <c:pt idx="6">
                  <c:v>177</c:v>
                </c:pt>
                <c:pt idx="7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9B-4EC4-9F03-37677BEE7317}"/>
            </c:ext>
          </c:extLst>
        </c:ser>
        <c:ser>
          <c:idx val="1"/>
          <c:order val="1"/>
          <c:tx>
            <c:v>SE W0.5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736417322834648"/>
                  <c:y val="0.348879410906969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5,8789x + 128,59</a:t>
                    </a:r>
                    <a:br>
                      <a:rPr lang="en-US" baseline="0"/>
                    </a:br>
                    <a:r>
                      <a:rPr lang="en-US" baseline="0"/>
                      <a:t>R² = 0,9177</a:t>
                    </a:r>
                    <a:br>
                      <a:rPr lang="en-US" baseline="0"/>
                    </a:br>
                    <a:r>
                      <a:rPr lang="en-US" baseline="0"/>
                      <a:t>SE W0.5</a:t>
                    </a:r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Hoja3!$D$2:$D$9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Hoja3!$C$2:$C$9</c:f>
              <c:numCache>
                <c:formatCode>0.00</c:formatCode>
                <c:ptCount val="8"/>
                <c:pt idx="0" formatCode="General">
                  <c:v>98</c:v>
                </c:pt>
                <c:pt idx="1">
                  <c:v>101.5</c:v>
                </c:pt>
                <c:pt idx="2">
                  <c:v>108.75</c:v>
                </c:pt>
                <c:pt idx="3">
                  <c:v>113.875</c:v>
                </c:pt>
                <c:pt idx="4">
                  <c:v>124.4375</c:v>
                </c:pt>
                <c:pt idx="5">
                  <c:v>140.21875</c:v>
                </c:pt>
                <c:pt idx="6">
                  <c:v>158.609375</c:v>
                </c:pt>
                <c:pt idx="7">
                  <c:v>183.3046875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9B-4EC4-9F03-37677BEE7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588495"/>
        <c:axId val="1397599055"/>
      </c:scatterChart>
      <c:valAx>
        <c:axId val="139758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7599055"/>
        <c:crosses val="autoZero"/>
        <c:crossBetween val="midCat"/>
      </c:valAx>
      <c:valAx>
        <c:axId val="13975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7588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143435</xdr:colOff>
      <xdr:row>1</xdr:row>
      <xdr:rowOff>134471</xdr:rowOff>
    </xdr:from>
    <xdr:to>
      <xdr:col>20</xdr:col>
      <xdr:colOff>735106</xdr:colOff>
      <xdr:row>21</xdr:row>
      <xdr:rowOff>155538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D2BD1E-3F5A-D549-1C51-A6D84A63D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553327</xdr:colOff>
      <xdr:row>23</xdr:row>
      <xdr:rowOff>175911</xdr:rowOff>
    </xdr:from>
    <xdr:to>
      <xdr:col>21</xdr:col>
      <xdr:colOff>202807</xdr:colOff>
      <xdr:row>41</xdr:row>
      <xdr:rowOff>3688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8F7ADD-850D-2EF1-33F6-738876058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214339</xdr:colOff>
      <xdr:row>41</xdr:row>
      <xdr:rowOff>168095</xdr:rowOff>
    </xdr:from>
    <xdr:to>
      <xdr:col>20</xdr:col>
      <xdr:colOff>519954</xdr:colOff>
      <xdr:row>55</xdr:row>
      <xdr:rowOff>153024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6C5B0BD-38B2-D1F9-3BE4-382B0CD23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20884" y="7386313"/>
          <a:ext cx="6623288" cy="2506456"/>
        </a:xfrm>
        <a:prstGeom prst="rect">
          <a:avLst/>
        </a:prstGeom>
      </xdr:spPr>
    </xdr:pic>
    <xdr:clientData/>
  </xdr:twoCellAnchor>
  <xdr:twoCellAnchor>
    <xdr:from>
      <xdr:col>5</xdr:col>
      <xdr:colOff>847165</xdr:colOff>
      <xdr:row>42</xdr:row>
      <xdr:rowOff>152400</xdr:rowOff>
    </xdr:from>
    <xdr:to>
      <xdr:col>11</xdr:col>
      <xdr:colOff>506506</xdr:colOff>
      <xdr:row>58</xdr:row>
      <xdr:rowOff>26894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95E99CC-0134-C1EB-797A-BFD53CF33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146613</xdr:colOff>
      <xdr:row>18</xdr:row>
      <xdr:rowOff>83820</xdr:rowOff>
    </xdr:from>
    <xdr:to>
      <xdr:col>8</xdr:col>
      <xdr:colOff>482945</xdr:colOff>
      <xdr:row>30</xdr:row>
      <xdr:rowOff>25362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20E89E-A98E-FD6F-0D50-CE53D609A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6533" y="3375660"/>
          <a:ext cx="3506252" cy="21361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8</xdr:row>
      <xdr:rowOff>148590</xdr:rowOff>
    </xdr:from>
    <xdr:to>
      <xdr:col>10</xdr:col>
      <xdr:colOff>91440</xdr:colOff>
      <xdr:row>23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4F7A53-6189-1485-0553-05A8F155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E41D1-CF6F-4FE2-AA2B-4C2C85533972}">
  <dimension ref="A1:J43"/>
  <sheetViews>
    <sheetView topLeftCell="F1" zoomScale="85" zoomScaleNormal="85" workbookViewId="0">
      <selection activeCell="A44" sqref="A44"/>
    </sheetView>
  </sheetViews>
  <sheetFormatPr baseColWidth="10" defaultRowHeight="14.4" x14ac:dyDescent="0.3"/>
  <cols>
    <col min="1" max="1" width="14.109375" customWidth="1"/>
    <col min="2" max="2" width="18.5546875" bestFit="1" customWidth="1"/>
    <col min="3" max="3" width="18.5546875" customWidth="1"/>
    <col min="6" max="6" width="13.109375" bestFit="1" customWidth="1"/>
    <col min="8" max="8" width="12.5546875" bestFit="1" customWidth="1"/>
  </cols>
  <sheetData>
    <row r="1" spans="1:8" x14ac:dyDescent="0.3">
      <c r="A1" s="6" t="s">
        <v>0</v>
      </c>
      <c r="B1" s="7" t="s">
        <v>1</v>
      </c>
      <c r="C1" s="7" t="s">
        <v>3</v>
      </c>
      <c r="D1" s="7" t="s">
        <v>2</v>
      </c>
      <c r="E1" s="7" t="s">
        <v>5</v>
      </c>
      <c r="F1" s="7" t="s">
        <v>8</v>
      </c>
      <c r="G1" s="7" t="s">
        <v>7</v>
      </c>
      <c r="H1" s="15" t="s">
        <v>9</v>
      </c>
    </row>
    <row r="2" spans="1:8" x14ac:dyDescent="0.3">
      <c r="A2" s="8">
        <v>1980</v>
      </c>
      <c r="B2" s="4">
        <v>2.39</v>
      </c>
      <c r="C2" s="4">
        <f t="shared" ref="C2:C25" si="0">(A2-B$26)*2</f>
        <v>-22</v>
      </c>
      <c r="D2" s="5"/>
      <c r="E2" s="5"/>
      <c r="F2" s="3">
        <f>B2*1</f>
        <v>2.39</v>
      </c>
      <c r="G2" s="3">
        <f>B2*1</f>
        <v>2.39</v>
      </c>
      <c r="H2" s="12">
        <f>B2</f>
        <v>2.39</v>
      </c>
    </row>
    <row r="3" spans="1:8" x14ac:dyDescent="0.3">
      <c r="A3" s="8">
        <v>1981</v>
      </c>
      <c r="B3" s="4">
        <v>1.85</v>
      </c>
      <c r="C3" s="4">
        <f t="shared" si="0"/>
        <v>-20</v>
      </c>
      <c r="D3" s="4">
        <f t="shared" ref="D3:D23" si="1">AVERAGE(B2:B4)</f>
        <v>2.1533333333333338</v>
      </c>
      <c r="E3" s="14"/>
      <c r="F3" s="4">
        <f t="shared" ref="F3:F24" si="2">B3*(F$26) + F2*(1-F$26)</f>
        <v>2.2549999999999999</v>
      </c>
      <c r="G3" s="4">
        <f t="shared" ref="G3:G24" si="3">B3*(G$26) + G2*(1-G$26)</f>
        <v>2.12</v>
      </c>
      <c r="H3" s="12">
        <f t="shared" ref="H3:H24" si="4">B3*H$26 + (1-H$26)*H2</f>
        <v>1.9850000000000003</v>
      </c>
    </row>
    <row r="4" spans="1:8" x14ac:dyDescent="0.3">
      <c r="A4" s="8">
        <v>1982</v>
      </c>
      <c r="B4" s="4">
        <v>2.2200000000000002</v>
      </c>
      <c r="C4" s="4">
        <f t="shared" si="0"/>
        <v>-18</v>
      </c>
      <c r="D4" s="4">
        <f t="shared" si="1"/>
        <v>2.3400000000000003</v>
      </c>
      <c r="E4" s="4">
        <f>AVERAGE(B2:B6)</f>
        <v>2.4340000000000002</v>
      </c>
      <c r="F4" s="4">
        <f t="shared" si="2"/>
        <v>2.2462499999999999</v>
      </c>
      <c r="G4" s="4">
        <f t="shared" si="3"/>
        <v>2.17</v>
      </c>
      <c r="H4" s="12">
        <f t="shared" si="4"/>
        <v>2.1612499999999999</v>
      </c>
    </row>
    <row r="5" spans="1:8" x14ac:dyDescent="0.3">
      <c r="A5" s="8">
        <v>1983</v>
      </c>
      <c r="B5" s="4">
        <v>2.95</v>
      </c>
      <c r="C5" s="4">
        <f t="shared" si="0"/>
        <v>-16</v>
      </c>
      <c r="D5" s="4">
        <f t="shared" si="1"/>
        <v>2.6433333333333331</v>
      </c>
      <c r="E5" s="4">
        <f t="shared" ref="E5:E21" si="5">AVERAGE(B3:B7)</f>
        <v>2.5720000000000001</v>
      </c>
      <c r="F5" s="4">
        <f t="shared" si="2"/>
        <v>2.4221874999999997</v>
      </c>
      <c r="G5" s="4">
        <f t="shared" si="3"/>
        <v>2.56</v>
      </c>
      <c r="H5" s="12">
        <f t="shared" si="4"/>
        <v>2.7528125000000001</v>
      </c>
    </row>
    <row r="6" spans="1:8" x14ac:dyDescent="0.3">
      <c r="A6" s="8">
        <v>1984</v>
      </c>
      <c r="B6" s="4">
        <v>2.76</v>
      </c>
      <c r="C6" s="4">
        <f t="shared" si="0"/>
        <v>-14</v>
      </c>
      <c r="D6" s="4">
        <f t="shared" si="1"/>
        <v>2.9299999999999997</v>
      </c>
      <c r="E6" s="4">
        <f t="shared" si="5"/>
        <v>3.0059999999999998</v>
      </c>
      <c r="F6" s="4">
        <f t="shared" si="2"/>
        <v>2.5066406249999997</v>
      </c>
      <c r="G6" s="4">
        <f t="shared" si="3"/>
        <v>2.66</v>
      </c>
      <c r="H6" s="12">
        <f t="shared" si="4"/>
        <v>2.7582031249999996</v>
      </c>
    </row>
    <row r="7" spans="1:8" x14ac:dyDescent="0.3">
      <c r="A7" s="8">
        <v>1985</v>
      </c>
      <c r="B7" s="4">
        <v>3.08</v>
      </c>
      <c r="C7" s="4">
        <f t="shared" si="0"/>
        <v>-12</v>
      </c>
      <c r="D7" s="4">
        <f t="shared" si="1"/>
        <v>3.2866666666666666</v>
      </c>
      <c r="E7" s="4">
        <f t="shared" si="5"/>
        <v>3.5159999999999996</v>
      </c>
      <c r="F7" s="4">
        <f t="shared" si="2"/>
        <v>2.6499804687499999</v>
      </c>
      <c r="G7" s="4">
        <f t="shared" si="3"/>
        <v>2.87</v>
      </c>
      <c r="H7" s="12">
        <f t="shared" si="4"/>
        <v>2.99955078125</v>
      </c>
    </row>
    <row r="8" spans="1:8" x14ac:dyDescent="0.3">
      <c r="A8" s="8">
        <v>1986</v>
      </c>
      <c r="B8" s="4">
        <v>4.0199999999999996</v>
      </c>
      <c r="C8" s="4">
        <f t="shared" si="0"/>
        <v>-10</v>
      </c>
      <c r="D8" s="4">
        <f t="shared" si="1"/>
        <v>3.9566666666666666</v>
      </c>
      <c r="E8" s="4">
        <f t="shared" si="5"/>
        <v>4.01</v>
      </c>
      <c r="F8" s="4">
        <f t="shared" si="2"/>
        <v>2.9924853515624998</v>
      </c>
      <c r="G8" s="4">
        <f t="shared" si="3"/>
        <v>3.4449999999999998</v>
      </c>
      <c r="H8" s="12">
        <f t="shared" si="4"/>
        <v>3.7648876953124999</v>
      </c>
    </row>
    <row r="9" spans="1:8" x14ac:dyDescent="0.3">
      <c r="A9" s="8">
        <v>1987</v>
      </c>
      <c r="B9" s="4">
        <v>4.7699999999999996</v>
      </c>
      <c r="C9" s="4">
        <f t="shared" si="0"/>
        <v>-8</v>
      </c>
      <c r="D9" s="4">
        <f t="shared" si="1"/>
        <v>4.7366666666666664</v>
      </c>
      <c r="E9" s="4">
        <f t="shared" si="5"/>
        <v>4.63</v>
      </c>
      <c r="F9" s="4">
        <f t="shared" si="2"/>
        <v>3.4368640136718747</v>
      </c>
      <c r="G9" s="4">
        <f t="shared" si="3"/>
        <v>4.1074999999999999</v>
      </c>
      <c r="H9" s="12">
        <f t="shared" si="4"/>
        <v>4.5187219238281244</v>
      </c>
    </row>
    <row r="10" spans="1:8" x14ac:dyDescent="0.3">
      <c r="A10" s="8">
        <v>1988</v>
      </c>
      <c r="B10" s="4">
        <v>5.42</v>
      </c>
      <c r="C10" s="4">
        <f t="shared" si="0"/>
        <v>-6</v>
      </c>
      <c r="D10" s="4">
        <f t="shared" si="1"/>
        <v>5.3500000000000005</v>
      </c>
      <c r="E10" s="4">
        <f t="shared" si="5"/>
        <v>5.2439999999999998</v>
      </c>
      <c r="F10" s="4">
        <f t="shared" si="2"/>
        <v>3.9326480102539061</v>
      </c>
      <c r="G10" s="4">
        <f t="shared" si="3"/>
        <v>4.7637499999999999</v>
      </c>
      <c r="H10" s="12">
        <f t="shared" si="4"/>
        <v>5.1946804809570306</v>
      </c>
    </row>
    <row r="11" spans="1:8" x14ac:dyDescent="0.3">
      <c r="A11" s="8">
        <v>1989</v>
      </c>
      <c r="B11" s="4">
        <v>5.86</v>
      </c>
      <c r="C11" s="4">
        <f t="shared" si="0"/>
        <v>-4</v>
      </c>
      <c r="D11" s="4">
        <f t="shared" si="1"/>
        <v>5.81</v>
      </c>
      <c r="E11" s="4">
        <f t="shared" si="5"/>
        <v>5.7600000000000007</v>
      </c>
      <c r="F11" s="4">
        <f t="shared" si="2"/>
        <v>4.4144860076904298</v>
      </c>
      <c r="G11" s="4">
        <f t="shared" si="3"/>
        <v>5.3118750000000006</v>
      </c>
      <c r="H11" s="12">
        <f t="shared" si="4"/>
        <v>5.6936701202392577</v>
      </c>
    </row>
    <row r="12" spans="1:8" x14ac:dyDescent="0.3">
      <c r="A12" s="8">
        <v>1990</v>
      </c>
      <c r="B12" s="4">
        <v>6.15</v>
      </c>
      <c r="C12" s="4">
        <f t="shared" si="0"/>
        <v>-2</v>
      </c>
      <c r="D12" s="4">
        <f t="shared" si="1"/>
        <v>6.2033333333333331</v>
      </c>
      <c r="E12" s="4">
        <f t="shared" si="5"/>
        <v>5.9040000000000008</v>
      </c>
      <c r="F12" s="4">
        <f t="shared" si="2"/>
        <v>4.8483645057678224</v>
      </c>
      <c r="G12" s="4">
        <f t="shared" si="3"/>
        <v>5.7309375000000005</v>
      </c>
      <c r="H12" s="12">
        <f t="shared" si="4"/>
        <v>6.0359175300598151</v>
      </c>
    </row>
    <row r="13" spans="1:8" x14ac:dyDescent="0.3">
      <c r="A13" s="8">
        <v>1991</v>
      </c>
      <c r="B13" s="4">
        <v>6.6</v>
      </c>
      <c r="C13" s="4">
        <f t="shared" si="0"/>
        <v>0</v>
      </c>
      <c r="D13" s="4">
        <f t="shared" si="1"/>
        <v>6.080000000000001</v>
      </c>
      <c r="E13" s="4">
        <f t="shared" si="5"/>
        <v>5.9260000000000002</v>
      </c>
      <c r="F13" s="4">
        <f t="shared" si="2"/>
        <v>5.2862733793258663</v>
      </c>
      <c r="G13" s="4">
        <f t="shared" si="3"/>
        <v>6.1654687500000005</v>
      </c>
      <c r="H13" s="12">
        <f t="shared" si="4"/>
        <v>6.4589793825149533</v>
      </c>
    </row>
    <row r="14" spans="1:8" x14ac:dyDescent="0.3">
      <c r="A14" s="8">
        <v>1992</v>
      </c>
      <c r="B14" s="4">
        <v>5.49</v>
      </c>
      <c r="C14" s="4">
        <f t="shared" si="0"/>
        <v>2</v>
      </c>
      <c r="D14" s="4">
        <f t="shared" si="1"/>
        <v>5.873333333333334</v>
      </c>
      <c r="E14" s="4">
        <f t="shared" si="5"/>
        <v>6.0860000000000003</v>
      </c>
      <c r="F14" s="4">
        <f t="shared" si="2"/>
        <v>5.3372050344943993</v>
      </c>
      <c r="G14" s="4">
        <f t="shared" si="3"/>
        <v>5.8277343750000004</v>
      </c>
      <c r="H14" s="12">
        <f t="shared" si="4"/>
        <v>5.7322448456287383</v>
      </c>
    </row>
    <row r="15" spans="1:8" x14ac:dyDescent="0.3">
      <c r="A15" s="8">
        <v>1993</v>
      </c>
      <c r="B15" s="4">
        <v>5.53</v>
      </c>
      <c r="C15" s="4">
        <f t="shared" si="0"/>
        <v>4</v>
      </c>
      <c r="D15" s="4">
        <f t="shared" si="1"/>
        <v>5.8933333333333335</v>
      </c>
      <c r="E15" s="4">
        <f t="shared" si="5"/>
        <v>5.6139999999999999</v>
      </c>
      <c r="F15" s="4">
        <f t="shared" si="2"/>
        <v>5.3854037758707998</v>
      </c>
      <c r="G15" s="4">
        <f t="shared" si="3"/>
        <v>5.6788671874999999</v>
      </c>
      <c r="H15" s="12">
        <f t="shared" si="4"/>
        <v>5.5805612114071845</v>
      </c>
    </row>
    <row r="16" spans="1:8" x14ac:dyDescent="0.3">
      <c r="A16" s="8">
        <v>1994</v>
      </c>
      <c r="B16" s="4">
        <v>6.66</v>
      </c>
      <c r="C16" s="4">
        <f t="shared" si="0"/>
        <v>6</v>
      </c>
      <c r="D16" s="4">
        <f t="shared" si="1"/>
        <v>5.3266666666666671</v>
      </c>
      <c r="E16" s="4">
        <f t="shared" si="5"/>
        <v>5.7439999999999998</v>
      </c>
      <c r="F16" s="4">
        <f t="shared" si="2"/>
        <v>5.7040528319031001</v>
      </c>
      <c r="G16" s="4">
        <f t="shared" si="3"/>
        <v>6.16943359375</v>
      </c>
      <c r="H16" s="12">
        <f t="shared" si="4"/>
        <v>6.3901403028517958</v>
      </c>
    </row>
    <row r="17" spans="1:10" x14ac:dyDescent="0.3">
      <c r="A17" s="8">
        <v>1995</v>
      </c>
      <c r="B17" s="4">
        <v>3.79</v>
      </c>
      <c r="C17" s="4">
        <f t="shared" si="0"/>
        <v>8</v>
      </c>
      <c r="D17" s="4">
        <f t="shared" si="1"/>
        <v>5.8999999999999995</v>
      </c>
      <c r="E17" s="4">
        <f t="shared" si="5"/>
        <v>5.4480000000000004</v>
      </c>
      <c r="F17" s="4">
        <f t="shared" si="2"/>
        <v>5.2255396239273253</v>
      </c>
      <c r="G17" s="4">
        <f t="shared" si="3"/>
        <v>4.9797167968749996</v>
      </c>
      <c r="H17" s="12">
        <f t="shared" si="4"/>
        <v>4.4400350757129488</v>
      </c>
    </row>
    <row r="18" spans="1:10" x14ac:dyDescent="0.3">
      <c r="A18" s="8">
        <v>1996</v>
      </c>
      <c r="B18" s="4">
        <v>7.25</v>
      </c>
      <c r="C18" s="4">
        <f t="shared" si="0"/>
        <v>10</v>
      </c>
      <c r="D18" s="4">
        <f t="shared" si="1"/>
        <v>5.0166666666666666</v>
      </c>
      <c r="E18" s="4">
        <f t="shared" si="5"/>
        <v>5.1880000000000006</v>
      </c>
      <c r="F18" s="4">
        <f t="shared" si="2"/>
        <v>5.731654717945494</v>
      </c>
      <c r="G18" s="4">
        <f t="shared" si="3"/>
        <v>6.1148583984374998</v>
      </c>
      <c r="H18" s="12">
        <f t="shared" si="4"/>
        <v>6.5475087689282372</v>
      </c>
    </row>
    <row r="19" spans="1:10" x14ac:dyDescent="0.3">
      <c r="A19" s="8">
        <v>1997</v>
      </c>
      <c r="B19" s="4">
        <v>4.01</v>
      </c>
      <c r="C19" s="4">
        <f t="shared" si="0"/>
        <v>12</v>
      </c>
      <c r="D19" s="4">
        <f t="shared" si="1"/>
        <v>5.1633333333333331</v>
      </c>
      <c r="E19" s="4">
        <f t="shared" si="5"/>
        <v>4.718</v>
      </c>
      <c r="F19" s="4">
        <f t="shared" si="2"/>
        <v>5.3012410384591195</v>
      </c>
      <c r="G19" s="4">
        <f t="shared" si="3"/>
        <v>5.0624291992187498</v>
      </c>
      <c r="H19" s="12">
        <f t="shared" si="4"/>
        <v>4.6443771922320591</v>
      </c>
    </row>
    <row r="20" spans="1:10" x14ac:dyDescent="0.3">
      <c r="A20" s="8">
        <v>1998</v>
      </c>
      <c r="B20" s="4">
        <v>4.2300000000000004</v>
      </c>
      <c r="C20" s="4">
        <f t="shared" si="0"/>
        <v>14</v>
      </c>
      <c r="D20" s="4">
        <f t="shared" si="1"/>
        <v>4.1833333333333336</v>
      </c>
      <c r="E20" s="4">
        <f t="shared" si="5"/>
        <v>4.6379999999999999</v>
      </c>
      <c r="F20" s="4">
        <f t="shared" si="2"/>
        <v>5.0334307788443393</v>
      </c>
      <c r="G20" s="4">
        <f t="shared" si="3"/>
        <v>4.6462145996093751</v>
      </c>
      <c r="H20" s="12">
        <f t="shared" si="4"/>
        <v>4.3335942980580153</v>
      </c>
    </row>
    <row r="21" spans="1:10" x14ac:dyDescent="0.3">
      <c r="A21" s="8">
        <v>1999</v>
      </c>
      <c r="B21" s="4">
        <v>4.3099999999999996</v>
      </c>
      <c r="C21" s="4">
        <f t="shared" si="0"/>
        <v>16</v>
      </c>
      <c r="D21" s="4">
        <f t="shared" si="1"/>
        <v>3.9766666666666666</v>
      </c>
      <c r="E21" s="4">
        <f t="shared" si="5"/>
        <v>3.6480000000000006</v>
      </c>
      <c r="F21" s="4">
        <f t="shared" si="2"/>
        <v>4.8525730841332546</v>
      </c>
      <c r="G21" s="4">
        <f t="shared" si="3"/>
        <v>4.4781072998046874</v>
      </c>
      <c r="H21" s="12">
        <f t="shared" si="4"/>
        <v>4.3158985745145042</v>
      </c>
    </row>
    <row r="22" spans="1:10" x14ac:dyDescent="0.3">
      <c r="A22" s="8">
        <v>2000</v>
      </c>
      <c r="B22" s="4">
        <v>3.39</v>
      </c>
      <c r="C22" s="4">
        <f t="shared" si="0"/>
        <v>18</v>
      </c>
      <c r="D22" s="4">
        <f t="shared" si="1"/>
        <v>3.3333333333333335</v>
      </c>
      <c r="E22" s="4">
        <f>AVERAGE(B20:B24)</f>
        <v>3.464</v>
      </c>
      <c r="F22" s="4">
        <f t="shared" si="2"/>
        <v>4.4869298130999411</v>
      </c>
      <c r="G22" s="4">
        <f t="shared" si="3"/>
        <v>3.934053649902344</v>
      </c>
      <c r="H22" s="12">
        <f t="shared" si="4"/>
        <v>3.621474643628626</v>
      </c>
    </row>
    <row r="23" spans="1:10" x14ac:dyDescent="0.3">
      <c r="A23" s="8">
        <v>2001</v>
      </c>
      <c r="B23" s="4">
        <v>2.2999999999999998</v>
      </c>
      <c r="C23" s="4">
        <f t="shared" si="0"/>
        <v>20</v>
      </c>
      <c r="D23" s="4">
        <f t="shared" si="1"/>
        <v>2.9266666666666663</v>
      </c>
      <c r="E23" s="14"/>
      <c r="F23" s="4">
        <f t="shared" si="2"/>
        <v>3.940197359824956</v>
      </c>
      <c r="G23" s="4">
        <f t="shared" si="3"/>
        <v>3.1170268249511719</v>
      </c>
      <c r="H23" s="12">
        <f t="shared" si="4"/>
        <v>2.6303686609071564</v>
      </c>
    </row>
    <row r="24" spans="1:10" ht="15" thickBot="1" x14ac:dyDescent="0.35">
      <c r="A24" s="9">
        <v>2002</v>
      </c>
      <c r="B24" s="10">
        <v>3.09</v>
      </c>
      <c r="C24" s="10">
        <f t="shared" si="0"/>
        <v>22</v>
      </c>
      <c r="D24" s="11"/>
      <c r="E24" s="11"/>
      <c r="F24" s="10">
        <f t="shared" si="2"/>
        <v>3.7276480198687167</v>
      </c>
      <c r="G24" s="10">
        <f t="shared" si="3"/>
        <v>3.1035134124755857</v>
      </c>
      <c r="H24" s="16">
        <f t="shared" si="4"/>
        <v>2.9750921652267888</v>
      </c>
    </row>
    <row r="25" spans="1:10" ht="15" thickBot="1" x14ac:dyDescent="0.35">
      <c r="A25" s="9">
        <v>2003</v>
      </c>
      <c r="B25" s="1"/>
      <c r="C25" s="10">
        <f t="shared" si="0"/>
        <v>24</v>
      </c>
      <c r="D25" s="17"/>
      <c r="E25" s="17"/>
      <c r="F25" s="1"/>
      <c r="G25" s="1"/>
      <c r="H25" s="1"/>
    </row>
    <row r="26" spans="1:10" x14ac:dyDescent="0.3">
      <c r="A26" t="s">
        <v>4</v>
      </c>
      <c r="B26">
        <f>AVERAGE(A2:A24)</f>
        <v>1991</v>
      </c>
      <c r="E26" t="s">
        <v>6</v>
      </c>
      <c r="F26">
        <v>0.25</v>
      </c>
      <c r="G26">
        <v>0.5</v>
      </c>
      <c r="H26">
        <v>0.75</v>
      </c>
      <c r="J26" t="s">
        <v>18</v>
      </c>
    </row>
    <row r="27" spans="1:10" x14ac:dyDescent="0.3">
      <c r="J27" t="s">
        <v>19</v>
      </c>
    </row>
    <row r="38" spans="1:1" x14ac:dyDescent="0.3">
      <c r="A38" t="s">
        <v>10</v>
      </c>
    </row>
    <row r="39" spans="1:1" x14ac:dyDescent="0.3">
      <c r="A39" t="s">
        <v>12</v>
      </c>
    </row>
    <row r="40" spans="1:1" x14ac:dyDescent="0.3">
      <c r="A40" t="s">
        <v>13</v>
      </c>
    </row>
    <row r="41" spans="1:1" x14ac:dyDescent="0.3">
      <c r="A41" t="s">
        <v>11</v>
      </c>
    </row>
    <row r="42" spans="1:1" x14ac:dyDescent="0.3">
      <c r="A42" t="s">
        <v>14</v>
      </c>
    </row>
    <row r="43" spans="1:1" x14ac:dyDescent="0.3">
      <c r="A43" s="1">
        <f>F24</f>
        <v>3.7276480198687167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B2F7F-D600-43D2-AC81-108B2CA35110}">
  <dimension ref="A1:D17"/>
  <sheetViews>
    <sheetView workbookViewId="0">
      <selection activeCell="D15" sqref="D15"/>
    </sheetView>
  </sheetViews>
  <sheetFormatPr baseColWidth="10" defaultRowHeight="14.4" x14ac:dyDescent="0.3"/>
  <sheetData>
    <row r="1" spans="1:4" x14ac:dyDescent="0.3">
      <c r="A1" t="s">
        <v>0</v>
      </c>
      <c r="B1" t="s">
        <v>15</v>
      </c>
      <c r="C1" s="2" t="s">
        <v>16</v>
      </c>
    </row>
    <row r="2" spans="1:4" x14ac:dyDescent="0.3">
      <c r="A2">
        <v>1994</v>
      </c>
      <c r="B2" s="1">
        <v>890</v>
      </c>
      <c r="C2" s="1">
        <f>B2</f>
        <v>890</v>
      </c>
    </row>
    <row r="3" spans="1:4" x14ac:dyDescent="0.3">
      <c r="A3">
        <v>1995</v>
      </c>
      <c r="B3" s="1">
        <v>866</v>
      </c>
      <c r="C3" s="1">
        <f>C$15*B3 + C2*(1-C$15)</f>
        <v>878</v>
      </c>
    </row>
    <row r="4" spans="1:4" x14ac:dyDescent="0.3">
      <c r="A4">
        <v>1996</v>
      </c>
      <c r="B4" s="1">
        <v>807</v>
      </c>
      <c r="C4" s="1">
        <f t="shared" ref="C4:C13" si="0">C$15*B4 + C3*(1-C$15)</f>
        <v>842.5</v>
      </c>
    </row>
    <row r="5" spans="1:4" x14ac:dyDescent="0.3">
      <c r="A5">
        <v>1997</v>
      </c>
      <c r="B5" s="1">
        <v>709</v>
      </c>
      <c r="C5" s="1">
        <f t="shared" si="0"/>
        <v>775.75</v>
      </c>
    </row>
    <row r="6" spans="1:4" x14ac:dyDescent="0.3">
      <c r="A6">
        <v>1998</v>
      </c>
      <c r="B6" s="1">
        <v>618</v>
      </c>
      <c r="C6" s="1">
        <f t="shared" si="0"/>
        <v>696.875</v>
      </c>
    </row>
    <row r="7" spans="1:4" x14ac:dyDescent="0.3">
      <c r="A7">
        <v>1999</v>
      </c>
      <c r="B7" s="1">
        <v>739</v>
      </c>
      <c r="C7" s="1">
        <f t="shared" si="0"/>
        <v>717.9375</v>
      </c>
    </row>
    <row r="8" spans="1:4" x14ac:dyDescent="0.3">
      <c r="A8">
        <v>2000</v>
      </c>
      <c r="B8" s="1">
        <v>727</v>
      </c>
      <c r="C8" s="1">
        <f t="shared" si="0"/>
        <v>722.46875</v>
      </c>
    </row>
    <row r="9" spans="1:4" x14ac:dyDescent="0.3">
      <c r="A9">
        <v>2001</v>
      </c>
      <c r="B9" s="1">
        <v>729</v>
      </c>
      <c r="C9" s="1">
        <f t="shared" si="0"/>
        <v>725.734375</v>
      </c>
    </row>
    <row r="10" spans="1:4" x14ac:dyDescent="0.3">
      <c r="A10">
        <v>2002</v>
      </c>
      <c r="B10" s="1">
        <v>684</v>
      </c>
      <c r="C10" s="1">
        <f t="shared" si="0"/>
        <v>704.8671875</v>
      </c>
    </row>
    <row r="11" spans="1:4" x14ac:dyDescent="0.3">
      <c r="A11">
        <v>2003</v>
      </c>
      <c r="B11" s="1">
        <v>674</v>
      </c>
      <c r="C11" s="1">
        <f t="shared" si="0"/>
        <v>689.43359375</v>
      </c>
    </row>
    <row r="12" spans="1:4" x14ac:dyDescent="0.3">
      <c r="A12">
        <v>2004</v>
      </c>
      <c r="B12" s="1">
        <v>707</v>
      </c>
      <c r="C12" s="1">
        <f t="shared" si="0"/>
        <v>698.216796875</v>
      </c>
    </row>
    <row r="13" spans="1:4" x14ac:dyDescent="0.3">
      <c r="A13">
        <v>2005</v>
      </c>
      <c r="B13" s="1">
        <v>669</v>
      </c>
      <c r="C13" s="1">
        <f t="shared" si="0"/>
        <v>683.6083984375</v>
      </c>
    </row>
    <row r="14" spans="1:4" x14ac:dyDescent="0.3">
      <c r="A14">
        <v>2006</v>
      </c>
      <c r="B14" s="1">
        <f>C13</f>
        <v>683.6083984375</v>
      </c>
      <c r="D14" t="s">
        <v>20</v>
      </c>
    </row>
    <row r="15" spans="1:4" x14ac:dyDescent="0.3">
      <c r="C15">
        <v>0.5</v>
      </c>
    </row>
    <row r="16" spans="1:4" x14ac:dyDescent="0.3">
      <c r="A16" t="s">
        <v>17</v>
      </c>
    </row>
    <row r="17" spans="1:1" x14ac:dyDescent="0.3">
      <c r="A17">
        <f>C13*(1-C14) +B13*C14</f>
        <v>683.6083984375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64C5-4259-42D0-8895-E052619AA59C}">
  <dimension ref="A1:H27"/>
  <sheetViews>
    <sheetView workbookViewId="0">
      <selection activeCell="E27" sqref="E27"/>
    </sheetView>
  </sheetViews>
  <sheetFormatPr baseColWidth="10" defaultRowHeight="14.4" x14ac:dyDescent="0.3"/>
  <sheetData>
    <row r="1" spans="1:4" x14ac:dyDescent="0.3">
      <c r="A1" t="s">
        <v>0</v>
      </c>
      <c r="B1" t="s">
        <v>21</v>
      </c>
      <c r="C1" t="s">
        <v>22</v>
      </c>
      <c r="D1" t="s">
        <v>3</v>
      </c>
    </row>
    <row r="2" spans="1:4" x14ac:dyDescent="0.3">
      <c r="A2">
        <v>1998</v>
      </c>
      <c r="B2">
        <v>98</v>
      </c>
      <c r="C2">
        <f>B2*1</f>
        <v>98</v>
      </c>
      <c r="D2">
        <f t="shared" ref="D2:D12" si="0">(A2-A$15)*2</f>
        <v>-7</v>
      </c>
    </row>
    <row r="3" spans="1:4" x14ac:dyDescent="0.3">
      <c r="A3">
        <v>1999</v>
      </c>
      <c r="B3">
        <v>105</v>
      </c>
      <c r="C3" s="1">
        <f>C2*0.5+B3*0.5</f>
        <v>101.5</v>
      </c>
      <c r="D3">
        <f t="shared" si="0"/>
        <v>-5</v>
      </c>
    </row>
    <row r="4" spans="1:4" x14ac:dyDescent="0.3">
      <c r="A4">
        <v>2000</v>
      </c>
      <c r="B4">
        <v>116</v>
      </c>
      <c r="C4" s="1">
        <f t="shared" ref="C4:C9" si="1">C3*0.5+B4*0.5</f>
        <v>108.75</v>
      </c>
      <c r="D4">
        <f t="shared" si="0"/>
        <v>-3</v>
      </c>
    </row>
    <row r="5" spans="1:4" x14ac:dyDescent="0.3">
      <c r="A5">
        <v>2001</v>
      </c>
      <c r="B5">
        <v>119</v>
      </c>
      <c r="C5" s="1">
        <f t="shared" si="1"/>
        <v>113.875</v>
      </c>
      <c r="D5">
        <f t="shared" si="0"/>
        <v>-1</v>
      </c>
    </row>
    <row r="6" spans="1:4" x14ac:dyDescent="0.3">
      <c r="A6">
        <v>2002</v>
      </c>
      <c r="B6">
        <v>135</v>
      </c>
      <c r="C6" s="1">
        <f t="shared" si="1"/>
        <v>124.4375</v>
      </c>
      <c r="D6">
        <f t="shared" si="0"/>
        <v>1</v>
      </c>
    </row>
    <row r="7" spans="1:4" x14ac:dyDescent="0.3">
      <c r="A7">
        <v>2003</v>
      </c>
      <c r="B7">
        <v>156</v>
      </c>
      <c r="C7" s="1">
        <f t="shared" si="1"/>
        <v>140.21875</v>
      </c>
      <c r="D7">
        <f t="shared" si="0"/>
        <v>3</v>
      </c>
    </row>
    <row r="8" spans="1:4" x14ac:dyDescent="0.3">
      <c r="A8">
        <v>2004</v>
      </c>
      <c r="B8">
        <v>177</v>
      </c>
      <c r="C8" s="1">
        <f t="shared" si="1"/>
        <v>158.609375</v>
      </c>
      <c r="D8">
        <f t="shared" si="0"/>
        <v>5</v>
      </c>
    </row>
    <row r="9" spans="1:4" x14ac:dyDescent="0.3">
      <c r="A9">
        <v>2005</v>
      </c>
      <c r="B9">
        <v>208</v>
      </c>
      <c r="C9" s="1">
        <f t="shared" si="1"/>
        <v>183.3046875</v>
      </c>
      <c r="D9">
        <f t="shared" si="0"/>
        <v>7</v>
      </c>
    </row>
    <row r="10" spans="1:4" x14ac:dyDescent="0.3">
      <c r="A10">
        <v>2006</v>
      </c>
      <c r="D10">
        <f t="shared" si="0"/>
        <v>9</v>
      </c>
    </row>
    <row r="11" spans="1:4" x14ac:dyDescent="0.3">
      <c r="A11">
        <v>2007</v>
      </c>
      <c r="D11">
        <f t="shared" si="0"/>
        <v>11</v>
      </c>
    </row>
    <row r="12" spans="1:4" x14ac:dyDescent="0.3">
      <c r="A12">
        <v>2008</v>
      </c>
      <c r="D12">
        <f t="shared" si="0"/>
        <v>13</v>
      </c>
    </row>
    <row r="14" spans="1:4" x14ac:dyDescent="0.3">
      <c r="A14" t="s">
        <v>23</v>
      </c>
    </row>
    <row r="15" spans="1:4" x14ac:dyDescent="0.3">
      <c r="A15">
        <f>AVERAGE(A2:A9)</f>
        <v>2001.5</v>
      </c>
    </row>
    <row r="25" spans="5:8" x14ac:dyDescent="0.3">
      <c r="E25" t="s">
        <v>25</v>
      </c>
      <c r="F25">
        <v>7.5357000000000003</v>
      </c>
      <c r="G25" t="s">
        <v>26</v>
      </c>
      <c r="H25">
        <v>139.25</v>
      </c>
    </row>
    <row r="26" spans="5:8" x14ac:dyDescent="0.3">
      <c r="E26" t="s">
        <v>24</v>
      </c>
    </row>
    <row r="27" spans="5:8" x14ac:dyDescent="0.3">
      <c r="E27">
        <f>F25*D12 + H25</f>
        <v>237.2141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685B-A9FD-4639-A9FA-A93C8FF5F957}">
  <dimension ref="A1:M103"/>
  <sheetViews>
    <sheetView tabSelected="1" topLeftCell="A27" workbookViewId="0">
      <selection activeCell="D74" sqref="D74"/>
    </sheetView>
  </sheetViews>
  <sheetFormatPr baseColWidth="10" defaultRowHeight="14.4" x14ac:dyDescent="0.3"/>
  <cols>
    <col min="1" max="1" width="29.21875" bestFit="1" customWidth="1"/>
    <col min="2" max="2" width="16.44140625" bestFit="1" customWidth="1"/>
    <col min="3" max="3" width="17.5546875" bestFit="1" customWidth="1"/>
    <col min="4" max="4" width="23.5546875" bestFit="1" customWidth="1"/>
    <col min="5" max="5" width="26.33203125" customWidth="1"/>
    <col min="6" max="6" width="15" bestFit="1" customWidth="1"/>
    <col min="7" max="7" width="14.33203125" bestFit="1" customWidth="1"/>
    <col min="8" max="8" width="20" bestFit="1" customWidth="1"/>
    <col min="9" max="9" width="13.77734375" bestFit="1" customWidth="1"/>
  </cols>
  <sheetData>
    <row r="1" spans="1:13" x14ac:dyDescent="0.3">
      <c r="A1" s="3" t="s">
        <v>27</v>
      </c>
      <c r="B1" s="3">
        <v>2000</v>
      </c>
      <c r="C1" s="3">
        <v>2001</v>
      </c>
      <c r="D1" s="3">
        <v>2002</v>
      </c>
      <c r="E1" s="3">
        <v>2003</v>
      </c>
      <c r="G1" s="3" t="s">
        <v>27</v>
      </c>
      <c r="H1" s="3">
        <v>2000</v>
      </c>
      <c r="I1" s="3">
        <v>2001</v>
      </c>
      <c r="J1" s="3">
        <v>2002</v>
      </c>
      <c r="K1" s="3">
        <v>2003</v>
      </c>
      <c r="L1" t="s">
        <v>49</v>
      </c>
      <c r="M1" t="s">
        <v>51</v>
      </c>
    </row>
    <row r="2" spans="1:13" x14ac:dyDescent="0.3">
      <c r="A2" s="3" t="s">
        <v>28</v>
      </c>
      <c r="B2" s="18">
        <v>13719</v>
      </c>
      <c r="C2" s="19">
        <v>13409</v>
      </c>
      <c r="D2" s="20">
        <v>32589</v>
      </c>
      <c r="E2" s="21">
        <v>36877</v>
      </c>
      <c r="G2" s="3" t="s">
        <v>28</v>
      </c>
      <c r="H2" s="18"/>
      <c r="I2" s="43">
        <f>H30</f>
        <v>0.93110511879824542</v>
      </c>
      <c r="J2" s="45">
        <f>H42</f>
        <v>1.2657519881150048</v>
      </c>
      <c r="K2" s="46">
        <f t="shared" ref="K2:K7" si="0">H54</f>
        <v>1.039810236112237</v>
      </c>
      <c r="L2" s="47">
        <f>MEDIAN(H2:K2)</f>
        <v>1.039810236112237</v>
      </c>
      <c r="M2" s="13">
        <f>L2*L$15</f>
        <v>1.0618421067149548</v>
      </c>
    </row>
    <row r="3" spans="1:13" x14ac:dyDescent="0.3">
      <c r="A3" s="3" t="s">
        <v>29</v>
      </c>
      <c r="B3" s="18">
        <v>11818</v>
      </c>
      <c r="C3" s="19">
        <v>13915</v>
      </c>
      <c r="D3" s="20">
        <v>26230</v>
      </c>
      <c r="E3" s="21">
        <v>35419</v>
      </c>
      <c r="G3" s="3" t="s">
        <v>29</v>
      </c>
      <c r="H3" s="18"/>
      <c r="I3" s="43">
        <f t="shared" ref="I3:I13" si="1">H31</f>
        <v>0.95336515404115374</v>
      </c>
      <c r="J3" s="45">
        <f t="shared" ref="J3:J13" si="2">H43</f>
        <v>0.9695005883041441</v>
      </c>
      <c r="K3" s="46">
        <f t="shared" si="0"/>
        <v>0.96754058280805033</v>
      </c>
      <c r="L3" s="47">
        <f t="shared" ref="L3:L13" si="3">MEDIAN(H3:K3)</f>
        <v>0.96754058280805033</v>
      </c>
      <c r="M3" s="13">
        <f t="shared" ref="M3:M13" si="4">L3*L$15</f>
        <v>0.9880411781888061</v>
      </c>
    </row>
    <row r="4" spans="1:13" x14ac:dyDescent="0.3">
      <c r="A4" s="3" t="s">
        <v>30</v>
      </c>
      <c r="B4" s="18">
        <v>13843</v>
      </c>
      <c r="C4" s="19">
        <v>15810</v>
      </c>
      <c r="D4" s="20">
        <v>30411</v>
      </c>
      <c r="E4" s="21">
        <v>42212</v>
      </c>
      <c r="G4" s="3" t="s">
        <v>30</v>
      </c>
      <c r="H4" s="18"/>
      <c r="I4" s="43">
        <f t="shared" si="1"/>
        <v>1.0482173343720476</v>
      </c>
      <c r="J4" s="45">
        <f t="shared" si="2"/>
        <v>1.0835659227763461</v>
      </c>
      <c r="K4" s="46">
        <f t="shared" si="0"/>
        <v>1.1154764696749984</v>
      </c>
      <c r="L4" s="47">
        <f t="shared" si="3"/>
        <v>1.0835659227763461</v>
      </c>
      <c r="M4" s="13">
        <f t="shared" si="4"/>
        <v>1.106524904493416</v>
      </c>
    </row>
    <row r="5" spans="1:13" x14ac:dyDescent="0.3">
      <c r="A5" s="3" t="s">
        <v>31</v>
      </c>
      <c r="B5" s="18">
        <v>14052</v>
      </c>
      <c r="C5" s="19">
        <v>20429</v>
      </c>
      <c r="D5" s="20">
        <v>29906</v>
      </c>
      <c r="E5" s="21">
        <v>40936</v>
      </c>
      <c r="G5" s="3" t="s">
        <v>31</v>
      </c>
      <c r="H5" s="18"/>
      <c r="I5" s="43">
        <f t="shared" si="1"/>
        <v>1.2670522382274045</v>
      </c>
      <c r="J5" s="45">
        <f t="shared" si="2"/>
        <v>1.0470753856814616</v>
      </c>
      <c r="K5" s="46">
        <f t="shared" si="0"/>
        <v>1.0457006557555026</v>
      </c>
      <c r="L5" s="47">
        <f t="shared" si="3"/>
        <v>1.0470753856814616</v>
      </c>
      <c r="M5" s="13">
        <f t="shared" si="4"/>
        <v>1.0692611928676632</v>
      </c>
    </row>
    <row r="6" spans="1:13" x14ac:dyDescent="0.3">
      <c r="A6" s="3" t="s">
        <v>32</v>
      </c>
      <c r="B6" s="18">
        <v>12517</v>
      </c>
      <c r="C6" s="19">
        <v>18255</v>
      </c>
      <c r="D6" s="20">
        <v>26984</v>
      </c>
      <c r="E6" s="21">
        <v>36901</v>
      </c>
      <c r="G6" s="3" t="s">
        <v>32</v>
      </c>
      <c r="H6" s="18"/>
      <c r="I6" s="43">
        <f t="shared" si="1"/>
        <v>1.0601943157206986</v>
      </c>
      <c r="J6" s="45">
        <f t="shared" si="2"/>
        <v>0.93186314785263802</v>
      </c>
      <c r="K6" s="46">
        <f t="shared" si="0"/>
        <v>0.90470051506056726</v>
      </c>
      <c r="L6" s="47">
        <f t="shared" si="3"/>
        <v>0.93186314785263802</v>
      </c>
      <c r="M6" s="13">
        <f t="shared" si="4"/>
        <v>0.95160779700101827</v>
      </c>
    </row>
    <row r="7" spans="1:13" x14ac:dyDescent="0.3">
      <c r="A7" s="3" t="s">
        <v>33</v>
      </c>
      <c r="B7" s="18">
        <v>13027</v>
      </c>
      <c r="C7" s="19">
        <v>16964</v>
      </c>
      <c r="D7" s="20">
        <v>28287</v>
      </c>
      <c r="E7" s="21">
        <v>40692</v>
      </c>
      <c r="G7" s="3" t="s">
        <v>33</v>
      </c>
      <c r="H7" s="18"/>
      <c r="I7" s="43">
        <f t="shared" si="1"/>
        <v>0.92897007753282246</v>
      </c>
      <c r="J7" s="45">
        <f t="shared" si="2"/>
        <v>0.95394857945004707</v>
      </c>
      <c r="K7" s="46">
        <f t="shared" si="0"/>
        <v>0.95947371833792139</v>
      </c>
      <c r="L7" s="47">
        <f t="shared" si="3"/>
        <v>0.95394857945004707</v>
      </c>
      <c r="M7" s="13">
        <f t="shared" si="4"/>
        <v>0.97416118260990026</v>
      </c>
    </row>
    <row r="8" spans="1:13" x14ac:dyDescent="0.3">
      <c r="A8" s="3" t="s">
        <v>34</v>
      </c>
      <c r="B8" s="18">
        <v>12502</v>
      </c>
      <c r="C8" s="19">
        <v>16398</v>
      </c>
      <c r="D8" s="20">
        <v>32016</v>
      </c>
      <c r="E8" s="21">
        <v>43629</v>
      </c>
      <c r="G8" s="3" t="s">
        <v>34</v>
      </c>
      <c r="H8" s="42">
        <f t="shared" ref="H8:H13" si="5">H24</f>
        <v>0.99416188993075105</v>
      </c>
      <c r="I8" s="43">
        <f t="shared" si="1"/>
        <v>0.83692799755015579</v>
      </c>
      <c r="J8" s="45">
        <f t="shared" si="2"/>
        <v>1.0575382133783295</v>
      </c>
      <c r="K8" s="21"/>
      <c r="L8" s="47">
        <f t="shared" si="3"/>
        <v>0.99416188993075105</v>
      </c>
      <c r="M8" s="13">
        <f t="shared" si="4"/>
        <v>1.015226547073387</v>
      </c>
    </row>
    <row r="9" spans="1:13" x14ac:dyDescent="0.3">
      <c r="A9" s="3" t="s">
        <v>35</v>
      </c>
      <c r="B9" s="18">
        <v>13221</v>
      </c>
      <c r="C9" s="19">
        <v>13993</v>
      </c>
      <c r="D9" s="20">
        <v>29777</v>
      </c>
      <c r="E9" s="21">
        <v>45575</v>
      </c>
      <c r="G9" s="3" t="s">
        <v>35</v>
      </c>
      <c r="H9" s="42">
        <f t="shared" si="5"/>
        <v>1.0451486674769515</v>
      </c>
      <c r="I9" s="43">
        <f t="shared" si="1"/>
        <v>0.66934938981003689</v>
      </c>
      <c r="J9" s="45">
        <f t="shared" si="2"/>
        <v>0.96566876786184808</v>
      </c>
      <c r="K9" s="21"/>
      <c r="L9" s="47">
        <f t="shared" si="3"/>
        <v>0.96566876786184808</v>
      </c>
      <c r="M9" s="13">
        <f t="shared" si="4"/>
        <v>0.98612970255909194</v>
      </c>
    </row>
    <row r="10" spans="1:13" x14ac:dyDescent="0.3">
      <c r="A10" s="3" t="s">
        <v>36</v>
      </c>
      <c r="B10" s="18">
        <v>9974</v>
      </c>
      <c r="C10" s="19">
        <v>20892</v>
      </c>
      <c r="D10" s="20">
        <v>29360</v>
      </c>
      <c r="E10" s="21">
        <v>43199</v>
      </c>
      <c r="G10" s="3" t="s">
        <v>36</v>
      </c>
      <c r="H10" s="42">
        <f t="shared" si="5"/>
        <v>0.77805116670621244</v>
      </c>
      <c r="I10" s="43">
        <f t="shared" si="1"/>
        <v>0.94847771188604835</v>
      </c>
      <c r="J10" s="45">
        <f t="shared" si="2"/>
        <v>0.92588480313253485</v>
      </c>
      <c r="K10" s="21"/>
      <c r="L10" s="47">
        <f t="shared" si="3"/>
        <v>0.92588480313253485</v>
      </c>
      <c r="M10" s="13">
        <f t="shared" si="4"/>
        <v>0.94550278097809726</v>
      </c>
    </row>
    <row r="11" spans="1:13" x14ac:dyDescent="0.3">
      <c r="A11" s="3" t="s">
        <v>37</v>
      </c>
      <c r="B11" s="18">
        <v>10564</v>
      </c>
      <c r="C11" s="19">
        <v>24618</v>
      </c>
      <c r="D11" s="20">
        <v>28049</v>
      </c>
      <c r="E11" s="21">
        <v>45526</v>
      </c>
      <c r="G11" s="3" t="s">
        <v>37</v>
      </c>
      <c r="H11" s="42">
        <f t="shared" si="5"/>
        <v>0.80231641904400242</v>
      </c>
      <c r="I11" s="43">
        <f t="shared" si="1"/>
        <v>1.068947736931519</v>
      </c>
      <c r="J11" s="45">
        <f t="shared" si="2"/>
        <v>0.8587786843837546</v>
      </c>
      <c r="K11" s="21"/>
      <c r="L11" s="47">
        <f t="shared" si="3"/>
        <v>0.8587786843837546</v>
      </c>
      <c r="M11" s="13">
        <f t="shared" si="4"/>
        <v>0.87697479382143162</v>
      </c>
    </row>
    <row r="12" spans="1:13" x14ac:dyDescent="0.3">
      <c r="A12" s="3" t="s">
        <v>38</v>
      </c>
      <c r="B12" s="18">
        <v>10444</v>
      </c>
      <c r="C12" s="19">
        <v>22677</v>
      </c>
      <c r="D12" s="20">
        <v>28740</v>
      </c>
      <c r="E12" s="21">
        <v>50650</v>
      </c>
      <c r="G12" s="3" t="s">
        <v>38</v>
      </c>
      <c r="H12" s="42">
        <f t="shared" si="5"/>
        <v>0.76391564061928552</v>
      </c>
      <c r="I12" s="43">
        <f t="shared" si="1"/>
        <v>0.95326739401922123</v>
      </c>
      <c r="J12" s="45">
        <f t="shared" si="2"/>
        <v>0.85703316132863983</v>
      </c>
      <c r="K12" s="21"/>
      <c r="L12" s="47">
        <f t="shared" si="3"/>
        <v>0.85703316132863983</v>
      </c>
      <c r="M12" s="13">
        <f t="shared" si="4"/>
        <v>0.87519228600049259</v>
      </c>
    </row>
    <row r="13" spans="1:13" x14ac:dyDescent="0.3">
      <c r="A13" s="3" t="s">
        <v>39</v>
      </c>
      <c r="B13" s="18">
        <v>15379</v>
      </c>
      <c r="C13" s="19">
        <v>28167</v>
      </c>
      <c r="D13" s="20">
        <v>38796</v>
      </c>
      <c r="E13" s="21">
        <v>55830</v>
      </c>
      <c r="G13" s="3" t="s">
        <v>39</v>
      </c>
      <c r="H13" s="42">
        <f t="shared" si="5"/>
        <v>1.0926627096315813</v>
      </c>
      <c r="I13" s="43">
        <f t="shared" si="1"/>
        <v>1.1438743377536671</v>
      </c>
      <c r="J13" s="45">
        <f t="shared" si="2"/>
        <v>1.125684130351994</v>
      </c>
      <c r="K13" s="21"/>
      <c r="L13" s="47">
        <f t="shared" si="3"/>
        <v>1.125684130351994</v>
      </c>
      <c r="M13" s="13">
        <f t="shared" si="4"/>
        <v>1.1495355276917401</v>
      </c>
    </row>
    <row r="14" spans="1:13" x14ac:dyDescent="0.3">
      <c r="H14" s="44"/>
      <c r="K14" t="s">
        <v>23</v>
      </c>
      <c r="L14" s="47">
        <f>AVERAGE(L2:L13)</f>
        <v>0.97925127430585857</v>
      </c>
    </row>
    <row r="15" spans="1:13" x14ac:dyDescent="0.3">
      <c r="H15" s="47"/>
      <c r="K15" t="s">
        <v>50</v>
      </c>
      <c r="L15" s="47">
        <f>1/L14</f>
        <v>1.0211883571035933</v>
      </c>
    </row>
    <row r="16" spans="1:13" ht="15" thickBot="1" x14ac:dyDescent="0.35">
      <c r="E16" t="s">
        <v>44</v>
      </c>
    </row>
    <row r="17" spans="1:12" ht="15" thickBot="1" x14ac:dyDescent="0.35">
      <c r="A17" s="22" t="s">
        <v>40</v>
      </c>
      <c r="B17" s="22" t="s">
        <v>41</v>
      </c>
      <c r="C17" s="22" t="s">
        <v>42</v>
      </c>
      <c r="D17" s="37" t="s">
        <v>3</v>
      </c>
      <c r="E17" s="37" t="s">
        <v>45</v>
      </c>
      <c r="F17" s="37" t="s">
        <v>43</v>
      </c>
      <c r="G17" s="37" t="s">
        <v>46</v>
      </c>
      <c r="H17" s="37" t="s">
        <v>48</v>
      </c>
      <c r="I17" s="37" t="s">
        <v>51</v>
      </c>
      <c r="J17" s="37" t="s">
        <v>47</v>
      </c>
      <c r="K17" s="37" t="s">
        <v>77</v>
      </c>
      <c r="L17" s="37" t="s">
        <v>78</v>
      </c>
    </row>
    <row r="18" spans="1:12" x14ac:dyDescent="0.3">
      <c r="A18" s="23" t="s">
        <v>28</v>
      </c>
      <c r="B18" s="24">
        <v>2000</v>
      </c>
      <c r="C18" s="24">
        <v>1</v>
      </c>
      <c r="D18">
        <f>(C18-24.5)*2</f>
        <v>-47</v>
      </c>
      <c r="E18" s="38">
        <f t="shared" ref="E18:E29" si="6">B2</f>
        <v>13719</v>
      </c>
      <c r="F18" s="39"/>
      <c r="G18" s="40"/>
      <c r="H18" s="40"/>
      <c r="I18" s="13">
        <f>M2</f>
        <v>1.0618421067149548</v>
      </c>
      <c r="J18">
        <f>E18/I18</f>
        <v>12919.999982335212</v>
      </c>
      <c r="K18">
        <f>D18*B$103+B$102</f>
        <v>5977.4235447299907</v>
      </c>
      <c r="L18">
        <f>J18/K18</f>
        <v>2.1614663718662133</v>
      </c>
    </row>
    <row r="19" spans="1:12" x14ac:dyDescent="0.3">
      <c r="A19" s="25" t="s">
        <v>29</v>
      </c>
      <c r="B19" s="3">
        <v>2000</v>
      </c>
      <c r="C19" s="3">
        <v>2</v>
      </c>
      <c r="D19">
        <f t="shared" ref="D19:D68" si="7">(C19-24.5)*2</f>
        <v>-45</v>
      </c>
      <c r="E19" s="38">
        <f t="shared" si="6"/>
        <v>11818</v>
      </c>
      <c r="F19" s="39"/>
      <c r="G19" s="40"/>
      <c r="H19" s="40"/>
      <c r="I19" s="13">
        <f t="shared" ref="I19:I29" si="8">M3</f>
        <v>0.9880411781888061</v>
      </c>
      <c r="J19">
        <f t="shared" ref="J19:J65" si="9">E19/I19</f>
        <v>11961.039945383412</v>
      </c>
      <c r="K19">
        <f t="shared" ref="K19:K65" si="10">D19*B$103+B$102</f>
        <v>6840.5685309184009</v>
      </c>
      <c r="L19">
        <f t="shared" ref="L19:L65" si="11">J19/K19</f>
        <v>1.748544713984109</v>
      </c>
    </row>
    <row r="20" spans="1:12" x14ac:dyDescent="0.3">
      <c r="A20" s="25" t="s">
        <v>30</v>
      </c>
      <c r="B20" s="3">
        <v>2000</v>
      </c>
      <c r="C20" s="3">
        <v>3</v>
      </c>
      <c r="D20">
        <f t="shared" si="7"/>
        <v>-43</v>
      </c>
      <c r="E20" s="38">
        <f t="shared" si="6"/>
        <v>13843</v>
      </c>
      <c r="F20" s="39"/>
      <c r="G20" s="40"/>
      <c r="H20" s="40"/>
      <c r="I20" s="13">
        <f t="shared" si="8"/>
        <v>1.106524904493416</v>
      </c>
      <c r="J20">
        <f t="shared" si="9"/>
        <v>12510.337493341405</v>
      </c>
      <c r="K20">
        <f t="shared" si="10"/>
        <v>7703.7135171068112</v>
      </c>
      <c r="L20">
        <f t="shared" si="11"/>
        <v>1.6239359713417483</v>
      </c>
    </row>
    <row r="21" spans="1:12" x14ac:dyDescent="0.3">
      <c r="A21" s="25" t="s">
        <v>31</v>
      </c>
      <c r="B21" s="3">
        <v>2000</v>
      </c>
      <c r="C21" s="3">
        <v>4</v>
      </c>
      <c r="D21">
        <f t="shared" si="7"/>
        <v>-41</v>
      </c>
      <c r="E21" s="38">
        <f t="shared" si="6"/>
        <v>14052</v>
      </c>
      <c r="F21" s="39"/>
      <c r="G21" s="40"/>
      <c r="H21" s="40"/>
      <c r="I21" s="13">
        <f t="shared" si="8"/>
        <v>1.0692611928676632</v>
      </c>
      <c r="J21">
        <f t="shared" si="9"/>
        <v>13141.784340188939</v>
      </c>
      <c r="K21">
        <f t="shared" si="10"/>
        <v>8566.8585032952215</v>
      </c>
      <c r="L21">
        <f t="shared" si="11"/>
        <v>1.5340260767857883</v>
      </c>
    </row>
    <row r="22" spans="1:12" x14ac:dyDescent="0.3">
      <c r="A22" s="25" t="s">
        <v>32</v>
      </c>
      <c r="B22" s="3">
        <v>2000</v>
      </c>
      <c r="C22" s="3">
        <v>5</v>
      </c>
      <c r="D22">
        <f t="shared" si="7"/>
        <v>-39</v>
      </c>
      <c r="E22" s="38">
        <f t="shared" si="6"/>
        <v>12517</v>
      </c>
      <c r="F22" s="39"/>
      <c r="G22" s="40"/>
      <c r="H22" s="40"/>
      <c r="I22" s="13">
        <f t="shared" si="8"/>
        <v>0.95160779700101827</v>
      </c>
      <c r="J22">
        <f t="shared" si="9"/>
        <v>13153.5282071534</v>
      </c>
      <c r="K22">
        <f t="shared" si="10"/>
        <v>9430.0034894836317</v>
      </c>
      <c r="L22">
        <f t="shared" si="11"/>
        <v>1.3948593149326249</v>
      </c>
    </row>
    <row r="23" spans="1:12" x14ac:dyDescent="0.3">
      <c r="A23" s="25" t="s">
        <v>33</v>
      </c>
      <c r="B23" s="3">
        <v>2000</v>
      </c>
      <c r="C23" s="3">
        <v>6</v>
      </c>
      <c r="D23">
        <f t="shared" si="7"/>
        <v>-37</v>
      </c>
      <c r="E23" s="38">
        <f t="shared" si="6"/>
        <v>13027</v>
      </c>
      <c r="F23" s="38">
        <f>AVERAGE(E18:E29)</f>
        <v>12588.333333333334</v>
      </c>
      <c r="G23" s="40"/>
      <c r="H23" s="40"/>
      <c r="I23" s="13">
        <f t="shared" si="8"/>
        <v>0.97416118260990026</v>
      </c>
      <c r="J23">
        <f t="shared" si="9"/>
        <v>13372.53037028126</v>
      </c>
      <c r="K23">
        <f t="shared" si="10"/>
        <v>10293.14847567204</v>
      </c>
      <c r="L23">
        <f t="shared" si="11"/>
        <v>1.2991681215798421</v>
      </c>
    </row>
    <row r="24" spans="1:12" x14ac:dyDescent="0.3">
      <c r="A24" s="25" t="s">
        <v>34</v>
      </c>
      <c r="B24" s="3">
        <v>2000</v>
      </c>
      <c r="C24" s="3">
        <v>7</v>
      </c>
      <c r="D24">
        <f t="shared" si="7"/>
        <v>-35</v>
      </c>
      <c r="E24" s="38">
        <f t="shared" si="6"/>
        <v>12502</v>
      </c>
      <c r="F24" s="38">
        <f t="shared" ref="F24:F59" si="12">AVERAGE(E19:E30)</f>
        <v>12562.5</v>
      </c>
      <c r="G24" s="38">
        <f>AVERAGE(F23:F24)</f>
        <v>12575.416666666668</v>
      </c>
      <c r="H24" s="13">
        <f>E24/G24</f>
        <v>0.99416188993075105</v>
      </c>
      <c r="I24" s="13">
        <f t="shared" si="8"/>
        <v>1.015226547073387</v>
      </c>
      <c r="J24">
        <f t="shared" si="9"/>
        <v>12314.492795760469</v>
      </c>
      <c r="K24">
        <f t="shared" si="10"/>
        <v>11156.29346186045</v>
      </c>
      <c r="L24">
        <f t="shared" si="11"/>
        <v>1.1038157823527595</v>
      </c>
    </row>
    <row r="25" spans="1:12" x14ac:dyDescent="0.3">
      <c r="A25" s="25" t="s">
        <v>35</v>
      </c>
      <c r="B25" s="3">
        <v>2000</v>
      </c>
      <c r="C25" s="3">
        <v>8</v>
      </c>
      <c r="D25">
        <f t="shared" si="7"/>
        <v>-33</v>
      </c>
      <c r="E25" s="38">
        <f t="shared" si="6"/>
        <v>13221</v>
      </c>
      <c r="F25" s="38">
        <f t="shared" si="12"/>
        <v>12737.25</v>
      </c>
      <c r="G25" s="38">
        <f t="shared" ref="G25:G59" si="13">AVERAGE(F24:F25)</f>
        <v>12649.875</v>
      </c>
      <c r="H25" s="13">
        <f t="shared" ref="H25:H59" si="14">E25/G25</f>
        <v>1.0451486674769515</v>
      </c>
      <c r="I25" s="13">
        <f t="shared" si="8"/>
        <v>0.98612970255909194</v>
      </c>
      <c r="J25">
        <f t="shared" si="9"/>
        <v>13406.958502203473</v>
      </c>
      <c r="K25">
        <f t="shared" si="10"/>
        <v>12019.438448048861</v>
      </c>
      <c r="L25">
        <f t="shared" si="11"/>
        <v>1.1154396738376617</v>
      </c>
    </row>
    <row r="26" spans="1:12" x14ac:dyDescent="0.3">
      <c r="A26" s="25" t="s">
        <v>36</v>
      </c>
      <c r="B26" s="3">
        <v>2000</v>
      </c>
      <c r="C26" s="3">
        <v>9</v>
      </c>
      <c r="D26">
        <f t="shared" si="7"/>
        <v>-31</v>
      </c>
      <c r="E26" s="38">
        <f t="shared" si="6"/>
        <v>9974</v>
      </c>
      <c r="F26" s="38">
        <f t="shared" si="12"/>
        <v>12901.166666666666</v>
      </c>
      <c r="G26" s="38">
        <f t="shared" si="13"/>
        <v>12819.208333333332</v>
      </c>
      <c r="H26" s="13">
        <f t="shared" si="14"/>
        <v>0.77805116670621244</v>
      </c>
      <c r="I26" s="13">
        <f t="shared" si="8"/>
        <v>0.94550278097809726</v>
      </c>
      <c r="J26">
        <f t="shared" si="9"/>
        <v>10548.884890303723</v>
      </c>
      <c r="K26">
        <f t="shared" si="10"/>
        <v>12882.583434237271</v>
      </c>
      <c r="L26">
        <f t="shared" si="11"/>
        <v>0.81884855969716319</v>
      </c>
    </row>
    <row r="27" spans="1:12" x14ac:dyDescent="0.3">
      <c r="A27" s="25" t="s">
        <v>37</v>
      </c>
      <c r="B27" s="3">
        <v>2000</v>
      </c>
      <c r="C27" s="3">
        <v>10</v>
      </c>
      <c r="D27">
        <f t="shared" si="7"/>
        <v>-29</v>
      </c>
      <c r="E27" s="38">
        <f t="shared" si="6"/>
        <v>10564</v>
      </c>
      <c r="F27" s="38">
        <f t="shared" si="12"/>
        <v>13432.583333333334</v>
      </c>
      <c r="G27" s="38">
        <f t="shared" si="13"/>
        <v>13166.875</v>
      </c>
      <c r="H27" s="13">
        <f t="shared" si="14"/>
        <v>0.80231641904400242</v>
      </c>
      <c r="I27" s="13">
        <f t="shared" si="8"/>
        <v>0.87697479382143162</v>
      </c>
      <c r="J27">
        <f t="shared" si="9"/>
        <v>12045.956251453023</v>
      </c>
      <c r="K27">
        <f t="shared" si="10"/>
        <v>13745.728420425681</v>
      </c>
      <c r="L27">
        <f t="shared" si="11"/>
        <v>0.87634179019230041</v>
      </c>
    </row>
    <row r="28" spans="1:12" x14ac:dyDescent="0.3">
      <c r="A28" s="25" t="s">
        <v>38</v>
      </c>
      <c r="B28" s="3">
        <v>2000</v>
      </c>
      <c r="C28" s="3">
        <v>11</v>
      </c>
      <c r="D28">
        <f t="shared" si="7"/>
        <v>-27</v>
      </c>
      <c r="E28" s="38">
        <f t="shared" si="6"/>
        <v>10444</v>
      </c>
      <c r="F28" s="38">
        <f t="shared" si="12"/>
        <v>13910.75</v>
      </c>
      <c r="G28" s="38">
        <f t="shared" si="13"/>
        <v>13671.666666666668</v>
      </c>
      <c r="H28" s="13">
        <f t="shared" si="14"/>
        <v>0.76391564061928552</v>
      </c>
      <c r="I28" s="13">
        <f t="shared" si="8"/>
        <v>0.87519228600049259</v>
      </c>
      <c r="J28">
        <f t="shared" si="9"/>
        <v>11933.377575489876</v>
      </c>
      <c r="K28">
        <f t="shared" si="10"/>
        <v>14608.873406614091</v>
      </c>
      <c r="L28">
        <f t="shared" si="11"/>
        <v>0.81685816854892457</v>
      </c>
    </row>
    <row r="29" spans="1:12" ht="15" thickBot="1" x14ac:dyDescent="0.35">
      <c r="A29" s="26" t="s">
        <v>39</v>
      </c>
      <c r="B29" s="27">
        <v>2000</v>
      </c>
      <c r="C29" s="27">
        <v>12</v>
      </c>
      <c r="D29">
        <f t="shared" si="7"/>
        <v>-25</v>
      </c>
      <c r="E29" s="38">
        <f t="shared" si="6"/>
        <v>15379</v>
      </c>
      <c r="F29" s="38">
        <f t="shared" si="12"/>
        <v>14238.833333333334</v>
      </c>
      <c r="G29" s="38">
        <f t="shared" si="13"/>
        <v>14074.791666666668</v>
      </c>
      <c r="H29" s="13">
        <f t="shared" si="14"/>
        <v>1.0926627096315813</v>
      </c>
      <c r="I29" s="13">
        <f t="shared" si="8"/>
        <v>1.1495355276917401</v>
      </c>
      <c r="J29">
        <f t="shared" si="9"/>
        <v>13378.446885309349</v>
      </c>
      <c r="K29">
        <f t="shared" si="10"/>
        <v>15472.0183928025</v>
      </c>
      <c r="L29">
        <f t="shared" si="11"/>
        <v>0.86468659393094638</v>
      </c>
    </row>
    <row r="30" spans="1:12" x14ac:dyDescent="0.3">
      <c r="A30" s="28" t="s">
        <v>28</v>
      </c>
      <c r="B30" s="24">
        <v>2001</v>
      </c>
      <c r="C30" s="24">
        <v>13</v>
      </c>
      <c r="D30">
        <f t="shared" si="7"/>
        <v>-23</v>
      </c>
      <c r="E30" s="38">
        <f t="shared" ref="E30:E41" si="15">C2</f>
        <v>13409</v>
      </c>
      <c r="F30" s="38">
        <f t="shared" si="12"/>
        <v>14563.5</v>
      </c>
      <c r="G30" s="38">
        <f t="shared" si="13"/>
        <v>14401.166666666668</v>
      </c>
      <c r="H30" s="13">
        <f t="shared" si="14"/>
        <v>0.93110511879824542</v>
      </c>
      <c r="I30" s="13">
        <f>M2</f>
        <v>1.0618421067149548</v>
      </c>
      <c r="J30">
        <f t="shared" si="9"/>
        <v>12628.054505658783</v>
      </c>
      <c r="K30">
        <f t="shared" si="10"/>
        <v>16335.16337899091</v>
      </c>
      <c r="L30">
        <f t="shared" si="11"/>
        <v>0.77305957783685597</v>
      </c>
    </row>
    <row r="31" spans="1:12" x14ac:dyDescent="0.3">
      <c r="A31" s="29" t="s">
        <v>29</v>
      </c>
      <c r="B31" s="3">
        <v>2001</v>
      </c>
      <c r="C31" s="3">
        <v>14</v>
      </c>
      <c r="D31">
        <f t="shared" si="7"/>
        <v>-21</v>
      </c>
      <c r="E31" s="38">
        <f t="shared" si="15"/>
        <v>13915</v>
      </c>
      <c r="F31" s="38">
        <f t="shared" si="12"/>
        <v>14627.833333333334</v>
      </c>
      <c r="G31" s="38">
        <f t="shared" si="13"/>
        <v>14595.666666666668</v>
      </c>
      <c r="H31" s="13">
        <f t="shared" si="14"/>
        <v>0.95336515404115374</v>
      </c>
      <c r="I31" s="13">
        <f t="shared" ref="I31:I41" si="16">M3</f>
        <v>0.9880411781888061</v>
      </c>
      <c r="J31">
        <f t="shared" si="9"/>
        <v>14083.421123710457</v>
      </c>
      <c r="K31">
        <f t="shared" si="10"/>
        <v>17198.30836517932</v>
      </c>
      <c r="L31">
        <f t="shared" si="11"/>
        <v>0.81888409166011689</v>
      </c>
    </row>
    <row r="32" spans="1:12" x14ac:dyDescent="0.3">
      <c r="A32" s="29" t="s">
        <v>30</v>
      </c>
      <c r="B32" s="3">
        <v>2001</v>
      </c>
      <c r="C32" s="3">
        <v>15</v>
      </c>
      <c r="D32">
        <f t="shared" si="7"/>
        <v>-19</v>
      </c>
      <c r="E32" s="38">
        <f t="shared" si="15"/>
        <v>15810</v>
      </c>
      <c r="F32" s="38">
        <f t="shared" si="12"/>
        <v>15537.666666666666</v>
      </c>
      <c r="G32" s="38">
        <f t="shared" si="13"/>
        <v>15082.75</v>
      </c>
      <c r="H32" s="13">
        <f t="shared" si="14"/>
        <v>1.0482173343720476</v>
      </c>
      <c r="I32" s="13">
        <f t="shared" si="16"/>
        <v>1.106524904493416</v>
      </c>
      <c r="J32">
        <f t="shared" si="9"/>
        <v>14287.974844305976</v>
      </c>
      <c r="K32">
        <f t="shared" si="10"/>
        <v>18061.453351367731</v>
      </c>
      <c r="L32">
        <f t="shared" si="11"/>
        <v>0.79107558878831852</v>
      </c>
    </row>
    <row r="33" spans="1:12" x14ac:dyDescent="0.3">
      <c r="A33" s="29" t="s">
        <v>31</v>
      </c>
      <c r="B33" s="3">
        <v>2001</v>
      </c>
      <c r="C33" s="3">
        <v>16</v>
      </c>
      <c r="D33">
        <f t="shared" si="7"/>
        <v>-17</v>
      </c>
      <c r="E33" s="38">
        <f t="shared" si="15"/>
        <v>20429</v>
      </c>
      <c r="F33" s="38">
        <f t="shared" si="12"/>
        <v>16708.833333333332</v>
      </c>
      <c r="G33" s="38">
        <f t="shared" si="13"/>
        <v>16123.25</v>
      </c>
      <c r="H33" s="13">
        <f t="shared" si="14"/>
        <v>1.2670522382274045</v>
      </c>
      <c r="I33" s="13">
        <f t="shared" si="16"/>
        <v>1.0692611928676632</v>
      </c>
      <c r="J33">
        <f t="shared" si="9"/>
        <v>19105.715363344705</v>
      </c>
      <c r="K33">
        <f t="shared" si="10"/>
        <v>18924.598337556141</v>
      </c>
      <c r="L33">
        <f t="shared" si="11"/>
        <v>1.0095704554758838</v>
      </c>
    </row>
    <row r="34" spans="1:12" x14ac:dyDescent="0.3">
      <c r="A34" s="29" t="s">
        <v>32</v>
      </c>
      <c r="B34" s="3">
        <v>2001</v>
      </c>
      <c r="C34" s="3">
        <v>17</v>
      </c>
      <c r="D34">
        <f t="shared" si="7"/>
        <v>-15</v>
      </c>
      <c r="E34" s="38">
        <f t="shared" si="15"/>
        <v>18255</v>
      </c>
      <c r="F34" s="38">
        <f t="shared" si="12"/>
        <v>17728.25</v>
      </c>
      <c r="G34" s="38">
        <f t="shared" si="13"/>
        <v>17218.541666666664</v>
      </c>
      <c r="H34" s="13">
        <f t="shared" si="14"/>
        <v>1.0601943157206986</v>
      </c>
      <c r="I34" s="13">
        <f t="shared" si="16"/>
        <v>0.95160779700101827</v>
      </c>
      <c r="J34">
        <f t="shared" si="9"/>
        <v>19183.323274074082</v>
      </c>
      <c r="K34">
        <f t="shared" si="10"/>
        <v>19787.743323744551</v>
      </c>
      <c r="L34">
        <f t="shared" si="11"/>
        <v>0.96945482666812299</v>
      </c>
    </row>
    <row r="35" spans="1:12" x14ac:dyDescent="0.3">
      <c r="A35" s="29" t="s">
        <v>33</v>
      </c>
      <c r="B35" s="3">
        <v>2001</v>
      </c>
      <c r="C35" s="3">
        <v>18</v>
      </c>
      <c r="D35">
        <f t="shared" si="7"/>
        <v>-13</v>
      </c>
      <c r="E35" s="38">
        <f t="shared" si="15"/>
        <v>16964</v>
      </c>
      <c r="F35" s="38">
        <f t="shared" si="12"/>
        <v>18793.916666666668</v>
      </c>
      <c r="G35" s="38">
        <f t="shared" si="13"/>
        <v>18261.083333333336</v>
      </c>
      <c r="H35" s="13">
        <f t="shared" si="14"/>
        <v>0.92897007753282246</v>
      </c>
      <c r="I35" s="13">
        <f t="shared" si="16"/>
        <v>0.97416118260990026</v>
      </c>
      <c r="J35">
        <f t="shared" si="9"/>
        <v>17413.9560298957</v>
      </c>
      <c r="K35">
        <f t="shared" si="10"/>
        <v>20650.888309932961</v>
      </c>
      <c r="L35">
        <f t="shared" si="11"/>
        <v>0.84325457426059902</v>
      </c>
    </row>
    <row r="36" spans="1:12" x14ac:dyDescent="0.3">
      <c r="A36" s="29" t="s">
        <v>34</v>
      </c>
      <c r="B36" s="3">
        <v>2001</v>
      </c>
      <c r="C36" s="3">
        <v>19</v>
      </c>
      <c r="D36">
        <f t="shared" si="7"/>
        <v>-11</v>
      </c>
      <c r="E36" s="38">
        <f t="shared" si="15"/>
        <v>16398</v>
      </c>
      <c r="F36" s="38">
        <f t="shared" si="12"/>
        <v>20392.25</v>
      </c>
      <c r="G36" s="38">
        <f t="shared" si="13"/>
        <v>19593.083333333336</v>
      </c>
      <c r="H36" s="13">
        <f t="shared" si="14"/>
        <v>0.83692799755015579</v>
      </c>
      <c r="I36" s="13">
        <f t="shared" si="16"/>
        <v>1.015226547073387</v>
      </c>
      <c r="J36">
        <f t="shared" si="9"/>
        <v>16152.059899606476</v>
      </c>
      <c r="K36">
        <f t="shared" si="10"/>
        <v>21514.033296121372</v>
      </c>
      <c r="L36">
        <f t="shared" si="11"/>
        <v>0.75076856474506004</v>
      </c>
    </row>
    <row r="37" spans="1:12" x14ac:dyDescent="0.3">
      <c r="A37" s="29" t="s">
        <v>35</v>
      </c>
      <c r="B37" s="3">
        <v>2001</v>
      </c>
      <c r="C37" s="3">
        <v>20</v>
      </c>
      <c r="D37">
        <f t="shared" si="7"/>
        <v>-9</v>
      </c>
      <c r="E37" s="38">
        <f t="shared" si="15"/>
        <v>13993</v>
      </c>
      <c r="F37" s="38">
        <f t="shared" si="12"/>
        <v>21418.5</v>
      </c>
      <c r="G37" s="38">
        <f t="shared" si="13"/>
        <v>20905.375</v>
      </c>
      <c r="H37" s="13">
        <f t="shared" si="14"/>
        <v>0.66934938981003689</v>
      </c>
      <c r="I37" s="13">
        <f t="shared" si="16"/>
        <v>0.98612970255909194</v>
      </c>
      <c r="J37">
        <f t="shared" si="9"/>
        <v>14189.816982174812</v>
      </c>
      <c r="K37">
        <f t="shared" si="10"/>
        <v>22377.178282309778</v>
      </c>
      <c r="L37">
        <f t="shared" si="11"/>
        <v>0.63412003082589441</v>
      </c>
    </row>
    <row r="38" spans="1:12" x14ac:dyDescent="0.3">
      <c r="A38" s="29" t="s">
        <v>36</v>
      </c>
      <c r="B38" s="3">
        <v>2001</v>
      </c>
      <c r="C38" s="3">
        <v>21</v>
      </c>
      <c r="D38">
        <f t="shared" si="7"/>
        <v>-7</v>
      </c>
      <c r="E38" s="38">
        <f t="shared" si="15"/>
        <v>20892</v>
      </c>
      <c r="F38" s="38">
        <f t="shared" si="12"/>
        <v>22635.25</v>
      </c>
      <c r="G38" s="38">
        <f t="shared" si="13"/>
        <v>22026.875</v>
      </c>
      <c r="H38" s="13">
        <f t="shared" si="14"/>
        <v>0.94847771188604835</v>
      </c>
      <c r="I38" s="13">
        <f t="shared" si="16"/>
        <v>0.94550278097809726</v>
      </c>
      <c r="J38">
        <f t="shared" si="9"/>
        <v>22096.180381815255</v>
      </c>
      <c r="K38">
        <f t="shared" si="10"/>
        <v>23240.323268498189</v>
      </c>
      <c r="L38">
        <f t="shared" si="11"/>
        <v>0.95076906317246468</v>
      </c>
    </row>
    <row r="39" spans="1:12" x14ac:dyDescent="0.3">
      <c r="A39" s="29" t="s">
        <v>37</v>
      </c>
      <c r="B39" s="3">
        <v>2001</v>
      </c>
      <c r="C39" s="3">
        <v>22</v>
      </c>
      <c r="D39">
        <f t="shared" si="7"/>
        <v>-5</v>
      </c>
      <c r="E39" s="38">
        <f t="shared" si="15"/>
        <v>24618</v>
      </c>
      <c r="F39" s="38">
        <f t="shared" si="12"/>
        <v>23425</v>
      </c>
      <c r="G39" s="38">
        <f t="shared" si="13"/>
        <v>23030.125</v>
      </c>
      <c r="H39" s="13">
        <f t="shared" si="14"/>
        <v>1.068947736931519</v>
      </c>
      <c r="I39" s="13">
        <f t="shared" si="16"/>
        <v>0.87697479382143162</v>
      </c>
      <c r="J39">
        <f t="shared" si="9"/>
        <v>28071.502366364115</v>
      </c>
      <c r="K39">
        <f t="shared" si="10"/>
        <v>24103.468254686599</v>
      </c>
      <c r="L39">
        <f t="shared" si="11"/>
        <v>1.1646250269774345</v>
      </c>
    </row>
    <row r="40" spans="1:12" x14ac:dyDescent="0.3">
      <c r="A40" s="29" t="s">
        <v>38</v>
      </c>
      <c r="B40" s="3">
        <v>2001</v>
      </c>
      <c r="C40" s="3">
        <v>23</v>
      </c>
      <c r="D40">
        <f t="shared" si="7"/>
        <v>-3</v>
      </c>
      <c r="E40" s="38">
        <f t="shared" si="15"/>
        <v>22677</v>
      </c>
      <c r="F40" s="38">
        <f t="shared" si="12"/>
        <v>24152.416666666668</v>
      </c>
      <c r="G40" s="38">
        <f t="shared" si="13"/>
        <v>23788.708333333336</v>
      </c>
      <c r="H40" s="13">
        <f t="shared" si="14"/>
        <v>0.95326739401922123</v>
      </c>
      <c r="I40" s="13">
        <f t="shared" si="16"/>
        <v>0.87519228600049259</v>
      </c>
      <c r="J40">
        <f t="shared" si="9"/>
        <v>25910.877372595165</v>
      </c>
      <c r="K40">
        <f t="shared" si="10"/>
        <v>24966.613240875009</v>
      </c>
      <c r="L40">
        <f t="shared" si="11"/>
        <v>1.0378210741925629</v>
      </c>
    </row>
    <row r="41" spans="1:12" ht="15" thickBot="1" x14ac:dyDescent="0.35">
      <c r="A41" s="30" t="s">
        <v>39</v>
      </c>
      <c r="B41" s="27">
        <v>2001</v>
      </c>
      <c r="C41" s="27">
        <v>24</v>
      </c>
      <c r="D41">
        <f t="shared" si="7"/>
        <v>-1</v>
      </c>
      <c r="E41" s="38">
        <f t="shared" si="15"/>
        <v>28167</v>
      </c>
      <c r="F41" s="38">
        <f t="shared" si="12"/>
        <v>25096</v>
      </c>
      <c r="G41" s="38">
        <f t="shared" si="13"/>
        <v>24624.208333333336</v>
      </c>
      <c r="H41" s="13">
        <f t="shared" si="14"/>
        <v>1.1438743377536671</v>
      </c>
      <c r="I41" s="13">
        <f t="shared" si="16"/>
        <v>1.1495355276917401</v>
      </c>
      <c r="J41">
        <f t="shared" si="9"/>
        <v>24502.93994528308</v>
      </c>
      <c r="K41">
        <f t="shared" si="10"/>
        <v>25829.758227063419</v>
      </c>
      <c r="L41">
        <f t="shared" si="11"/>
        <v>0.9486321834638719</v>
      </c>
    </row>
    <row r="42" spans="1:12" x14ac:dyDescent="0.3">
      <c r="A42" s="31" t="s">
        <v>28</v>
      </c>
      <c r="B42" s="24">
        <v>2002</v>
      </c>
      <c r="C42" s="24">
        <v>25</v>
      </c>
      <c r="D42">
        <f t="shared" si="7"/>
        <v>1</v>
      </c>
      <c r="E42" s="38">
        <f t="shared" ref="E42:E53" si="17">D2</f>
        <v>32589</v>
      </c>
      <c r="F42" s="38">
        <f t="shared" si="12"/>
        <v>26397.5</v>
      </c>
      <c r="G42" s="38">
        <f t="shared" si="13"/>
        <v>25746.75</v>
      </c>
      <c r="H42" s="13">
        <f t="shared" si="14"/>
        <v>1.2657519881150048</v>
      </c>
      <c r="I42" s="13">
        <f>M2</f>
        <v>1.0618421067149548</v>
      </c>
      <c r="J42">
        <f t="shared" si="9"/>
        <v>30691.003675510037</v>
      </c>
      <c r="K42">
        <f t="shared" si="10"/>
        <v>26692.90321325183</v>
      </c>
      <c r="L42">
        <f t="shared" si="11"/>
        <v>1.1497814018324291</v>
      </c>
    </row>
    <row r="43" spans="1:12" x14ac:dyDescent="0.3">
      <c r="A43" s="32" t="s">
        <v>29</v>
      </c>
      <c r="B43" s="3">
        <v>2002</v>
      </c>
      <c r="C43" s="3">
        <v>26</v>
      </c>
      <c r="D43">
        <f t="shared" si="7"/>
        <v>3</v>
      </c>
      <c r="E43" s="38">
        <f t="shared" si="17"/>
        <v>26230</v>
      </c>
      <c r="F43" s="38">
        <f t="shared" si="12"/>
        <v>27712.833333333332</v>
      </c>
      <c r="G43" s="38">
        <f t="shared" si="13"/>
        <v>27055.166666666664</v>
      </c>
      <c r="H43" s="13">
        <f t="shared" si="14"/>
        <v>0.9695005883041441</v>
      </c>
      <c r="I43" s="13">
        <f t="shared" ref="I43:I53" si="18">M3</f>
        <v>0.9880411781888061</v>
      </c>
      <c r="J43">
        <f t="shared" si="9"/>
        <v>26547.47654149661</v>
      </c>
      <c r="K43">
        <f t="shared" si="10"/>
        <v>27556.04819944024</v>
      </c>
      <c r="L43">
        <f t="shared" si="11"/>
        <v>0.96339926354301708</v>
      </c>
    </row>
    <row r="44" spans="1:12" x14ac:dyDescent="0.3">
      <c r="A44" s="32" t="s">
        <v>30</v>
      </c>
      <c r="B44" s="3">
        <v>2002</v>
      </c>
      <c r="C44" s="3">
        <v>27</v>
      </c>
      <c r="D44">
        <f t="shared" si="7"/>
        <v>5</v>
      </c>
      <c r="E44" s="38">
        <f t="shared" si="17"/>
        <v>30411</v>
      </c>
      <c r="F44" s="38">
        <f t="shared" si="12"/>
        <v>28418.5</v>
      </c>
      <c r="G44" s="38">
        <f t="shared" si="13"/>
        <v>28065.666666666664</v>
      </c>
      <c r="H44" s="13">
        <f t="shared" si="14"/>
        <v>1.0835659227763461</v>
      </c>
      <c r="I44" s="13">
        <f t="shared" si="18"/>
        <v>1.106524904493416</v>
      </c>
      <c r="J44">
        <f t="shared" si="9"/>
        <v>27483.33984757679</v>
      </c>
      <c r="K44">
        <f t="shared" si="10"/>
        <v>28419.19318562865</v>
      </c>
      <c r="L44">
        <f t="shared" si="11"/>
        <v>0.96706967252943998</v>
      </c>
    </row>
    <row r="45" spans="1:12" x14ac:dyDescent="0.3">
      <c r="A45" s="32" t="s">
        <v>31</v>
      </c>
      <c r="B45" s="3">
        <v>2002</v>
      </c>
      <c r="C45" s="3">
        <v>28</v>
      </c>
      <c r="D45">
        <f t="shared" si="7"/>
        <v>7</v>
      </c>
      <c r="E45" s="38">
        <f t="shared" si="17"/>
        <v>29906</v>
      </c>
      <c r="F45" s="38">
        <f t="shared" si="12"/>
        <v>28704.416666666668</v>
      </c>
      <c r="G45" s="38">
        <f t="shared" si="13"/>
        <v>28561.458333333336</v>
      </c>
      <c r="H45" s="13">
        <f t="shared" si="14"/>
        <v>1.0470753856814616</v>
      </c>
      <c r="I45" s="13">
        <f t="shared" si="18"/>
        <v>1.0692611928676632</v>
      </c>
      <c r="J45">
        <f t="shared" si="9"/>
        <v>27968.844468950356</v>
      </c>
      <c r="K45">
        <f t="shared" si="10"/>
        <v>29282.33817181706</v>
      </c>
      <c r="L45">
        <f t="shared" si="11"/>
        <v>0.95514382440501688</v>
      </c>
    </row>
    <row r="46" spans="1:12" x14ac:dyDescent="0.3">
      <c r="A46" s="32" t="s">
        <v>32</v>
      </c>
      <c r="B46" s="3">
        <v>2002</v>
      </c>
      <c r="C46" s="3">
        <v>29</v>
      </c>
      <c r="D46">
        <f t="shared" si="7"/>
        <v>9</v>
      </c>
      <c r="E46" s="38">
        <f t="shared" si="17"/>
        <v>26984</v>
      </c>
      <c r="F46" s="38">
        <f t="shared" si="12"/>
        <v>29209.666666666668</v>
      </c>
      <c r="G46" s="38">
        <f t="shared" si="13"/>
        <v>28957.041666666668</v>
      </c>
      <c r="H46" s="13">
        <f t="shared" si="14"/>
        <v>0.93186314785263802</v>
      </c>
      <c r="I46" s="13">
        <f t="shared" si="18"/>
        <v>0.95160779700101827</v>
      </c>
      <c r="J46">
        <f t="shared" si="9"/>
        <v>28356.21995221118</v>
      </c>
      <c r="K46">
        <f t="shared" si="10"/>
        <v>30145.483158005471</v>
      </c>
      <c r="L46">
        <f t="shared" si="11"/>
        <v>0.94064572803772983</v>
      </c>
    </row>
    <row r="47" spans="1:12" x14ac:dyDescent="0.3">
      <c r="A47" s="32" t="s">
        <v>33</v>
      </c>
      <c r="B47" s="3">
        <v>2002</v>
      </c>
      <c r="C47" s="3">
        <v>30</v>
      </c>
      <c r="D47">
        <f t="shared" si="7"/>
        <v>11</v>
      </c>
      <c r="E47" s="38">
        <f t="shared" si="17"/>
        <v>28287</v>
      </c>
      <c r="F47" s="38">
        <f t="shared" si="12"/>
        <v>30095.416666666668</v>
      </c>
      <c r="G47" s="38">
        <f t="shared" si="13"/>
        <v>29652.541666666668</v>
      </c>
      <c r="H47" s="13">
        <f t="shared" si="14"/>
        <v>0.95394857945004707</v>
      </c>
      <c r="I47" s="13">
        <f t="shared" si="18"/>
        <v>0.97416118260990026</v>
      </c>
      <c r="J47">
        <f t="shared" si="9"/>
        <v>29037.289213490905</v>
      </c>
      <c r="K47">
        <f t="shared" si="10"/>
        <v>31008.628144193877</v>
      </c>
      <c r="L47">
        <f t="shared" si="11"/>
        <v>0.9364261159334103</v>
      </c>
    </row>
    <row r="48" spans="1:12" x14ac:dyDescent="0.3">
      <c r="A48" s="32" t="s">
        <v>34</v>
      </c>
      <c r="B48" s="3">
        <v>2002</v>
      </c>
      <c r="C48" s="3">
        <v>31</v>
      </c>
      <c r="D48">
        <f t="shared" si="7"/>
        <v>13</v>
      </c>
      <c r="E48" s="38">
        <f t="shared" si="17"/>
        <v>32016</v>
      </c>
      <c r="F48" s="38">
        <f t="shared" si="12"/>
        <v>30452.75</v>
      </c>
      <c r="G48" s="38">
        <f t="shared" si="13"/>
        <v>30274.083333333336</v>
      </c>
      <c r="H48" s="13">
        <f t="shared" si="14"/>
        <v>1.0575382133783295</v>
      </c>
      <c r="I48" s="13">
        <f t="shared" si="18"/>
        <v>1.015226547073387</v>
      </c>
      <c r="J48">
        <f t="shared" si="9"/>
        <v>31535.818376985055</v>
      </c>
      <c r="K48">
        <f t="shared" si="10"/>
        <v>31871.773130382287</v>
      </c>
      <c r="L48">
        <f t="shared" si="11"/>
        <v>0.98945917592902988</v>
      </c>
    </row>
    <row r="49" spans="1:12" x14ac:dyDescent="0.3">
      <c r="A49" s="32" t="s">
        <v>35</v>
      </c>
      <c r="B49" s="3">
        <v>2002</v>
      </c>
      <c r="C49" s="3">
        <v>32</v>
      </c>
      <c r="D49">
        <f t="shared" si="7"/>
        <v>15</v>
      </c>
      <c r="E49" s="38">
        <f t="shared" si="17"/>
        <v>29777</v>
      </c>
      <c r="F49" s="38">
        <f t="shared" si="12"/>
        <v>31218.5</v>
      </c>
      <c r="G49" s="38">
        <f t="shared" si="13"/>
        <v>30835.625</v>
      </c>
      <c r="H49" s="13">
        <f t="shared" si="14"/>
        <v>0.96566876786184808</v>
      </c>
      <c r="I49" s="13">
        <f t="shared" si="18"/>
        <v>0.98612970255909194</v>
      </c>
      <c r="J49">
        <f t="shared" si="9"/>
        <v>30195.825075267592</v>
      </c>
      <c r="K49">
        <f t="shared" si="10"/>
        <v>32734.918116570698</v>
      </c>
      <c r="L49">
        <f t="shared" si="11"/>
        <v>0.92243472147199923</v>
      </c>
    </row>
    <row r="50" spans="1:12" x14ac:dyDescent="0.3">
      <c r="A50" s="32" t="s">
        <v>36</v>
      </c>
      <c r="B50" s="3">
        <v>2002</v>
      </c>
      <c r="C50" s="3">
        <v>33</v>
      </c>
      <c r="D50">
        <f t="shared" si="7"/>
        <v>17</v>
      </c>
      <c r="E50" s="38">
        <f t="shared" si="17"/>
        <v>29360</v>
      </c>
      <c r="F50" s="38">
        <f t="shared" si="12"/>
        <v>32201.916666666668</v>
      </c>
      <c r="G50" s="38">
        <f t="shared" si="13"/>
        <v>31710.208333333336</v>
      </c>
      <c r="H50" s="13">
        <f t="shared" si="14"/>
        <v>0.92588480313253485</v>
      </c>
      <c r="I50" s="13">
        <f t="shared" si="18"/>
        <v>0.94550278097809726</v>
      </c>
      <c r="J50">
        <f t="shared" si="9"/>
        <v>31052.261918920922</v>
      </c>
      <c r="K50">
        <f t="shared" si="10"/>
        <v>33598.063102759108</v>
      </c>
      <c r="L50">
        <f t="shared" si="11"/>
        <v>0.92422773967499561</v>
      </c>
    </row>
    <row r="51" spans="1:12" x14ac:dyDescent="0.3">
      <c r="A51" s="32" t="s">
        <v>37</v>
      </c>
      <c r="B51" s="3">
        <v>2002</v>
      </c>
      <c r="C51" s="3">
        <v>34</v>
      </c>
      <c r="D51">
        <f t="shared" si="7"/>
        <v>19</v>
      </c>
      <c r="E51" s="38">
        <f t="shared" si="17"/>
        <v>28049</v>
      </c>
      <c r="F51" s="38">
        <f t="shared" si="12"/>
        <v>33121.083333333336</v>
      </c>
      <c r="G51" s="38">
        <f t="shared" si="13"/>
        <v>32661.5</v>
      </c>
      <c r="H51" s="13">
        <f t="shared" si="14"/>
        <v>0.8587786843837546</v>
      </c>
      <c r="I51" s="13">
        <f t="shared" si="18"/>
        <v>0.87697479382143162</v>
      </c>
      <c r="J51">
        <f t="shared" si="9"/>
        <v>31983.815495740804</v>
      </c>
      <c r="K51">
        <f t="shared" si="10"/>
        <v>34461.208088947518</v>
      </c>
      <c r="L51">
        <f t="shared" si="11"/>
        <v>0.92811068646193895</v>
      </c>
    </row>
    <row r="52" spans="1:12" x14ac:dyDescent="0.3">
      <c r="A52" s="32" t="s">
        <v>38</v>
      </c>
      <c r="B52" s="3">
        <v>2002</v>
      </c>
      <c r="C52" s="3">
        <v>35</v>
      </c>
      <c r="D52">
        <f t="shared" si="7"/>
        <v>21</v>
      </c>
      <c r="E52" s="38">
        <f t="shared" si="17"/>
        <v>28740</v>
      </c>
      <c r="F52" s="38">
        <f t="shared" si="12"/>
        <v>33947.5</v>
      </c>
      <c r="G52" s="38">
        <f t="shared" si="13"/>
        <v>33534.291666666672</v>
      </c>
      <c r="H52" s="13">
        <f t="shared" si="14"/>
        <v>0.85703316132863983</v>
      </c>
      <c r="I52" s="13">
        <f t="shared" si="18"/>
        <v>0.87519228600049259</v>
      </c>
      <c r="J52">
        <f t="shared" si="9"/>
        <v>32838.497847527673</v>
      </c>
      <c r="K52">
        <f t="shared" si="10"/>
        <v>35324.353075135929</v>
      </c>
      <c r="L52">
        <f t="shared" si="11"/>
        <v>0.92962772107048164</v>
      </c>
    </row>
    <row r="53" spans="1:12" ht="15" thickBot="1" x14ac:dyDescent="0.35">
      <c r="A53" s="33" t="s">
        <v>39</v>
      </c>
      <c r="B53" s="27">
        <v>2002</v>
      </c>
      <c r="C53" s="27">
        <v>36</v>
      </c>
      <c r="D53">
        <f t="shared" si="7"/>
        <v>23</v>
      </c>
      <c r="E53" s="38">
        <f t="shared" si="17"/>
        <v>38796</v>
      </c>
      <c r="F53" s="38">
        <f t="shared" si="12"/>
        <v>34981.25</v>
      </c>
      <c r="G53" s="38">
        <f t="shared" si="13"/>
        <v>34464.375</v>
      </c>
      <c r="H53" s="13">
        <f t="shared" si="14"/>
        <v>1.125684130351994</v>
      </c>
      <c r="I53" s="13">
        <f t="shared" si="18"/>
        <v>1.1495355276917401</v>
      </c>
      <c r="J53">
        <f t="shared" si="9"/>
        <v>33749.283136904975</v>
      </c>
      <c r="K53">
        <f t="shared" si="10"/>
        <v>36187.498061324339</v>
      </c>
      <c r="L53">
        <f t="shared" si="11"/>
        <v>0.93262272732180884</v>
      </c>
    </row>
    <row r="54" spans="1:12" x14ac:dyDescent="0.3">
      <c r="A54" s="34" t="s">
        <v>28</v>
      </c>
      <c r="B54" s="24">
        <v>2003</v>
      </c>
      <c r="C54" s="24">
        <v>37</v>
      </c>
      <c r="D54">
        <f t="shared" si="7"/>
        <v>25</v>
      </c>
      <c r="E54" s="38">
        <f t="shared" ref="E54:E65" si="19">E2</f>
        <v>36877</v>
      </c>
      <c r="F54" s="38">
        <f t="shared" si="12"/>
        <v>35949</v>
      </c>
      <c r="G54" s="38">
        <f t="shared" si="13"/>
        <v>35465.125</v>
      </c>
      <c r="H54" s="13">
        <f t="shared" si="14"/>
        <v>1.039810236112237</v>
      </c>
      <c r="I54" s="13">
        <f>M2</f>
        <v>1.0618421067149548</v>
      </c>
      <c r="J54">
        <f t="shared" si="9"/>
        <v>34729.268849666565</v>
      </c>
      <c r="K54">
        <f t="shared" si="10"/>
        <v>37050.643047512749</v>
      </c>
      <c r="L54">
        <f t="shared" si="11"/>
        <v>0.93734591340643358</v>
      </c>
    </row>
    <row r="55" spans="1:12" x14ac:dyDescent="0.3">
      <c r="A55" s="35" t="s">
        <v>29</v>
      </c>
      <c r="B55" s="3">
        <v>2003</v>
      </c>
      <c r="C55" s="3">
        <v>38</v>
      </c>
      <c r="D55">
        <f t="shared" si="7"/>
        <v>27</v>
      </c>
      <c r="E55" s="38">
        <f t="shared" si="19"/>
        <v>35419</v>
      </c>
      <c r="F55" s="38">
        <f t="shared" si="12"/>
        <v>37265.5</v>
      </c>
      <c r="G55" s="38">
        <f t="shared" si="13"/>
        <v>36607.25</v>
      </c>
      <c r="H55" s="13">
        <f t="shared" si="14"/>
        <v>0.96754058280805033</v>
      </c>
      <c r="I55" s="13">
        <f t="shared" ref="I55:I65" si="20">M3</f>
        <v>0.9880411781888061</v>
      </c>
      <c r="J55">
        <f t="shared" si="9"/>
        <v>35847.696211333146</v>
      </c>
      <c r="K55">
        <f t="shared" si="10"/>
        <v>37913.788033701159</v>
      </c>
      <c r="L55">
        <f t="shared" si="11"/>
        <v>0.94550552900355178</v>
      </c>
    </row>
    <row r="56" spans="1:12" x14ac:dyDescent="0.3">
      <c r="A56" s="35" t="s">
        <v>30</v>
      </c>
      <c r="B56" s="3">
        <v>2003</v>
      </c>
      <c r="C56" s="3">
        <v>39</v>
      </c>
      <c r="D56">
        <f t="shared" si="7"/>
        <v>29</v>
      </c>
      <c r="E56" s="38">
        <f t="shared" si="19"/>
        <v>42212</v>
      </c>
      <c r="F56" s="38">
        <f t="shared" si="12"/>
        <v>38418.75</v>
      </c>
      <c r="G56" s="38">
        <f t="shared" si="13"/>
        <v>37842.125</v>
      </c>
      <c r="H56" s="13">
        <f t="shared" si="14"/>
        <v>1.1154764696749984</v>
      </c>
      <c r="I56" s="13">
        <f t="shared" si="20"/>
        <v>1.106524904493416</v>
      </c>
      <c r="J56">
        <f t="shared" si="9"/>
        <v>38148.260223140031</v>
      </c>
      <c r="K56">
        <f t="shared" si="10"/>
        <v>38776.93301988957</v>
      </c>
      <c r="L56">
        <f t="shared" si="11"/>
        <v>0.98378745435006221</v>
      </c>
    </row>
    <row r="57" spans="1:12" x14ac:dyDescent="0.3">
      <c r="A57" s="35" t="s">
        <v>31</v>
      </c>
      <c r="B57" s="3">
        <v>2003</v>
      </c>
      <c r="C57" s="3">
        <v>40</v>
      </c>
      <c r="D57">
        <f t="shared" si="7"/>
        <v>31</v>
      </c>
      <c r="E57" s="38">
        <f t="shared" si="19"/>
        <v>40936</v>
      </c>
      <c r="F57" s="38">
        <f t="shared" si="12"/>
        <v>39875.166666666664</v>
      </c>
      <c r="G57" s="38">
        <f t="shared" si="13"/>
        <v>39146.958333333328</v>
      </c>
      <c r="H57" s="13">
        <f t="shared" si="14"/>
        <v>1.0457006557555026</v>
      </c>
      <c r="I57" s="13">
        <f t="shared" si="20"/>
        <v>1.0692611928676632</v>
      </c>
      <c r="J57">
        <f t="shared" si="9"/>
        <v>38284.378291344605</v>
      </c>
      <c r="K57">
        <f t="shared" si="10"/>
        <v>39640.07800607798</v>
      </c>
      <c r="L57">
        <f t="shared" si="11"/>
        <v>0.96579977177326681</v>
      </c>
    </row>
    <row r="58" spans="1:12" x14ac:dyDescent="0.3">
      <c r="A58" s="35" t="s">
        <v>32</v>
      </c>
      <c r="B58" s="3">
        <v>2003</v>
      </c>
      <c r="C58" s="3">
        <v>41</v>
      </c>
      <c r="D58">
        <f t="shared" si="7"/>
        <v>33</v>
      </c>
      <c r="E58" s="38">
        <f t="shared" si="19"/>
        <v>36901</v>
      </c>
      <c r="F58" s="38">
        <f t="shared" si="12"/>
        <v>41701</v>
      </c>
      <c r="G58" s="38">
        <f t="shared" si="13"/>
        <v>40788.083333333328</v>
      </c>
      <c r="H58" s="13">
        <f t="shared" si="14"/>
        <v>0.90470051506056726</v>
      </c>
      <c r="I58" s="13">
        <f t="shared" si="20"/>
        <v>0.95160779700101827</v>
      </c>
      <c r="J58">
        <f t="shared" si="9"/>
        <v>38777.530108825405</v>
      </c>
      <c r="K58">
        <f t="shared" si="10"/>
        <v>40503.22299226639</v>
      </c>
      <c r="L58">
        <f t="shared" si="11"/>
        <v>0.95739368978684769</v>
      </c>
    </row>
    <row r="59" spans="1:12" x14ac:dyDescent="0.3">
      <c r="A59" s="35" t="s">
        <v>33</v>
      </c>
      <c r="B59" s="3">
        <v>2003</v>
      </c>
      <c r="C59" s="3">
        <v>42</v>
      </c>
      <c r="D59">
        <f t="shared" si="7"/>
        <v>35</v>
      </c>
      <c r="E59" s="38">
        <f t="shared" si="19"/>
        <v>40692</v>
      </c>
      <c r="F59" s="38">
        <f t="shared" si="12"/>
        <v>43120.5</v>
      </c>
      <c r="G59" s="38">
        <f t="shared" si="13"/>
        <v>42410.75</v>
      </c>
      <c r="H59" s="13">
        <f t="shared" si="14"/>
        <v>0.95947371833792139</v>
      </c>
      <c r="I59" s="13">
        <f t="shared" si="20"/>
        <v>0.97416118260990026</v>
      </c>
      <c r="J59">
        <f t="shared" si="9"/>
        <v>41771.321549664928</v>
      </c>
      <c r="K59">
        <f t="shared" si="10"/>
        <v>41366.3679784548</v>
      </c>
      <c r="L59">
        <f t="shared" si="11"/>
        <v>1.0097894398517424</v>
      </c>
    </row>
    <row r="60" spans="1:12" x14ac:dyDescent="0.3">
      <c r="A60" s="35" t="s">
        <v>34</v>
      </c>
      <c r="B60" s="3">
        <v>2003</v>
      </c>
      <c r="C60" s="3">
        <v>43</v>
      </c>
      <c r="D60">
        <f t="shared" si="7"/>
        <v>37</v>
      </c>
      <c r="E60" s="38">
        <f t="shared" si="19"/>
        <v>43629</v>
      </c>
      <c r="F60" s="40"/>
      <c r="G60" s="40"/>
      <c r="H60" s="41"/>
      <c r="I60" s="13">
        <f>M8</f>
        <v>1.015226547073387</v>
      </c>
      <c r="J60">
        <f t="shared" si="9"/>
        <v>42974.644551770391</v>
      </c>
      <c r="K60">
        <f t="shared" si="10"/>
        <v>42229.512964643211</v>
      </c>
      <c r="L60">
        <f t="shared" si="11"/>
        <v>1.0176448065539152</v>
      </c>
    </row>
    <row r="61" spans="1:12" x14ac:dyDescent="0.3">
      <c r="A61" s="35" t="s">
        <v>35</v>
      </c>
      <c r="B61" s="3">
        <v>2003</v>
      </c>
      <c r="C61" s="3">
        <v>44</v>
      </c>
      <c r="D61">
        <f t="shared" si="7"/>
        <v>39</v>
      </c>
      <c r="E61" s="38">
        <f t="shared" si="19"/>
        <v>45575</v>
      </c>
      <c r="F61" s="40"/>
      <c r="G61" s="40"/>
      <c r="H61" s="40"/>
      <c r="I61" s="13">
        <f t="shared" si="20"/>
        <v>0.98612970255909194</v>
      </c>
      <c r="J61">
        <f t="shared" si="9"/>
        <v>46216.030083800266</v>
      </c>
      <c r="K61">
        <f t="shared" si="10"/>
        <v>43092.657950831621</v>
      </c>
      <c r="L61">
        <f t="shared" si="11"/>
        <v>1.0724803778994647</v>
      </c>
    </row>
    <row r="62" spans="1:12" x14ac:dyDescent="0.3">
      <c r="A62" s="35" t="s">
        <v>36</v>
      </c>
      <c r="B62" s="3">
        <v>2003</v>
      </c>
      <c r="C62" s="3">
        <v>45</v>
      </c>
      <c r="D62">
        <f t="shared" si="7"/>
        <v>41</v>
      </c>
      <c r="E62" s="38">
        <f t="shared" si="19"/>
        <v>43199</v>
      </c>
      <c r="F62" s="40"/>
      <c r="G62" s="40"/>
      <c r="H62" s="40"/>
      <c r="I62" s="13">
        <f t="shared" si="20"/>
        <v>0.94550278097809726</v>
      </c>
      <c r="J62">
        <f t="shared" si="9"/>
        <v>45688.919027093492</v>
      </c>
      <c r="K62">
        <f t="shared" si="10"/>
        <v>43955.802937020024</v>
      </c>
      <c r="L62">
        <f t="shared" si="11"/>
        <v>1.0394286072434322</v>
      </c>
    </row>
    <row r="63" spans="1:12" x14ac:dyDescent="0.3">
      <c r="A63" s="35" t="s">
        <v>37</v>
      </c>
      <c r="B63" s="3">
        <v>2003</v>
      </c>
      <c r="C63" s="3">
        <v>46</v>
      </c>
      <c r="D63">
        <f t="shared" si="7"/>
        <v>43</v>
      </c>
      <c r="E63" s="38">
        <f t="shared" si="19"/>
        <v>45526</v>
      </c>
      <c r="F63" s="40"/>
      <c r="G63" s="40"/>
      <c r="H63" s="40"/>
      <c r="I63" s="13">
        <f t="shared" si="20"/>
        <v>0.87697479382143162</v>
      </c>
      <c r="J63">
        <f t="shared" si="9"/>
        <v>51912.552471000599</v>
      </c>
      <c r="K63">
        <f t="shared" si="10"/>
        <v>44818.947923208441</v>
      </c>
      <c r="L63">
        <f t="shared" si="11"/>
        <v>1.158272446732711</v>
      </c>
    </row>
    <row r="64" spans="1:12" x14ac:dyDescent="0.3">
      <c r="A64" s="35" t="s">
        <v>38</v>
      </c>
      <c r="B64" s="3">
        <v>2003</v>
      </c>
      <c r="C64" s="3">
        <v>47</v>
      </c>
      <c r="D64">
        <f t="shared" si="7"/>
        <v>45</v>
      </c>
      <c r="E64" s="38">
        <f t="shared" si="19"/>
        <v>50650</v>
      </c>
      <c r="F64" s="40"/>
      <c r="G64" s="40"/>
      <c r="H64" s="40"/>
      <c r="I64" s="13">
        <f t="shared" si="20"/>
        <v>0.87519228600049259</v>
      </c>
      <c r="J64">
        <f t="shared" si="9"/>
        <v>57872.99638055938</v>
      </c>
      <c r="K64">
        <f t="shared" si="10"/>
        <v>45682.092909396844</v>
      </c>
      <c r="L64">
        <f t="shared" si="11"/>
        <v>1.2668639437195062</v>
      </c>
    </row>
    <row r="65" spans="1:12" ht="15" thickBot="1" x14ac:dyDescent="0.35">
      <c r="A65" s="36" t="s">
        <v>39</v>
      </c>
      <c r="B65" s="27">
        <v>2003</v>
      </c>
      <c r="C65" s="3">
        <v>48</v>
      </c>
      <c r="D65">
        <f t="shared" si="7"/>
        <v>47</v>
      </c>
      <c r="E65" s="38">
        <f t="shared" si="19"/>
        <v>55830</v>
      </c>
      <c r="F65" s="40"/>
      <c r="G65" s="40"/>
      <c r="H65" s="40"/>
      <c r="I65" s="13">
        <f t="shared" si="20"/>
        <v>1.1495355276917401</v>
      </c>
      <c r="J65">
        <f t="shared" si="9"/>
        <v>48567.441940751742</v>
      </c>
      <c r="K65">
        <f t="shared" si="10"/>
        <v>46545.237895585262</v>
      </c>
      <c r="L65">
        <f t="shared" si="11"/>
        <v>1.043445992256026</v>
      </c>
    </row>
    <row r="66" spans="1:12" x14ac:dyDescent="0.3">
      <c r="A66" s="35" t="s">
        <v>28</v>
      </c>
      <c r="B66" s="51">
        <v>2004</v>
      </c>
      <c r="C66" s="3">
        <v>49</v>
      </c>
      <c r="D66">
        <f t="shared" si="7"/>
        <v>49</v>
      </c>
    </row>
    <row r="67" spans="1:12" x14ac:dyDescent="0.3">
      <c r="A67" s="35" t="s">
        <v>29</v>
      </c>
      <c r="B67" s="51">
        <v>2004</v>
      </c>
      <c r="C67" s="3">
        <v>50</v>
      </c>
      <c r="D67">
        <f t="shared" si="7"/>
        <v>51</v>
      </c>
    </row>
    <row r="68" spans="1:12" x14ac:dyDescent="0.3">
      <c r="A68" s="35" t="s">
        <v>30</v>
      </c>
      <c r="B68" s="51">
        <v>2004</v>
      </c>
      <c r="C68" s="52">
        <v>51</v>
      </c>
      <c r="D68">
        <f t="shared" si="7"/>
        <v>53</v>
      </c>
    </row>
    <row r="71" spans="1:12" x14ac:dyDescent="0.3">
      <c r="D71" s="53" t="s">
        <v>79</v>
      </c>
    </row>
    <row r="72" spans="1:12" x14ac:dyDescent="0.3">
      <c r="D72">
        <f>D68*B103+B102</f>
        <v>49134.672854150485</v>
      </c>
    </row>
    <row r="73" spans="1:12" x14ac:dyDescent="0.3">
      <c r="D73" s="53" t="s">
        <v>80</v>
      </c>
    </row>
    <row r="74" spans="1:12" x14ac:dyDescent="0.3">
      <c r="D74">
        <f>D72*M4</f>
        <v>54368.739187254105</v>
      </c>
      <c r="E74" t="s">
        <v>81</v>
      </c>
    </row>
    <row r="77" spans="1:12" x14ac:dyDescent="0.3">
      <c r="D77" t="s">
        <v>82</v>
      </c>
    </row>
    <row r="86" spans="1:6" x14ac:dyDescent="0.3">
      <c r="A86" t="s">
        <v>52</v>
      </c>
    </row>
    <row r="87" spans="1:6" ht="15" thickBot="1" x14ac:dyDescent="0.35"/>
    <row r="88" spans="1:6" x14ac:dyDescent="0.3">
      <c r="A88" s="50" t="s">
        <v>53</v>
      </c>
      <c r="B88" s="50"/>
    </row>
    <row r="89" spans="1:6" x14ac:dyDescent="0.3">
      <c r="A89" t="s">
        <v>54</v>
      </c>
      <c r="B89">
        <v>0.95778277614563034</v>
      </c>
    </row>
    <row r="90" spans="1:6" x14ac:dyDescent="0.3">
      <c r="A90" t="s">
        <v>55</v>
      </c>
      <c r="B90">
        <v>0.91734784628123056</v>
      </c>
    </row>
    <row r="91" spans="1:6" x14ac:dyDescent="0.3">
      <c r="A91" t="s">
        <v>56</v>
      </c>
      <c r="B91">
        <v>0.91555106033082256</v>
      </c>
    </row>
    <row r="92" spans="1:6" x14ac:dyDescent="0.3">
      <c r="A92" t="s">
        <v>57</v>
      </c>
      <c r="B92">
        <v>3666.417063920961</v>
      </c>
    </row>
    <row r="93" spans="1:6" ht="15" thickBot="1" x14ac:dyDescent="0.35">
      <c r="A93" s="48" t="s">
        <v>58</v>
      </c>
      <c r="B93" s="48">
        <v>48</v>
      </c>
    </row>
    <row r="95" spans="1:6" ht="15" thickBot="1" x14ac:dyDescent="0.35">
      <c r="A95" t="s">
        <v>59</v>
      </c>
    </row>
    <row r="96" spans="1:6" x14ac:dyDescent="0.3">
      <c r="A96" s="49"/>
      <c r="B96" s="49" t="s">
        <v>64</v>
      </c>
      <c r="C96" s="49" t="s">
        <v>65</v>
      </c>
      <c r="D96" s="49" t="s">
        <v>66</v>
      </c>
      <c r="E96" s="49" t="s">
        <v>67</v>
      </c>
      <c r="F96" s="49" t="s">
        <v>68</v>
      </c>
    </row>
    <row r="97" spans="1:9" x14ac:dyDescent="0.3">
      <c r="A97" t="s">
        <v>60</v>
      </c>
      <c r="B97">
        <v>1</v>
      </c>
      <c r="C97">
        <v>6863117489.2823381</v>
      </c>
      <c r="D97">
        <v>6863117489.2823381</v>
      </c>
      <c r="E97">
        <v>510.54932062047249</v>
      </c>
      <c r="F97">
        <v>1.5239420217158158E-26</v>
      </c>
    </row>
    <row r="98" spans="1:9" x14ac:dyDescent="0.3">
      <c r="A98" t="s">
        <v>61</v>
      </c>
      <c r="B98">
        <v>46</v>
      </c>
      <c r="C98">
        <v>618360247.98409688</v>
      </c>
      <c r="D98">
        <v>13442614.086610802</v>
      </c>
    </row>
    <row r="99" spans="1:9" ht="15" thickBot="1" x14ac:dyDescent="0.35">
      <c r="A99" s="48" t="s">
        <v>62</v>
      </c>
      <c r="B99" s="48">
        <v>47</v>
      </c>
      <c r="C99" s="48">
        <v>7481477737.2664347</v>
      </c>
      <c r="D99" s="48"/>
      <c r="E99" s="48"/>
      <c r="F99" s="48"/>
    </row>
    <row r="100" spans="1:9" ht="15" thickBot="1" x14ac:dyDescent="0.35"/>
    <row r="101" spans="1:9" x14ac:dyDescent="0.3">
      <c r="A101" s="49"/>
      <c r="B101" s="49" t="s">
        <v>69</v>
      </c>
      <c r="C101" s="49" t="s">
        <v>57</v>
      </c>
      <c r="D101" s="49" t="s">
        <v>70</v>
      </c>
      <c r="E101" s="49" t="s">
        <v>71</v>
      </c>
      <c r="F101" s="49" t="s">
        <v>72</v>
      </c>
      <c r="G101" s="49" t="s">
        <v>73</v>
      </c>
      <c r="H101" s="49" t="s">
        <v>74</v>
      </c>
      <c r="I101" s="49" t="s">
        <v>75</v>
      </c>
    </row>
    <row r="102" spans="1:9" x14ac:dyDescent="0.3">
      <c r="A102" t="s">
        <v>63</v>
      </c>
      <c r="B102">
        <v>26261.330720157624</v>
      </c>
      <c r="C102">
        <v>529.20171970405113</v>
      </c>
      <c r="D102">
        <v>49.624424377993172</v>
      </c>
      <c r="E102">
        <v>1.3446963234777958E-41</v>
      </c>
      <c r="F102">
        <v>25196.102907624747</v>
      </c>
      <c r="G102">
        <v>27326.558532690502</v>
      </c>
      <c r="H102">
        <v>25196.102907624747</v>
      </c>
      <c r="I102">
        <v>27326.558532690502</v>
      </c>
    </row>
    <row r="103" spans="1:9" ht="15" thickBot="1" x14ac:dyDescent="0.35">
      <c r="A103" s="48" t="s">
        <v>76</v>
      </c>
      <c r="B103" s="48">
        <v>431.57249309420496</v>
      </c>
      <c r="C103" s="48">
        <v>19.100067637734522</v>
      </c>
      <c r="D103" s="48">
        <v>22.595338471031415</v>
      </c>
      <c r="E103" s="48">
        <v>1.5239420217158376E-26</v>
      </c>
      <c r="F103" s="48">
        <v>393.12605100714569</v>
      </c>
      <c r="G103" s="48">
        <v>470.01893518126423</v>
      </c>
      <c r="H103" s="48">
        <v>393.12605100714569</v>
      </c>
      <c r="I103" s="48">
        <v>470.01893518126423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Albarenque</dc:creator>
  <cp:lastModifiedBy>Junior Albarenque</cp:lastModifiedBy>
  <dcterms:created xsi:type="dcterms:W3CDTF">2025-06-09T19:21:01Z</dcterms:created>
  <dcterms:modified xsi:type="dcterms:W3CDTF">2025-06-10T02:53:03Z</dcterms:modified>
</cp:coreProperties>
</file>