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38075254-2E61-40F3-88EE-4E4F0CE1EA26}"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500R01" sheetId="38" r:id="rId2"/>
    <sheet name="Punktplan LTVL_4_150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LTVL_4_1500'!$M$19:$M$32</definedName>
    <definedName name="_xlnm.Print_Area" localSheetId="0">'Blatt 0'!$A$1:$AK$60</definedName>
    <definedName name="_xlnm.Print_Area" localSheetId="1">Blatt_1_1500R01!$A$1:$AK$60</definedName>
    <definedName name="_xlnm.Print_Area" localSheetId="2">'Punktplan LTVL_4_1500'!$A$1:$BB$58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<sst xmlns="http://schemas.openxmlformats.org/spreadsheetml/2006/main" count="2180" uniqueCount="1943">
  <si>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</si>
  <si>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</si>
  <si>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</si>
  <si>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</si>
  <si>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</si>
  <si>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</si>
  <si>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</si>
  <si>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</si>
  <si>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</si>
  <si>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</si>
  <si>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</si>
  <si>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</si>
  <si>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</si>
  <si>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</si>
  <si>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</si>
  <si>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</si>
  <si>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</si>
  <si>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</si>
  <si>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</si>
  <si>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</si>
  <si>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</si>
  <si>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</si>
  <si>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</si>
  <si>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</si>
  <si>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</si>
  <si>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</si>
  <si>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</si>
  <si>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</si>
  <si>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</si>
  <si>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</si>
  <si>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</si>
  <si>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</si>
  <si>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</si>
  <si>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</si>
  <si>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</si>
  <si>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</si>
  <si>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</si>
  <si>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</si>
  <si>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</si>
  <si>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</si>
  <si>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</si>
  <si>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</si>
  <si>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</si>
  <si>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</si>
  <si>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</si>
  <si>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</si>
  <si>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</si>
  <si>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</si>
  <si>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</si>
  <si>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</si>
  <si>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</si>
  <si>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</si>
  <si>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</si>
  <si>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</si>
  <si>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</si>
  <si>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</si>
  <si>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</si>
  <si>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</si>
  <si>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</si>
  <si>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</si>
  <si>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</si>
  <si>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</si>
  <si>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</si>
  <si>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</si>
  <si>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</si>
  <si>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</si>
  <si>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</si>
  <si>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</si>
  <si>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</si>
  <si>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</si>
  <si>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</si>
  <si>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</si>
  <si>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</si>
  <si>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</si>
  <si>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</si>
  <si>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</si>
  <si>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</si>
  <si>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</si>
  <si>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</si>
  <si>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</si>
  <si>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</si>
  <si>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</si>
  <si>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</si>
  <si>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</si>
  <si>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</si>
  <si>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</si>
  <si>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</si>
  <si>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</si>
  <si>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</si>
  <si>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</si>
  <si>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</si>
  <si>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</si>
  <si>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</si>
  <si>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</si>
  <si>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</si>
  <si>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</si>
  <si>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</si>
  <si>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</si>
  <si>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</si>
  <si>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</si>
  <si>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</si>
  <si>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</si>
  <si>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</si>
  <si>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</si>
  <si>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</si>
  <si>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</si>
  <si>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</si>
  <si>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</si>
  <si>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</si>
  <si>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</si>
  <si>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</si>
  <si>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</si>
  <si>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</si>
  <si>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</si>
  <si>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</si>
  <si>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</si>
  <si>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</si>
  <si>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</si>
  <si>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</si>
  <si>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</si>
  <si>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</si>
  <si>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</si>
  <si>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</si>
  <si>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</si>
  <si>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</si>
  <si>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</si>
  <si>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</si>
  <si>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</si>
  <si>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</si>
  <si>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</si>
  <si>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</si>
  <si>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</si>
  <si>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</si>
  <si>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</si>
  <si>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</si>
  <si>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</si>
  <si>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</si>
  <si>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</si>
  <si>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</si>
  <si>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</si>
  <si>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</si>
  <si>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</si>
  <si>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</si>
  <si>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</si>
  <si>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</si>
  <si>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</si>
  <si>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</si>
  <si>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</si>
  <si>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</si>
  <si>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</si>
  <si>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</si>
  <si>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</si>
  <si>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</si>
  <si>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</si>
  <si>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</si>
  <si>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</si>
  <si>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</si>
  <si>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</si>
  <si>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</si>
  <si>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</si>
  <si>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</si>
  <si>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</si>
  <si>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</si>
  <si>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</si>
  <si>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</si>
  <si>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</si>
  <si>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</si>
  <si>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</si>
  <si>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</si>
  <si>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</si>
  <si>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</si>
  <si>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</si>
  <si>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</si>
  <si>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</si>
  <si>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</si>
  <si>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</si>
  <si>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</si>
  <si>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</si>
  <si>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</si>
  <si>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</si>
  <si>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</si>
  <si>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</si>
  <si>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</si>
  <si>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</si>
  <si>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</si>
  <si>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</si>
  <si>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</si>
  <si>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</si>
  <si>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</si>
  <si>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</si>
  <si>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</si>
  <si>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</si>
  <si>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</si>
  <si>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</si>
  <si>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</si>
  <si>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</si>
  <si>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</si>
  <si>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</si>
  <si>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</si>
  <si>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</si>
  <si>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</si>
  <si>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</si>
  <si>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</si>
  <si>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</si>
  <si>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</si>
  <si>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</si>
  <si>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</si>
  <si>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</si>
  <si>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</si>
  <si>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</si>
  <si>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</si>
  <si>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</si>
  <si>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</si>
  <si>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</si>
  <si>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</si>
  <si>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</si>
  <si>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</si>
  <si>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</si>
  <si>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</si>
  <si>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</si>
  <si>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</si>
  <si>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</si>
  <si>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</si>
  <si>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</si>
  <si>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</si>
  <si>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</si>
  <si>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</si>
  <si>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</si>
  <si>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</si>
  <si>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</si>
  <si>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</si>
  <si>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</si>
  <si>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</si>
  <si>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</si>
  <si>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</si>
  <si>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</si>
  <si>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</si>
  <si>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</si>
  <si>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</si>
  <si>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</si>
  <si>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</si>
  <si>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</si>
  <si>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</si>
  <si>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</si>
  <si>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</si>
  <si>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</si>
  <si>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</si>
  <si>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</si>
  <si>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</si>
  <si>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</si>
  <si>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</si>
  <si>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</si>
  <si>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</si>
  <si>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</si>
  <si>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</si>
  <si>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</si>
  <si>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</si>
  <si>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</si>
  <si>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</si>
  <si>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</si>
  <si>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</si>
  <si>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</si>
  <si>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</si>
  <si>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</si>
  <si>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</si>
  <si>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</si>
  <si>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</si>
  <si>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</si>
  <si>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</si>
  <si>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</si>
  <si>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</si>
  <si>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</si>
  <si>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</si>
  <si>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</si>
  <si>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</si>
  <si>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</si>
  <si>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</si>
  <si>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</si>
  <si>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</si>
  <si>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</si>
  <si>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</si>
  <si>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</si>
  <si>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</si>
  <si>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</si>
  <si>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</si>
  <si>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</si>
  <si>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</si>
  <si>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</si>
  <si>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</si>
  <si>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</si>
  <si>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</si>
  <si>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</si>
  <si>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</si>
  <si>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</si>
  <si>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</si>
  <si>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</si>
  <si>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</si>
  <si>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</si>
  <si>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</si>
  <si>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</si>
  <si>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</si>
  <si>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</si>
  <si>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</si>
  <si>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</si>
  <si>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</si>
  <si>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</si>
  <si>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</si>
  <si>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</si>
  <si>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</si>
  <si>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</si>
  <si>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</si>
  <si>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</si>
  <si>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</si>
  <si>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</si>
  <si>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</si>
  <si>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</si>
  <si>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</si>
  <si>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</si>
  <si>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</si>
  <si>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</si>
  <si>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</si>
  <si>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</si>
  <si>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</si>
  <si>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</si>
  <si>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</si>
  <si>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</si>
  <si>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</si>
  <si>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</si>
  <si>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</si>
  <si>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</si>
  <si>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</si>
  <si>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</si>
  <si>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</si>
  <si>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</si>
  <si>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</si>
  <si>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</si>
  <si>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</si>
  <si>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</si>
  <si>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</si>
  <si>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</si>
  <si>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</si>
  <si>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</si>
  <si>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</si>
  <si>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</si>
  <si>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</si>
  <si>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</si>
  <si>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</si>
  <si>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</si>
  <si>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</si>
  <si>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</si>
  <si>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</si>
  <si>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</si>
  <si>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</si>
  <si>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</si>
  <si>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</si>
  <si>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</si>
  <si>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</si>
  <si>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</si>
  <si>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</si>
  <si>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</si>
  <si>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</si>
  <si>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</si>
  <si>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</si>
  <si>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</si>
  <si>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</si>
  <si>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</si>
  <si>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</si>
  <si>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</si>
  <si>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</si>
  <si>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</si>
  <si>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</si>
  <si>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</si>
  <si>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</si>
  <si>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</si>
  <si>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</si>
  <si>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</si>
  <si>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</si>
  <si>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</si>
  <si>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</si>
  <si>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</si>
  <si>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</si>
  <si>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</si>
  <si>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</si>
  <si>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</si>
  <si>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</si>
  <si>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</si>
  <si>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</si>
  <si>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</si>
  <si>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</si>
  <si>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</si>
  <si>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</si>
  <si>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</si>
  <si>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</si>
  <si>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</si>
  <si>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</si>
  <si>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</si>
  <si>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</si>
  <si>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</si>
  <si>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</si>
  <si>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</si>
  <si>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</si>
  <si>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</si>
  <si>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</si>
  <si>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</si>
  <si>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</si>
  <si>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</si>
  <si>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</si>
  <si>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</si>
  <si>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</si>
  <si>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</si>
  <si>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</si>
  <si>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</si>
  <si>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</si>
  <si>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</si>
  <si>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</si>
  <si>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</si>
  <si>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</si>
  <si>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</si>
  <si>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</si>
  <si>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</si>
  <si>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</si>
  <si>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</si>
  <si>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</si>
  <si>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</si>
  <si>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</si>
  <si>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</si>
  <si>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</si>
  <si>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</si>
  <si>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</si>
  <si>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</si>
  <si>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</si>
  <si>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</si>
  <si>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</si>
  <si>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</si>
  <si>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</si>
  <si>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</si>
  <si>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</si>
  <si>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</si>
  <si>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</si>
  <si>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</si>
  <si>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</si>
  <si>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</si>
  <si>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</si>
  <si>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</si>
  <si>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</si>
  <si>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</si>
  <si>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</si>
  <si>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</si>
  <si>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</si>
  <si>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</si>
  <si>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</si>
  <si>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</si>
  <si>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</si>
  <si>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</si>
  <si>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</si>
  <si>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</si>
  <si>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</si>
  <si>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</si>
  <si>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</si>
  <si>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</si>
  <si>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</si>
  <si>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</si>
  <si>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</si>
  <si>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</si>
  <si>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</si>
  <si>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</si>
  <si>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</si>
  <si>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</si>
  <si>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</si>
  <si>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</si>
  <si>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</si>
  <si>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</si>
  <si>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</si>
  <si>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</si>
  <si>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</si>
  <si>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</si>
  <si>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</si>
  <si>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</si>
  <si>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</si>
  <si>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</si>
  <si>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</si>
  <si>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</si>
  <si>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</si>
  <si>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</si>
  <si>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</si>
  <si>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</si>
  <si>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</si>
  <si>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</si>
  <si>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</si>
  <si>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</si>
  <si>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</si>
  <si>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</si>
  <si>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</si>
  <si>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</si>
  <si>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</si>
  <si>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</si>
  <si>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</si>
  <si>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</si>
  <si>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</si>
  <si>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</si>
  <si>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</si>
  <si>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</si>
  <si>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</si>
  <si>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</si>
  <si>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</si>
  <si>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</si>
  <si>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</si>
  <si>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</si>
  <si>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</si>
  <si>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</si>
  <si>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</si>
  <si>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</si>
  <si>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</si>
  <si>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</si>
  <si>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</si>
  <si>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</si>
  <si>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</si>
  <si>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</si>
  <si>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</si>
  <si>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</si>
  <si>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</si>
  <si>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</si>
  <si>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</si>
  <si>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</si>
  <si>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</si>
  <si>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</si>
  <si>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</si>
  <si>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</si>
  <si>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</si>
  <si>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</si>
  <si>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</si>
  <si>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</si>
  <si>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</si>
  <si>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</si>
  <si>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</si>
  <si>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</si>
  <si>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</si>
  <si>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</si>
  <si>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</si>
  <si>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</si>
  <si>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</si>
  <si>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</si>
  <si>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</si>
  <si>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</si>
  <si>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</si>
  <si>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</si>
  <si>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</si>
  <si>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</si>
  <si>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</si>
  <si>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</si>
  <si>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</si>
  <si>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</si>
  <si>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</si>
  <si>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</si>
  <si>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</si>
  <si>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</si>
  <si>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</si>
  <si>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</si>
  <si>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</si>
  <si>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</si>
  <si>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</si>
  <si>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</si>
  <si>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</si>
  <si>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</si>
  <si>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</si>
  <si>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</si>
  <si>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</si>
  <si>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</si>
  <si>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</si>
  <si>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</si>
  <si>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</si>
  <si>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</si>
  <si>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</si>
  <si>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</si>
  <si>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</si>
  <si>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</si>
  <si>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</si>
  <si>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</si>
  <si>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</si>
  <si>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</si>
  <si>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</si>
  <si>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</si>
  <si>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</si>
  <si>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</si>
  <si>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</si>
  <si>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</si>
  <si>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</si>
  <si>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</si>
  <si>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</si>
  <si>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</si>
  <si>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</si>
  <si>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</si>
  <si>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</si>
  <si>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</si>
  <si>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</si>
  <si>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</si>
  <si>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</si>
  <si>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</si>
  <si>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</si>
  <si>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</si>
  <si>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</si>
  <si>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</si>
  <si>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</si>
  <si>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</si>
  <si>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</si>
  <si>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</si>
  <si>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</si>
  <si>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</si>
  <si>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</si>
  <si>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</si>
  <si>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</si>
  <si>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</si>
  <si>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</si>
  <si>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</si>
  <si>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</si>
  <si>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</si>
  <si>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</si>
  <si>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</si>
  <si>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</si>
  <si>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</si>
  <si>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</si>
  <si>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</si>
  <si>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</si>
  <si>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</si>
  <si>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</si>
  <si>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</si>
  <si>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</si>
  <si>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</si>
  <si>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</si>
  <si>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</si>
  <si>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</si>
  <si>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</si>
  <si>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</si>
  <si>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</si>
  <si>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</si>
  <si>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</si>
  <si>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</si>
  <si>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</si>
  <si>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</si>
  <si>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</si>
  <si>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</si>
  <si>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</si>
  <si>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</si>
  <si>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</si>
  <si>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</si>
  <si>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</si>
  <si>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</si>
  <si>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</si>
  <si>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</si>
  <si>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</si>
  <si>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</si>
  <si>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</si>
  <si>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</si>
  <si>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</si>
  <si>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</si>
  <si>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</si>
  <si>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</si>
  <si>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</si>
  <si>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</si>
  <si>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</si>
  <si>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</si>
  <si>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</si>
  <si>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</si>
  <si>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</si>
  <si>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</si>
  <si>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</si>
  <si>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</si>
  <si>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</si>
  <si>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</si>
  <si>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</si>
  <si>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</si>
  <si>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</si>
  <si>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</si>
  <si>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</si>
  <si>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</si>
  <si>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</si>
  <si>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</si>
  <si>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</si>
  <si>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</si>
  <si>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</si>
  <si>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</si>
  <si>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</si>
  <si>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</si>
  <si>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</si>
  <si>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</si>
  <si>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</si>
  <si>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</si>
  <si>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</si>
  <si>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</si>
  <si>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</si>
  <si>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</si>
  <si>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</si>
  <si>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</si>
  <si>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</si>
  <si>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</si>
  <si>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</si>
  <si>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</si>
  <si>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</si>
  <si>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</si>
  <si>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</si>
  <si>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</si>
  <si>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</si>
  <si>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</si>
  <si>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</si>
  <si>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</si>
  <si>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</si>
  <si>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</si>
  <si>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</si>
  <si>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</si>
  <si>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</si>
  <si>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</si>
  <si>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</si>
  <si>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</si>
  <si>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</si>
  <si>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</si>
  <si>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</si>
  <si>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</si>
  <si>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</si>
  <si>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</si>
  <si>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</si>
  <si>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</si>
  <si>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</si>
  <si>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</si>
  <si>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</si>
  <si>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</si>
  <si>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</si>
  <si>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</si>
  <si>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</si>
  <si>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</si>
  <si>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</si>
  <si>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</si>
  <si>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</si>
  <si>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</si>
  <si>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</si>
  <si>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</si>
  <si>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</si>
  <si>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</si>
  <si>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</si>
  <si>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</si>
  <si>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</si>
  <si>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</si>
  <si>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</si>
  <si>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</si>
  <si>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</si>
  <si>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</si>
  <si>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</si>
  <si>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</si>
  <si>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</si>
  <si>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</si>
  <si>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</si>
  <si>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</si>
  <si>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</si>
  <si>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</si>
  <si>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</si>
  <si>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</si>
  <si>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</si>
  <si>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</si>
  <si>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</si>
  <si>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</si>
  <si>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</si>
  <si>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</si>
  <si>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</si>
  <si>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</si>
  <si>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</si>
  <si>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</si>
  <si>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</si>
  <si>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</si>
  <si>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</si>
  <si>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</si>
  <si>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</si>
  <si>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</si>
  <si>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</si>
  <si>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</si>
  <si>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</si>
  <si>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</si>
  <si>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</si>
  <si>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</si>
  <si>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</si>
  <si>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</si>
  <si>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</si>
  <si>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</si>
  <si>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</si>
  <si>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</si>
  <si>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</si>
  <si>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</si>
  <si>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</si>
  <si>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</si>
  <si>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</si>
  <si>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</si>
  <si>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</si>
  <si>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</si>
  <si>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</si>
  <si>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</si>
  <si>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</si>
  <si>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</si>
  <si>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</si>
  <si>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</si>
  <si>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</si>
  <si>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</si>
  <si>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</si>
  <si>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</si>
  <si>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</si>
  <si>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</si>
  <si>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</si>
  <si>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</si>
  <si>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</si>
  <si>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</si>
  <si>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</si>
  <si>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</si>
  <si>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</si>
  <si>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</si>
  <si>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</si>
  <si>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</si>
  <si>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</si>
  <si>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</si>
  <si>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</si>
  <si>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</si>
  <si>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</si>
  <si>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</si>
  <si>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</si>
  <si>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</si>
  <si>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</si>
  <si>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</si>
  <si>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</si>
  <si>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</si>
  <si>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</si>
  <si>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</si>
  <si>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</si>
  <si>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</si>
  <si>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</si>
  <si>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</si>
  <si>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</si>
  <si>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</si>
  <si>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</si>
  <si>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</si>
  <si>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</si>
  <si>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</si>
  <si>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</si>
  <si>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</si>
  <si>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</si>
  <si>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</si>
  <si>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</si>
  <si>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</si>
  <si>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</si>
  <si>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</si>
  <si>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</si>
  <si>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</si>
  <si>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</si>
  <si>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</si>
  <si>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</si>
  <si>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</si>
  <si>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</si>
  <si>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</si>
  <si>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</si>
  <si>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</si>
  <si>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</si>
  <si>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</si>
  <si>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</si>
  <si>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</si>
  <si>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</si>
  <si>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</si>
  <si>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</si>
  <si>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</si>
  <si>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</si>
  <si>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</si>
  <si>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</si>
  <si>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</si>
  <si>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</si>
  <si>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</si>
  <si>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</si>
  <si>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</si>
  <si>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</si>
  <si>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</si>
  <si>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</si>
  <si>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</si>
  <si>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</si>
  <si>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</si>
  <si>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</si>
  <si>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</si>
  <si>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</si>
  <si>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</si>
  <si>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</si>
  <si>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</si>
  <si>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</si>
  <si>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</si>
  <si>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</si>
  <si>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</si>
  <si>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</si>
  <si>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</si>
  <si>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</si>
  <si>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</si>
  <si>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</si>
  <si>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</si>
  <si>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</si>
  <si>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</si>
  <si>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</si>
  <si>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</si>
  <si>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</si>
  <si>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</si>
  <si>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</si>
  <si>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</si>
  <si>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</si>
  <si>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</si>
  <si>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</si>
  <si>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</si>
  <si>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</si>
  <si>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</si>
  <si>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</si>
  <si>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</si>
  <si>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</si>
  <si>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</si>
  <si>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</si>
  <si>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</si>
  <si>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</si>
  <si>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</si>
  <si>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</si>
  <si>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</si>
  <si>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</si>
  <si>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</si>
  <si>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</si>
  <si>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</si>
  <si>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</si>
  <si>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</si>
  <si>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</si>
  <si>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</si>
  <si>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</si>
  <si>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</si>
  <si>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</si>
  <si>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</si>
  <si>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</si>
  <si>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</si>
  <si>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</si>
  <si>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</si>
  <si>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</si>
  <si>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</si>
  <si>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</si>
  <si>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</si>
  <si>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</si>
  <si>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</si>
  <si>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</si>
  <si>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</si>
  <si>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</si>
  <si>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</si>
  <si>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</si>
  <si>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</si>
  <si>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</si>
  <si>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</si>
  <si>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</si>
  <si>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</si>
  <si>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</si>
  <si>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</si>
  <si>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</si>
  <si>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</si>
  <si>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</si>
  <si>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</si>
  <si>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</si>
  <si>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</si>
  <si>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</si>
  <si>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</si>
  <si>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</si>
  <si>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</si>
  <si>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</si>
  <si>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</si>
  <si>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</si>
  <si>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</si>
  <si>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</si>
  <si>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</si>
  <si>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</si>
  <si>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</si>
  <si>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</si>
  <si>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</si>
  <si>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</si>
  <si>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</si>
  <si>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</si>
  <si>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</si>
  <si>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</si>
  <si>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</si>
  <si>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</si>
  <si>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</si>
  <si>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</si>
  <si>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</si>
  <si>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</si>
  <si>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</si>
  <si>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</si>
  <si>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</si>
  <si>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</si>
  <si>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</si>
  <si>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</si>
  <si>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</si>
  <si>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</si>
  <si>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</si>
  <si>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</si>
  <si>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</si>
  <si>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</si>
  <si>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</si>
  <si>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</si>
  <si>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</si>
  <si>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</si>
  <si>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</si>
  <si>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</si>
  <si>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</si>
  <si>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</si>
  <si>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</si>
  <si>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</si>
  <si>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</si>
  <si>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</si>
  <si>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</si>
  <si>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</si>
  <si>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</si>
  <si>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</si>
  <si>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</si>
  <si>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</si>
  <si>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</si>
  <si>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</si>
  <si>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</si>
  <si>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</si>
  <si>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</si>
  <si>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</si>
  <si>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</si>
  <si>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</si>
  <si>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</si>
  <si>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</si>
  <si>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</si>
  <si>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</si>
  <si>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</si>
  <si>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</si>
  <si>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</si>
  <si>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</si>
  <si>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</si>
  <si>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</si>
  <si>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</si>
  <si>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</si>
  <si>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</si>
  <si>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</si>
  <si>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</si>
  <si>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</si>
  <si>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</si>
  <si>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</si>
  <si>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</si>
  <si>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</si>
  <si>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</si>
  <si>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</si>
  <si>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</si>
  <si>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</si>
  <si>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</si>
  <si>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</si>
  <si>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</si>
  <si>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</si>
  <si>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</si>
  <si>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</si>
  <si>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</si>
  <si>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</si>
  <si>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</si>
  <si>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</si>
  <si>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</si>
  <si>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</si>
  <si>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</si>
  <si>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</si>
  <si>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</si>
  <si>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</si>
  <si>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</si>
  <si>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</si>
  <si>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</si>
  <si>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</si>
  <si>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</si>
  <si>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</si>
  <si>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</si>
  <si>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</si>
  <si>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</si>
  <si>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</si>
  <si>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</si>
  <si>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</si>
  <si>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</si>
  <si>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</si>
  <si>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</si>
  <si>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</si>
  <si>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</si>
  <si>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</si>
  <si>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</si>
  <si>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</si>
  <si>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</si>
  <si>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</si>
  <si>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</si>
  <si>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</si>
  <si>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</si>
  <si>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</si>
  <si>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</si>
  <si>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</si>
  <si>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</si>
  <si>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</si>
  <si>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</si>
  <si>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</si>
  <si>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</si>
  <si>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</si>
  <si>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</si>
  <si>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</si>
  <si>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</si>
  <si>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</si>
  <si>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</si>
  <si>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</si>
  <si>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</si>
  <si>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</si>
  <si>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</si>
  <si>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</si>
  <si>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</si>
  <si>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</si>
  <si>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</si>
  <si>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</si>
  <si>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</si>
  <si>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</si>
  <si>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</si>
  <si>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</si>
  <si>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</si>
  <si>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</si>
  <si>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</si>
  <si>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</si>
  <si>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</si>
  <si>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</si>
  <si>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</si>
  <si>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</si>
  <si>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</si>
  <si>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</si>
  <si>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</si>
  <si>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</si>
  <si>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</si>
  <si>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</si>
  <si>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</si>
  <si>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</si>
  <si>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</si>
  <si>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</si>
  <si>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</si>
  <si>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</si>
  <si>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</si>
  <si>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</si>
  <si>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</si>
  <si>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</si>
  <si>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</si>
  <si>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</si>
  <si>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</si>
  <si>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</si>
  <si>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</si>
  <si>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</si>
  <si>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</si>
  <si>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</si>
  <si>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</si>
  <si>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</si>
  <si>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</si>
  <si>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</si>
  <si>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</si>
  <si>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</si>
  <si>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</si>
  <si>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</si>
  <si>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</si>
  <si>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</si>
  <si>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</si>
  <si>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</si>
  <si>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</si>
  <si>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</si>
  <si>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</si>
  <si>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</si>
  <si>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</si>
  <si>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</si>
  <si>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</si>
  <si>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</si>
  <si>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</si>
  <si>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</si>
  <si>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</si>
  <si>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</si>
  <si>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</si>
  <si>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</si>
  <si>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</si>
  <si>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</si>
  <si>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</si>
  <si>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</si>
  <si>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</si>
  <si>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</si>
  <si>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</si>
  <si>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</si>
  <si>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</si>
  <si>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</si>
  <si>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</si>
  <si>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</si>
  <si>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</si>
  <si>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</si>
  <si>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</si>
  <si>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</si>
  <si>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</si>
  <si>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</si>
  <si>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</si>
  <si>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</si>
  <si>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</si>
  <si>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</si>
  <si>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</si>
  <si>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</si>
  <si>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</si>
  <si>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</si>
  <si>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</si>
  <si>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</si>
  <si>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</si>
  <si>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</si>
  <si>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</si>
  <si>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</si>
  <si>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</si>
  <si>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</si>
  <si>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</si>
  <si>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</si>
  <si>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</si>
  <si>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</si>
  <si>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</si>
  <si>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</si>
  <si>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</si>
  <si>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</si>
  <si>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</si>
  <si>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</si>
  <si>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</si>
  <si>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</si>
  <si>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</si>
  <si>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</si>
  <si>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</si>
  <si>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</si>
  <si>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</si>
  <si>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</si>
  <si>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</si>
  <si>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</si>
  <si>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</si>
  <si>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</si>
  <si>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</si>
  <si>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</si>
  <si>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</si>
  <si>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</si>
  <si>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</si>
  <si>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</si>
  <si>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</si>
  <si>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</si>
  <si>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</si>
  <si>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</si>
  <si>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</si>
  <si>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</si>
  <si>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</si>
  <si>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</si>
  <si>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</si>
  <si>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</si>
  <si>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</si>
  <si>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</si>
  <si>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</si>
  <si>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</si>
  <si>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</si>
  <si>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</si>
  <si>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</si>
  <si>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</si>
  <si>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</si>
  <si>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</si>
  <si>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</si>
  <si>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</si>
  <si>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</si>
  <si>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</si>
  <si>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</si>
  <si>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</si>
  <si>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</si>
  <si>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</si>
  <si>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</si>
  <si>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</si>
  <si>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</si>
  <si>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</si>
  <si>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</si>
  <si>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</si>
  <si>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</si>
  <si>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</si>
  <si>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</si>
  <si>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</si>
  <si>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</si>
  <si>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</si>
  <si>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</si>
  <si>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</si>
  <si>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</si>
  <si>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</si>
  <si>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</si>
  <si>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</si>
  <si>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</si>
  <si>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</si>
  <si>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</si>
  <si>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</si>
  <si>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</si>
  <si>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</si>
  <si>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</si>
  <si>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</si>
  <si>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</si>
  <si>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</si>
  <si>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</si>
  <si>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</si>
  <si>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</si>
  <si>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</si>
  <si>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</si>
  <si>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</si>
  <si>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</si>
  <si>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</si>
  <si>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</si>
  <si>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</si>
  <si>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</si>
  <si>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</si>
  <si>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</si>
  <si>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</si>
  <si>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</si>
  <si>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</si>
  <si>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</si>
  <si>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</si>
  <si>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</si>
  <si>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</si>
  <si>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</si>
  <si>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</si>
  <si>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</si>
  <si>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</si>
  <si>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</si>
  <si>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</si>
  <si>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</si>
  <si>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</si>
  <si>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</si>
  <si>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</si>
  <si>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</si>
  <si>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</si>
  <si>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</si>
  <si>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</si>
  <si>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</si>
  <si>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</si>
  <si>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</si>
  <si>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</si>
  <si>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</si>
  <si>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</si>
  <si>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</si>
  <si>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</si>
  <si>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</si>
  <si>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</si>
  <si>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</si>
  <si>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</si>
  <si>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</si>
  <si>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</si>
  <si>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</si>
  <si>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</si>
  <si>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</si>
  <si>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</si>
  <si>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</si>
  <si>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</si>
  <si>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</si>
  <si>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</si>
  <si>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</si>
  <si>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</si>
  <si>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</si>
  <si>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</si>
  <si>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</si>
  <si>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</si>
  <si>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</si>
  <si>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</si>
  <si>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</si>
  <si>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</si>
  <si>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</si>
  <si>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</si>
  <si>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</si>
  <si>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</si>
  <si>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</si>
  <si>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</si>
  <si>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</si>
  <si>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</si>
  <si>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</si>
  <si>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</si>
  <si>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</si>
  <si>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</si>
  <si>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</si>
  <si>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</si>
  <si>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</si>
  <si>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</si>
  <si>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</si>
  <si>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</si>
  <si>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</si>
  <si>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</si>
  <si>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</si>
  <si>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</si>
  <si>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</si>
  <si>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</si>
  <si>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</si>
  <si>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</si>
  <si>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</si>
  <si>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</si>
  <si>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</si>
  <si>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</si>
  <si>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</si>
  <si>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</si>
  <si>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</si>
  <si>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</si>
  <si>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</si>
  <si>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</si>
  <si>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</si>
  <si>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</si>
  <si>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</si>
  <si>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</si>
  <si>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</si>
  <si>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</si>
  <si>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</si>
  <si>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</si>
  <si>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</si>
  <si>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</si>
  <si>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</si>
  <si>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</si>
  <si>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</si>
  <si>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</si>
  <si>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</si>
  <si>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</si>
  <si>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</si>
  <si>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</si>
  <si>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</si>
  <si>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</si>
  <si>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</si>
  <si>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</si>
  <si>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</si>
  <si>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</si>
  <si>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</si>
  <si>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</si>
  <si>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</si>
  <si>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</si>
  <si>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</si>
  <si>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</si>
  <si>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</si>
  <si>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</si>
  <si>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</si>
  <si>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</si>
  <si>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</si>
  <si>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</si>
  <si>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</si>
  <si>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</si>
  <si>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</si>
  <si>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</si>
  <si>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</si>
  <si>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</si>
  <si>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</si>
  <si>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</si>
  <si>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</si>
  <si>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</si>
  <si>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</si>
  <si>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</si>
  <si>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</si>
  <si>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</si>
  <si>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</si>
  <si>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</si>
  <si>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</si>
  <si>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</si>
  <si>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</si>
  <si>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</si>
  <si>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</si>
  <si>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</si>
  <si>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</si>
  <si>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</si>
  <si>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</si>
  <si>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</si>
  <si>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</si>
  <si>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</si>
  <si>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</si>
  <si>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</si>
  <si>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</si>
  <si>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</si>
  <si>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</si>
  <si>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</si>
  <si>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</si>
  <si>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</si>
  <si>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</si>
  <si>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</si>
  <si>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</si>
  <si>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</si>
  <si>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</si>
  <si>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</si>
  <si>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</si>
  <si>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</si>
  <si>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</si>
  <si>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</si>
  <si>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</si>
  <si>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</si>
  <si>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</si>
  <si>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</si>
  <si>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</si>
  <si>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</si>
  <si>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</si>
  <si>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</si>
  <si>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</si>
  <si>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</si>
  <si>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</si>
  <si>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</si>
  <si>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</si>
  <si>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</si>
  <si>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</si>
  <si>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</si>
  <si>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</si>
  <si>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</si>
  <si>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</si>
  <si>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</si>
  <si>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</si>
  <si>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</si>
  <si>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</si>
  <si>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</si>
  <si>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</si>
  <si>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</si>
  <si>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</si>
  <si>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</si>
  <si>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</si>
  <si>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</si>
  <si>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</si>
  <si>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</si>
  <si>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</si>
  <si>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</si>
  <si>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</si>
  <si>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</si>
  <si>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</si>
  <si>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</si>
  <si>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</si>
  <si>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</si>
  <si>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</si>
  <si>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</si>
  <si>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</si>
  <si>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</si>
  <si>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</si>
  <si>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</si>
  <si>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</si>
  <si>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</si>
  <si>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</si>
  <si>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</si>
  <si>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</si>
  <si>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</si>
  <si>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</si>
  <si>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</si>
  <si>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</si>
  <si>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</si>
  <si>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</si>
  <si>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</si>
  <si>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</si>
  <si>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</si>
  <si>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</si>
  <si>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</si>
  <si>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</si>
  <si>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</si>
  <si>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</si>
  <si>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</si>
  <si>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</si>
  <si>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</si>
  <si>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</si>
  <si>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</si>
  <si>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</si>
  <si>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</si>
  <si>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</si>
  <si>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</si>
  <si>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</si>
  <si>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</si>
  <si>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</si>
  <si>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</si>
  <si>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</si>
  <si>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</si>
  <si>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</si>
  <si>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</si>
  <si>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</si>
  <si>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</si>
  <si>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</si>
  <si>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</si>
  <si>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</si>
  <si>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</si>
  <si>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</si>
  <si>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</si>
  <si>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</si>
  <si>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</si>
  <si>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</si>
  <si>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</si>
  <si>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</si>
  <si>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</si>
  <si>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</si>
  <si>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</si>
  <si>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</si>
  <si>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</si>
  <si>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</si>
  <si>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</si>
  <si>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</si>
  <si>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</si>
  <si>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</si>
  <si>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</si>
  <si>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</si>
  <si>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</si>
  <si>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</si>
  <si>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</si>
  <si>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</si>
  <si>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</si>
  <si>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</si>
  <si>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</si>
  <si>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</si>
  <si>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</si>
  <si>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</si>
  <si>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</si>
  <si>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</si>
  <si>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</si>
  <si>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</si>
  <si>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</si>
  <si>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</si>
  <si>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</si>
  <si>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</si>
  <si>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</si>
  <si>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</si>
  <si>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</si>
  <si>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</si>
  <si>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</si>
  <si>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</si>
  <si>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</si>
  <si>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</si>
  <si>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</si>
  <si>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</si>
  <si>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</si>
  <si>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</si>
  <si>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</si>
  <si>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</si>
  <si>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</si>
  <si>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</si>
  <si>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</si>
  <si>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</si>
  <si>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</si>
  <si>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</si>
  <si>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</si>
  <si>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</si>
  <si>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</si>
  <si>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</si>
  <si>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</si>
  <si>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</si>
  <si>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</si>
  <si>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</si>
  <si>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</si>
  <si>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</si>
  <si>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</si>
  <si>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</si>
  <si>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</si>
  <si>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</si>
  <si>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</si>
  <si>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</si>
  <si>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</si>
  <si>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</si>
  <si>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</si>
  <si>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</si>
  <si>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</si>
  <si>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</si>
  <si>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</si>
  <si>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</si>
  <si>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</si>
  <si>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</si>
  <si>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</si>
  <si>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</si>
  <si>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</si>
  <si>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</si>
  <si>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</si>
  <si>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</si>
  <si>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</si>
  <si>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</si>
  <si>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</si>
  <si>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</si>
  <si>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</si>
  <si>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</si>
  <si>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</si>
  <si>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</si>
  <si>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</si>
  <si>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</si>
  <si>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</si>
  <si>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</si>
  <si>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</si>
  <si>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</si>
  <si>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</si>
  <si>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</si>
  <si>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</si>
  <si>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</si>
  <si>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</si>
  <si>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</si>
  <si>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</si>
  <si>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</si>
  <si>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</si>
  <si>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</si>
  <si>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</si>
  <si>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</si>
  <si>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</si>
  <si>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</si>
  <si>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</si>
  <si>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</si>
  <si>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</si>
  <si>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</si>
  <si>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</si>
  <si>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</si>
  <si>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</si>
  <si>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</si>
  <si>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</si>
  <si>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</si>
  <si>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</si>
  <si>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</si>
  <si>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</si>
  <si>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</si>
  <si>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</si>
  <si>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</si>
  <si>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</si>
  <si>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</si>
  <si>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</si>
  <si>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</si>
  <si>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</si>
  <si>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</si>
  <si>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</si>
  <si>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</si>
  <si>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</si>
  <si>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</si>
  <si>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</si>
  <si>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</si>
  <si>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</si>
  <si>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</si>
  <si>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</si>
  <si>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</si>
  <si>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</si>
  <si>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</si>
  <si>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</si>
  <si>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</si>
  <si>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</si>
  <si>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</si>
  <si>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</si>
  <si>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</si>
  <si>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</si>
  <si>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</si>
  <si>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</si>
  <si>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</si>
  <si>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</si>
  <si>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</si>
  <si>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</si>
  <si>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</si>
  <si>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</si>
  <si>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</si>
  <si>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</si>
  <si>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</si>
  <si>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</si>
  <si>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</si>
  <si>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</si>
  <si>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</si>
  <si>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</si>
  <si>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</si>
  <si>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</si>
  <si>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</si>
  <si>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</si>
  <si>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</si>
  <si>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</si>
  <si>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</si>
  <si>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</si>
  <si>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</si>
  <si>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</si>
  <si>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</si>
  <si>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</si>
  <si>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</si>
  <si>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</si>
  <si>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</si>
  <si>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</si>
  <si>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</si>
  <si>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</si>
  <si>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</si>
  <si>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</si>
  <si>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</si>
  <si>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</si>
  <si>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</si>
  <si>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</si>
  <si>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</si>
  <si>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</si>
  <si>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</si>
  <si>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</si>
  <si>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</si>
  <si>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</si>
  <si>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</si>
  <si>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</si>
  <si>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</si>
  <si>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</si>
  <si>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</si>
  <si>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</si>
  <si>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</si>
  <si>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</si>
  <si>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</si>
  <si>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</si>
  <si>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</si>
  <si>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</si>
  <si>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</si>
  <si>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</si>
  <si>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</si>
  <si>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</si>
  <si>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</si>
  <si>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</si>
  <si>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</si>
  <si>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</si>
  <si>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</si>
  <si>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</si>
  <si>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</si>
  <si>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</si>
  <si>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</si>
  <si>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</si>
  <si>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</si>
  <si>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</si>
  <si>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</si>
  <si>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</si>
  <si>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</si>
  <si>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</si>
  <si>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</si>
  <si>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</si>
  <si>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</si>
  <si>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</si>
  <si>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</si>
  <si>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</si>
  <si>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</si>
  <si>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</si>
  <si>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</si>
  <si>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</si>
  <si>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</si>
  <si>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</si>
  <si>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</si>
  <si>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</si>
  <si>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</si>
  <si>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</si>
  <si>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</si>
  <si>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</si>
  <si>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</si>
  <si>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</si>
  <si>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</si>
  <si>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</si>
  <si>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</si>
  <si>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</si>
  <si>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</si>
  <si>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</si>
  <si>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</si>
  <si>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</si>
  <si>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</si>
  <si>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</si>
  <si>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</si>
  <si>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</si>
  <si>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</si>
  <si>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</si>
  <si>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</si>
  <si>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</si>
  <si>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</si>
  <si>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</si>
  <si>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</si>
  <si>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</si>
  <si>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</si>
  <si>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</si>
  <si>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</si>
  <si>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</si>
  <si>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</si>
  <si>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</si>
  <si>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</si>
  <si>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</si>
  <si>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</si>
  <si>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</si>
  <si>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</si>
  <si>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</si>
  <si>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</si>
  <si>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</si>
  <si>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</si>
  <si>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</si>
  <si>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</si>
  <si>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</si>
  <si>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</si>
  <si>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</si>
  <si>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</si>
  <si>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</si>
  <si>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</si>
  <si>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</si>
  <si>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</si>
  <si>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</si>
  <si>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</si>
  <si>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</si>
  <si>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</si>
  <si>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</si>
  <si>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</si>
  <si>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</si>
  <si>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</si>
  <si>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</si>
  <si>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</si>
  <si>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</si>
  <si>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</si>
  <si>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</si>
  <si>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</si>
  <si>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</si>
  <si>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</si>
  <si>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</si>
  <si>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</si>
  <si>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</si>
  <si>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</si>
  <si>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</si>
  <si>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</si>
  <si>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</si>
  <si>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</si>
  <si>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</si>
  <si>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</si>
  <si>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</si>
  <si>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</si>
  <si>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</si>
  <si>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</si>
  <si>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</si>
  <si>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</si>
  <si>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</si>
  <si>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</si>
  <si>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</si>
  <si>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</si>
  <si>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</si>
  <si>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</si>
  <si>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</si>
  <si>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</si>
  <si>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</si>
  <si>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</si>
  <si>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</si>
  <si>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</si>
  <si>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</si>
  <si>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</si>
  <si>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</si>
  <si>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</si>
  <si>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</si>
  <si>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</si>
  <si>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</si>
  <si>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</si>
  <si>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</si>
  <si>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</si>
  <si>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</si>
  <si>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</si>
  <si>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</si>
  <si>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</si>
  <si>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</si>
  <si>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</si>
  <si>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</si>
  <si>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</si>
  <si>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</si>
  <si>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</si>
  <si>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</si>
  <si>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</si>
  <si>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</si>
  <si>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</si>
  <si>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</si>
  <si>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5QA.803.107</t>
  </si>
  <si>
    <t>X</t>
  </si>
  <si>
    <t>ST1500</t>
  </si>
  <si>
    <t>5qa802035b_037_amps0002_L</t>
  </si>
  <si>
    <t>KJLTVL411500R01</t>
  </si>
  <si>
    <t>66-59D363970</t>
  </si>
  <si>
    <t>5Q0.804.131</t>
  </si>
  <si>
    <t>5qa802035b_037_amps0003_L</t>
  </si>
  <si>
    <t>5qa802035b_037_amps0004_L</t>
  </si>
  <si>
    <t>5qa802035b_037_amps0005_L</t>
  </si>
  <si>
    <t>5qa802035b_037_amps0006_L</t>
  </si>
  <si>
    <t>5qa802035b_037_amps0007_L</t>
  </si>
  <si>
    <t>5qa802035b_037_amps0008_L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</si>
</sst>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1500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1500R01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363970/176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9</xdr:col>
      <xdr:colOff>119743</xdr:colOff>
      <xdr:row>11</xdr:row>
      <xdr:rowOff>95250</xdr:rowOff>
    </xdr:from>
    <xdr:to>
      <xdr:col>32</xdr:col>
      <xdr:colOff>691243</xdr:colOff>
      <xdr:row>36</xdr:row>
      <xdr:rowOff>156883</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4120243" y="2540000"/>
          <a:ext cx="11938000" cy="5617883"/>
        </a:xfrm>
        <a:prstGeom prst="rect">
          <a:avLst/>
        </a:prstGeom>
      </xdr:spPr>
    </xdr:pic>
    <xdr:clientData/>
  </xdr:twoCellAnchor>
  <xdr:twoCellAnchor editAs="oneCell">
    <xdr:from>
      <xdr:col>3</xdr:col>
      <xdr:colOff>8617</xdr:colOff>
      <xdr:row>42</xdr:row>
      <xdr:rowOff>15875</xdr:rowOff>
    </xdr:from>
    <xdr:to>
      <xdr:col>8</xdr:col>
      <xdr:colOff>1119867</xdr:colOff>
      <xdr:row>49</xdr:row>
      <xdr:rowOff>168945</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flipH="1">
          <a:off x="929367" y="9350375"/>
          <a:ext cx="2936875" cy="17088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34"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1500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1932</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4" zoomScale="60" zoomScaleNormal="60" zoomScaleSheetLayoutView="50" workbookViewId="0">
      <selection activeCell="Q38" sqref="Q3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1500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ST1500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G4" zoomScale="85" zoomScaleNormal="85" zoomScaleSheetLayoutView="40" zoomScalePageLayoutView="10" workbookViewId="0">
      <selection activeCell="Q25" sqref="Q25"/>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7.1011699999999998</v>
      </c>
      <c r="D19" s="308" t="s">
        <v>1933</v>
      </c>
      <c r="E19" s="309" t="s">
        <v>1188</v>
      </c>
      <c r="F19" s="310" t="s">
        <v>1934</v>
      </c>
      <c r="G19" s="336" t="s">
        <v>1931</v>
      </c>
      <c r="H19" s="311" t="s">
        <v>1935</v>
      </c>
      <c r="I19" s="478" t="s">
        <v>1188</v>
      </c>
      <c r="J19" s="312">
        <v>40.18</v>
      </c>
      <c r="K19" s="313">
        <v>-469.39</v>
      </c>
      <c r="L19" s="314">
        <v>81.38</v>
      </c>
      <c r="M19" s="315" t="s">
        <v>1936</v>
      </c>
      <c r="N19" s="316" t="s">
        <v>1929</v>
      </c>
      <c r="O19" s="317" t="s">
        <v>1930</v>
      </c>
      <c r="P19" s="502">
        <v>3</v>
      </c>
      <c r="Q19" s="320" t="s">
        <v>600</v>
      </c>
      <c r="R19" s="318">
        <f>IF(AND(ISBLANK(P19),ISTEXT(Q19)),"t1?",IF(AND(ISBLANK(Q19),ISBLANK(P19)),"",VLOOKUP(BH19,Materialliste!$A$2:$B$1615,2,FALSE)))</f>
        <v>350</v>
      </c>
      <c r="S19" s="319">
        <v>2.1</v>
      </c>
      <c r="T19" s="320" t="s">
        <v>1001</v>
      </c>
      <c r="U19" s="318">
        <f>IF(AND(ISBLANK(S19),ISTEXT(T19)),"t2?",IF(AND(ISBLANK(T19),ISBLANK(S19)),"",VLOOKUP(BI19,Materialliste!$A$2:$B$1615,2,FALSE)))</f>
        <v>550</v>
      </c>
      <c r="V19" s="319">
        <v>1.7</v>
      </c>
      <c r="W19" s="320" t="s">
        <v>1004</v>
      </c>
      <c r="X19" s="321">
        <f>IF(AND(ISBLANK(V19),ISTEXT(W19)),"t3?",IF(AND(ISBLANK(W19),ISBLANK(V19)),"",VLOOKUP(BJ19,Materialliste!$A$2:$B$1615,2,FALSE)))</f>
        <v>550</v>
      </c>
      <c r="Y19" s="442" t="s">
        <v>1925</v>
      </c>
      <c r="Z19" s="453">
        <f t="shared" ref="Z19:Z43" si="0">IF($E$6="DE",IF(P19*S19&gt;0,0.8*BN19+0.2*BM19,"BLECH?"),IF(P19*S19&gt;0,0.8*BN19+0.2*BM19,"Sheet?"))</f>
        <v>2.2800000000000002</v>
      </c>
      <c r="AA19" s="446">
        <f>IF(AND(ISNUMBER(R19),ISNUMBER(U19)),IF(ISTEXT(X19),(R19+U19)/(220*3*10)+0.9,(R19+U19+X19)/(220*3*10)+0.9),"?Re")</f>
        <v>1.1196969696969696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4.8025696969696972</v>
      </c>
      <c r="AC19" s="322">
        <f>IF(AND(BT19="J",OR(G19="C",G19="X")),39,IF(AND(BT19="N",OR(G19="C",G19="X")),IF(Z19="BLECH?","",IF(AND(BX19=TRUE,BZ19=TRUE),IF(Z19&lt;=2,((1.13*Z19+7.1+BY19)+(1.13*Z19+7.1+CA19))/2*BW19,((1.5*Z19+5.8+BY19)+(1.5*Z19+5.8+CA19))/2*BW19),IF(Z19&lt;=2,(1.13*Z19+7.1+BY19+CA19)*BW19,(1.5*Z19+5.8+BY19+CA19)*BW19))),IF(OR(G19="B",G19="S"),6,IF(G19="R",7,IF(AND(G19="M",BT19="N"),4.3,IF(AND(G19="M",BT19="J"),"21",""))))))</f>
        <v>9.2200000000000006</v>
      </c>
      <c r="AD19" s="323">
        <f t="shared" ref="AD19:AD25" si="1">IF(OR(ISBLANK(G19),Z19="BLECH?"),"",IF(AND(BT19="J",G19="C"),60,IF(G19="B",60,IF(G19="R",150,IF(G19="S",90,IF(AND(G19="m",BT19="n"),350,IF(AND(G19="m",BT19="j"),50,MAX(MIN((((P19+S19+V19-1.4)*(600/4.6))+200)+BU19,900),200))))))))</f>
        <v>900</v>
      </c>
      <c r="AE19" s="324">
        <f>IF(AND(BT19="J",OR(G19="C",G19="X")),AB19*1,IF(OR(G19="C",G19="X"),AB19*BV19,IF(ISBLANK(G19),AB19,AB19*1)))</f>
        <v>4.8025696969696972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4.5634416836418543</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CR270LA-EG12/12</v>
      </c>
      <c r="BI19" s="473" t="str">
        <f t="shared" ref="BI19:BI43" si="4">IF(OR((RIGHT(T19,3)="U-O"),(RIGHT(T19,3)="E-O"),(RIGHT(T19,3)="U-P"),(RIGHT(T19,3)="E-P")),LEFT(T19,LEN(T19)-4),(IF(OR((RIGHT(T19,1)="U"),(RIGHT(T19,1)="E"),(RIGHT(T19,1)="O"),(RIGHT(T19,1)="P")),LEFT(T19,LEN(T19)-2),T19)))</f>
        <v>CR440Y780T-DP-EG12/12</v>
      </c>
      <c r="BJ19" s="473" t="str">
        <f t="shared" ref="BJ19:BJ43" si="5">IF(OR((RIGHT(W19,3)="U-O"),(RIGHT(W19,3)="E-O"),(RIGHT(W19,3)="U-P"),(RIGHT(W19,3)="E-P")),LEFT(W19,LEN(W19)-4),(IF(OR((RIGHT(W19,1)="U"),(RIGHT(W19,1)="E"),(RIGHT(W19,1)="O"),(RIGHT(W19,1)="P")),LEFT(W19,LEN(W19)-2),W19)))</f>
        <v>CR440Y780T-DP-GI40/40</v>
      </c>
      <c r="BM19" s="474">
        <f t="shared" ref="BM19:BM43" si="6">MAX(P19,S19,V19)</f>
        <v>3</v>
      </c>
      <c r="BN19" s="475">
        <f>LARGE(BO19:BQ19,2)</f>
        <v>2.1</v>
      </c>
      <c r="BO19" s="474">
        <f t="shared" ref="BO19:BO43" si="7">P19</f>
        <v>3</v>
      </c>
      <c r="BP19" s="474">
        <f t="shared" ref="BP19:BP43" si="8">S19</f>
        <v>2.1</v>
      </c>
      <c r="BQ19" s="474">
        <f t="shared" ref="BQ19:BQ43" si="9">V19</f>
        <v>1.7</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7.1011800000000003</v>
      </c>
      <c r="D20" s="333" t="s">
        <v>1937</v>
      </c>
      <c r="E20" s="334" t="s">
        <v>1188</v>
      </c>
      <c r="F20" s="335" t="s">
        <v>1934</v>
      </c>
      <c r="G20" s="336" t="s">
        <v>1931</v>
      </c>
      <c r="H20" s="337" t="s">
        <v>1935</v>
      </c>
      <c r="I20" s="479" t="s">
        <v>1188</v>
      </c>
      <c r="J20" s="338">
        <v>10.01</v>
      </c>
      <c r="K20" s="339">
        <v>-473.36</v>
      </c>
      <c r="L20" s="340">
        <v>91</v>
      </c>
      <c r="M20" s="341" t="s">
        <v>1936</v>
      </c>
      <c r="N20" s="342" t="s">
        <v>1929</v>
      </c>
      <c r="O20" s="343" t="s">
        <v>1930</v>
      </c>
      <c r="P20" s="319">
        <v>3</v>
      </c>
      <c r="Q20" s="320" t="s">
        <v>600</v>
      </c>
      <c r="R20" s="344">
        <f>IF(AND(ISBLANK(P20),ISTEXT(Q20)),"t1?",IF(AND(ISBLANK(Q20),ISBLANK(P20)),"",VLOOKUP(BH20,Materialliste!$A$2:$B$1615,2,FALSE)))</f>
        <v>350</v>
      </c>
      <c r="S20" s="319">
        <v>2.1</v>
      </c>
      <c r="T20" s="320" t="s">
        <v>1001</v>
      </c>
      <c r="U20" s="345">
        <f>IF(AND(ISBLANK(S20),ISTEXT(T20)),"t2?",IF(AND(ISBLANK(T20),ISBLANK(S20)),"",VLOOKUP(BI20,Materialliste!$A$2:$B$1615,2,FALSE)))</f>
        <v>550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1.1196969696969696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4.8025696969696972</v>
      </c>
      <c r="AC20" s="348">
        <f t="shared" ref="AC20:AC43" si="13">IF(AND(BT20="J",OR(G20="C",G20="X")),39,IF(OR(G20="C",G20="X"),IF(Z20="BLECH?","",IF(AND(BX20=TRUE,BZ20=TRUE),IF(Z20&lt;=2,((1.13*Z20+7.1+BY20)+(1.13*Z20+7.1+CA20))/2*BW20,((1.5*Z20+5.8+BY20)+(1.5*Z20+5.8+CA20))/2*BW20),IF(Z20&lt;=2,(1.13*Z20+7.1+BY20+CA20)*BW20,(1.5*Z20+5.8+BY20+CA20)*BW20))),IF(OR(G20="B",G20="S"),6,IF(G20="R",7,IF(AND(G20="M",BT20="N"),4.3,IF(AND(G20="M",BT20="J"),"21",""))))))</f>
        <v>9.2200000000000006</v>
      </c>
      <c r="AD20" s="323">
        <f t="shared" si="1"/>
        <v>900</v>
      </c>
      <c r="AE20" s="349">
        <f t="shared" ref="AE20:AE43" si="14">IF(AND(BT20="J",OR(G20="C",G20="X")),AB20*1,IF(OR(G20="C",G20="X"),AB20*BV20,IF(ISBLANK(G20),AB20,AB20*1)))</f>
        <v>4.8025696969696972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CR270LA-EG12/12</v>
      </c>
      <c r="BI20" s="473" t="str">
        <f t="shared" si="4"/>
        <v>CR440Y780T-DP-EG12/12</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7.1011899999999999</v>
      </c>
      <c r="D21" s="333" t="s">
        <v>1938</v>
      </c>
      <c r="E21" s="334" t="s">
        <v>1188</v>
      </c>
      <c r="F21" s="335" t="s">
        <v>1934</v>
      </c>
      <c r="G21" s="336" t="s">
        <v>1931</v>
      </c>
      <c r="H21" s="337" t="s">
        <v>1935</v>
      </c>
      <c r="I21" s="479" t="s">
        <v>1188</v>
      </c>
      <c r="J21" s="338">
        <v>-22.77</v>
      </c>
      <c r="K21" s="339">
        <v>-477.58</v>
      </c>
      <c r="L21" s="340">
        <v>91</v>
      </c>
      <c r="M21" s="341" t="s">
        <v>1936</v>
      </c>
      <c r="N21" s="342" t="s">
        <v>1929</v>
      </c>
      <c r="O21" s="343" t="s">
        <v>1930</v>
      </c>
      <c r="P21" s="319">
        <v>3</v>
      </c>
      <c r="Q21" s="320" t="s">
        <v>600</v>
      </c>
      <c r="R21" s="355">
        <f>IF(AND(ISBLANK(P21),ISTEXT(Q21)),"t1?",IF(AND(ISBLANK(Q21),ISBLANK(P21)),"",VLOOKUP(BH21,Materialliste!$A$2:$B$1615,2,FALSE)))</f>
        <v>350</v>
      </c>
      <c r="S21" s="319">
        <v>2.1</v>
      </c>
      <c r="T21" s="320" t="s">
        <v>1001</v>
      </c>
      <c r="U21" s="355">
        <f>IF(AND(ISBLANK(S21),ISTEXT(T21)),"t2?",IF(AND(ISBLANK(T21),ISBLANK(S21)),"",VLOOKUP(BI21,Materialliste!$A$2:$B$1615,2,FALSE)))</f>
        <v>550</v>
      </c>
      <c r="V21" s="319">
        <v>1.7</v>
      </c>
      <c r="W21" s="320" t="s">
        <v>1004</v>
      </c>
      <c r="X21" s="355">
        <f>IF(AND(ISBLANK(V21),ISTEXT(W21)),"t3?",IF(AND(ISBLANK(W21),ISBLANK(V21)),"",VLOOKUP(BJ21,Materialliste!$A$2:$B$1615,2,FALSE)))</f>
        <v>550</v>
      </c>
      <c r="Y21" s="443" t="s">
        <v>1925</v>
      </c>
      <c r="Z21" s="346">
        <f t="shared" si="0"/>
        <v>2.2800000000000002</v>
      </c>
      <c r="AA21" s="347">
        <f t="shared" si="11"/>
        <v>1.1196969696969696</v>
      </c>
      <c r="AB21" s="454">
        <f t="shared" si="12"/>
        <v>4.8025696969696972</v>
      </c>
      <c r="AC21" s="348">
        <f t="shared" si="13"/>
        <v>9.2200000000000006</v>
      </c>
      <c r="AD21" s="323">
        <f t="shared" si="1"/>
        <v>900</v>
      </c>
      <c r="AE21" s="349">
        <f t="shared" si="14"/>
        <v>4.8025696969696972</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CR440Y780T-DP-EG12/12</v>
      </c>
      <c r="BJ21" s="473" t="str">
        <f t="shared" si="5"/>
        <v>CR440Y780T-DP-GI40/40</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510">
        <v>7.1012000000000004</v>
      </c>
      <c r="D22" s="333" t="s">
        <v>1939</v>
      </c>
      <c r="E22" s="334" t="s">
        <v>1188</v>
      </c>
      <c r="F22" s="335" t="s">
        <v>1934</v>
      </c>
      <c r="G22" s="336" t="s">
        <v>1931</v>
      </c>
      <c r="H22" s="337" t="s">
        <v>1935</v>
      </c>
      <c r="I22" s="479" t="s">
        <v>1188</v>
      </c>
      <c r="J22" s="338">
        <v>-46.7</v>
      </c>
      <c r="K22" s="339">
        <v>-480.67</v>
      </c>
      <c r="L22" s="340">
        <v>94.21</v>
      </c>
      <c r="M22" s="341" t="s">
        <v>1936</v>
      </c>
      <c r="N22" s="342" t="s">
        <v>1929</v>
      </c>
      <c r="O22" s="343" t="s">
        <v>1930</v>
      </c>
      <c r="P22" s="319">
        <v>3</v>
      </c>
      <c r="Q22" s="320" t="s">
        <v>600</v>
      </c>
      <c r="R22" s="355">
        <f>IF(AND(ISBLANK(P22),ISTEXT(Q22)),"t1?",IF(AND(ISBLANK(Q22),ISBLANK(P22)),"",VLOOKUP(BH22,Materialliste!$A$2:$B$1615,2,FALSE)))</f>
        <v>350</v>
      </c>
      <c r="S22" s="319">
        <v>2.1</v>
      </c>
      <c r="T22" s="320" t="s">
        <v>1001</v>
      </c>
      <c r="U22" s="355">
        <f>IF(AND(ISBLANK(S22),ISTEXT(T22)),"t2?",IF(AND(ISBLANK(T22),ISBLANK(S22)),"",VLOOKUP(BI22,Materialliste!$A$2:$B$1615,2,FALSE)))</f>
        <v>550</v>
      </c>
      <c r="V22" s="319">
        <v>1.7</v>
      </c>
      <c r="W22" s="356" t="s">
        <v>1004</v>
      </c>
      <c r="X22" s="355">
        <f>IF(AND(ISBLANK(V22),ISTEXT(W22)),"t3?",IF(AND(ISBLANK(W22),ISBLANK(V22)),"",VLOOKUP(BJ22,Materialliste!$A$2:$B$1615,2,FALSE)))</f>
        <v>550</v>
      </c>
      <c r="Y22" s="443" t="s">
        <v>1925</v>
      </c>
      <c r="Z22" s="346">
        <f t="shared" si="0"/>
        <v>2.2800000000000002</v>
      </c>
      <c r="AA22" s="347">
        <f t="shared" si="11"/>
        <v>1.1196969696969696</v>
      </c>
      <c r="AB22" s="454">
        <f t="shared" si="12"/>
        <v>4.8025696969696972</v>
      </c>
      <c r="AC22" s="348">
        <f t="shared" si="13"/>
        <v>9.2200000000000006</v>
      </c>
      <c r="AD22" s="323">
        <f t="shared" si="1"/>
        <v>900</v>
      </c>
      <c r="AE22" s="349">
        <f t="shared" si="14"/>
        <v>4.8025696969696972</v>
      </c>
      <c r="AF22" s="480">
        <f t="shared" si="15"/>
        <v>5.0719818611663037</v>
      </c>
      <c r="AG22" s="482">
        <f t="shared" si="16"/>
        <v>4.5634416836418543</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CR440Y780T-DP-EG12/12</v>
      </c>
      <c r="BJ22" s="473" t="str">
        <f t="shared" si="5"/>
        <v>CR440Y780T-DP-GI40/40</v>
      </c>
      <c r="BM22" s="474">
        <f t="shared" si="6"/>
        <v>3</v>
      </c>
      <c r="BN22" s="475">
        <f t="shared" si="22"/>
        <v>2.1</v>
      </c>
      <c r="BO22" s="474">
        <f t="shared" si="7"/>
        <v>3</v>
      </c>
      <c r="BP22" s="474">
        <f t="shared" si="8"/>
        <v>2.1</v>
      </c>
      <c r="BQ22" s="474">
        <f t="shared" si="9"/>
        <v>1.7</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332">
        <v>7.10121</v>
      </c>
      <c r="D23" s="333" t="s">
        <v>1940</v>
      </c>
      <c r="E23" s="334" t="s">
        <v>1188</v>
      </c>
      <c r="F23" s="335" t="s">
        <v>1934</v>
      </c>
      <c r="G23" s="336" t="s">
        <v>1931</v>
      </c>
      <c r="H23" s="337" t="s">
        <v>1935</v>
      </c>
      <c r="I23" s="479" t="s">
        <v>1188</v>
      </c>
      <c r="J23" s="338">
        <v>-69.17</v>
      </c>
      <c r="K23" s="339">
        <v>-483.56</v>
      </c>
      <c r="L23" s="340">
        <v>134.15</v>
      </c>
      <c r="M23" s="342" t="s">
        <v>1936</v>
      </c>
      <c r="N23" s="342" t="s">
        <v>1929</v>
      </c>
      <c r="O23" s="342" t="s">
        <v>1930</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1.7</v>
      </c>
      <c r="W23" s="320" t="s">
        <v>1004</v>
      </c>
      <c r="X23" s="355">
        <f>IF(AND(ISBLANK(V23),ISTEXT(W23)),"t3?",IF(AND(ISBLANK(W23),ISBLANK(V23)),"",VLOOKUP(BJ23,Materialliste!$A$2:$B$1615,2,FALSE)))</f>
        <v>550</v>
      </c>
      <c r="Y23" s="443" t="s">
        <v>1925</v>
      </c>
      <c r="Z23" s="346">
        <f t="shared" si="0"/>
        <v>2.2800000000000002</v>
      </c>
      <c r="AA23" s="347">
        <f t="shared" si="11"/>
        <v>1.1196969696969696</v>
      </c>
      <c r="AB23" s="454">
        <f t="shared" si="12"/>
        <v>4.8025696969696972</v>
      </c>
      <c r="AC23" s="348">
        <f t="shared" si="13"/>
        <v>9.2200000000000006</v>
      </c>
      <c r="AD23" s="323">
        <f t="shared" si="1"/>
        <v>900</v>
      </c>
      <c r="AE23" s="349">
        <f t="shared" si="14"/>
        <v>4.8025696969696972</v>
      </c>
      <c r="AF23" s="480">
        <f t="shared" si="15"/>
        <v>5.0719818611663037</v>
      </c>
      <c r="AG23" s="482">
        <f t="shared" si="16"/>
        <v>4.5634416836418543</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CR440Y780T-DP-GI40/40</v>
      </c>
      <c r="BM23" s="474">
        <f t="shared" si="6"/>
        <v>3</v>
      </c>
      <c r="BN23" s="475">
        <f>LARGE(BO23:BQ23,2)</f>
        <v>2.1</v>
      </c>
      <c r="BO23" s="474">
        <f t="shared" si="7"/>
        <v>3</v>
      </c>
      <c r="BP23" s="474">
        <f t="shared" si="8"/>
        <v>2.1</v>
      </c>
      <c r="BQ23" s="474">
        <f t="shared" si="9"/>
        <v>1.7</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v>7.1012199999999996</v>
      </c>
      <c r="D24" s="333" t="s">
        <v>1941</v>
      </c>
      <c r="E24" s="334" t="s">
        <v>1188</v>
      </c>
      <c r="F24" s="335" t="s">
        <v>1934</v>
      </c>
      <c r="G24" s="336" t="s">
        <v>1931</v>
      </c>
      <c r="H24" s="337" t="s">
        <v>1935</v>
      </c>
      <c r="I24" s="479" t="s">
        <v>1188</v>
      </c>
      <c r="J24" s="338">
        <v>-100.22</v>
      </c>
      <c r="K24" s="339">
        <v>-485.84</v>
      </c>
      <c r="L24" s="340">
        <v>140.25</v>
      </c>
      <c r="M24" s="342" t="s">
        <v>1936</v>
      </c>
      <c r="N24" s="342" t="s">
        <v>1929</v>
      </c>
      <c r="O24" s="342" t="s">
        <v>1930</v>
      </c>
      <c r="P24" s="319">
        <v>3</v>
      </c>
      <c r="Q24" s="320" t="s">
        <v>600</v>
      </c>
      <c r="R24" s="355">
        <f>IF(AND(ISBLANK(P24),ISTEXT(Q24)),"t1?",IF(AND(ISBLANK(Q24),ISBLANK(P24)),"",VLOOKUP(BH24,Materialliste!$A$2:$B$1615,2,FALSE)))</f>
        <v>350</v>
      </c>
      <c r="S24" s="319">
        <v>2.1</v>
      </c>
      <c r="T24" s="320" t="s">
        <v>1001</v>
      </c>
      <c r="U24" s="355">
        <f>IF(AND(ISBLANK(S24),ISTEXT(T24)),"t2?",IF(AND(ISBLANK(T24),ISBLANK(S24)),"",VLOOKUP(BI24,Materialliste!$A$2:$B$1615,2,FALSE)))</f>
        <v>550</v>
      </c>
      <c r="V24" s="319">
        <v>1.7</v>
      </c>
      <c r="W24" s="320" t="s">
        <v>1004</v>
      </c>
      <c r="X24" s="355">
        <f>IF(AND(ISBLANK(V24),ISTEXT(W24)),"t3?",IF(AND(ISBLANK(W24),ISBLANK(V24)),"",VLOOKUP(BJ24,Materialliste!$A$2:$B$1615,2,FALSE)))</f>
        <v>550</v>
      </c>
      <c r="Y24" s="443" t="s">
        <v>1925</v>
      </c>
      <c r="Z24" s="346">
        <f t="shared" si="0"/>
        <v>2.2800000000000002</v>
      </c>
      <c r="AA24" s="347">
        <f t="shared" si="11"/>
        <v>1.1196969696969696</v>
      </c>
      <c r="AB24" s="454">
        <f t="shared" si="12"/>
        <v>4.8025696969696972</v>
      </c>
      <c r="AC24" s="348">
        <f t="shared" si="13"/>
        <v>9.2200000000000006</v>
      </c>
      <c r="AD24" s="323">
        <f t="shared" si="1"/>
        <v>900</v>
      </c>
      <c r="AE24" s="349">
        <f t="shared" si="14"/>
        <v>4.8025696969696972</v>
      </c>
      <c r="AF24" s="480">
        <f t="shared" si="15"/>
        <v>5.0719818611663037</v>
      </c>
      <c r="AG24" s="482">
        <f t="shared" si="16"/>
        <v>4.5634416836418543</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CR270LA-EG12/12</v>
      </c>
      <c r="BI24" s="473" t="str">
        <f t="shared" si="4"/>
        <v>CR440Y780T-DP-EG12/12</v>
      </c>
      <c r="BJ24" s="473" t="str">
        <f t="shared" si="5"/>
        <v>CR440Y780T-DP-GI40/40</v>
      </c>
      <c r="BM24" s="474">
        <f t="shared" si="6"/>
        <v>3</v>
      </c>
      <c r="BN24" s="475">
        <f t="shared" si="22"/>
        <v>2.1</v>
      </c>
      <c r="BO24" s="474">
        <f t="shared" si="7"/>
        <v>3</v>
      </c>
      <c r="BP24" s="474">
        <f t="shared" si="8"/>
        <v>2.1</v>
      </c>
      <c r="BQ24" s="474">
        <f t="shared" si="9"/>
        <v>1.7</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923"/>
      <c r="B25" s="281"/>
      <c r="C25" s="332">
        <v>7.1012300000000002</v>
      </c>
      <c r="D25" s="333" t="s">
        <v>1942</v>
      </c>
      <c r="E25" s="334" t="s">
        <v>1188</v>
      </c>
      <c r="F25" s="335" t="s">
        <v>1934</v>
      </c>
      <c r="G25" s="336" t="s">
        <v>1931</v>
      </c>
      <c r="H25" s="337" t="s">
        <v>1935</v>
      </c>
      <c r="I25" s="479" t="s">
        <v>1188</v>
      </c>
      <c r="J25" s="338">
        <v>-127.23</v>
      </c>
      <c r="K25" s="339">
        <v>-489.32</v>
      </c>
      <c r="L25" s="340">
        <v>141.87</v>
      </c>
      <c r="M25" s="342" t="s">
        <v>1936</v>
      </c>
      <c r="N25" s="342" t="s">
        <v>1929</v>
      </c>
      <c r="O25" s="342" t="s">
        <v>1930</v>
      </c>
      <c r="P25" s="319">
        <v>3</v>
      </c>
      <c r="Q25" s="320" t="s">
        <v>600</v>
      </c>
      <c r="R25" s="355">
        <f>IF(AND(ISBLANK(P25),ISTEXT(Q25)),"t1?",IF(AND(ISBLANK(Q25),ISBLANK(P25)),"",VLOOKUP(BH25,Materialliste!$A$2:$B$1615,2,FALSE)))</f>
        <v>350</v>
      </c>
      <c r="S25" s="319">
        <v>2.1</v>
      </c>
      <c r="T25" s="320" t="s">
        <v>1001</v>
      </c>
      <c r="U25" s="355">
        <f>IF(AND(ISBLANK(S25),ISTEXT(T25)),"t2?",IF(AND(ISBLANK(T25),ISBLANK(S25)),"",VLOOKUP(BI25,Materialliste!$A$2:$B$1615,2,FALSE)))</f>
        <v>550</v>
      </c>
      <c r="V25" s="319">
        <v>1.7</v>
      </c>
      <c r="W25" s="320" t="s">
        <v>1004</v>
      </c>
      <c r="X25" s="355">
        <f>IF(AND(ISBLANK(V25),ISTEXT(W25)),"t3?",IF(AND(ISBLANK(W25),ISBLANK(V25)),"",VLOOKUP(BJ25,Materialliste!$A$2:$B$1615,2,FALSE)))</f>
        <v>550</v>
      </c>
      <c r="Y25" s="443" t="s">
        <v>1925</v>
      </c>
      <c r="Z25" s="346">
        <f t="shared" si="0"/>
        <v>2.2800000000000002</v>
      </c>
      <c r="AA25" s="347">
        <f t="shared" si="11"/>
        <v>1.1196969696969696</v>
      </c>
      <c r="AB25" s="454">
        <f t="shared" si="12"/>
        <v>4.8025696969696972</v>
      </c>
      <c r="AC25" s="348">
        <f t="shared" si="13"/>
        <v>9.2200000000000006</v>
      </c>
      <c r="AD25" s="323">
        <f t="shared" si="1"/>
        <v>900</v>
      </c>
      <c r="AE25" s="349">
        <f t="shared" si="14"/>
        <v>4.8025696969696972</v>
      </c>
      <c r="AF25" s="480">
        <f t="shared" si="15"/>
        <v>5.0719818611663037</v>
      </c>
      <c r="AG25" s="482">
        <f t="shared" si="16"/>
        <v>4.5634416836418543</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CR270LA-EG12/12</v>
      </c>
      <c r="BI25" s="473" t="str">
        <f t="shared" si="4"/>
        <v>CR440Y780T-DP-EG12/12</v>
      </c>
      <c r="BJ25" s="473" t="str">
        <f t="shared" si="5"/>
        <v>CR440Y780T-DP-GI40/40</v>
      </c>
      <c r="BM25" s="474">
        <f t="shared" si="6"/>
        <v>3</v>
      </c>
      <c r="BN25" s="475">
        <f t="shared" si="22"/>
        <v>2.1</v>
      </c>
      <c r="BO25" s="474">
        <f t="shared" si="7"/>
        <v>3</v>
      </c>
      <c r="BP25" s="474">
        <f t="shared" si="8"/>
        <v>2.1</v>
      </c>
      <c r="BQ25" s="474">
        <f t="shared" si="9"/>
        <v>1.7</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4800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1500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ST1500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4" priority="427" stopIfTrue="1" operator="equal">
      <formula>"Ergebnis des Druckbereichs i.O."</formula>
    </cfRule>
    <cfRule type="cellIs" dxfId="143" priority="428" stopIfTrue="1" operator="equal">
      <formula>"Ergebnis des Druckbereichs nicht i.O."</formula>
    </cfRule>
  </conditionalFormatting>
  <conditionalFormatting sqref="BH47">
    <cfRule type="cellIs" dxfId="142" priority="425" stopIfTrue="1" operator="equal">
      <formula>" "</formula>
    </cfRule>
    <cfRule type="cellIs" dxfId="141" priority="426" stopIfTrue="1" operator="equal">
      <formula>"Rücksprache Prozessmethodik"</formula>
    </cfRule>
  </conditionalFormatting>
  <conditionalFormatting sqref="X46">
    <cfRule type="cellIs" dxfId="140" priority="419" stopIfTrue="1" operator="notEqual">
      <formula>"39D 1978-2"</formula>
    </cfRule>
    <cfRule type="containsText" dxfId="139" priority="420" stopIfTrue="1" operator="containsText" text="39D 1978-2">
      <formula>NOT(ISERROR(SEARCH("39D 1978-2",X46)))</formula>
    </cfRule>
    <cfRule type="expression" priority="421" stopIfTrue="1">
      <formula>1</formula>
    </cfRule>
  </conditionalFormatting>
  <conditionalFormatting sqref="AA46">
    <cfRule type="cellIs" dxfId="138" priority="418" stopIfTrue="1" operator="notEqual">
      <formula>6</formula>
    </cfRule>
  </conditionalFormatting>
  <conditionalFormatting sqref="AB46">
    <cfRule type="cellIs" dxfId="137" priority="417" stopIfTrue="1" operator="notEqual">
      <formula>50</formula>
    </cfRule>
  </conditionalFormatting>
  <conditionalFormatting sqref="AC46">
    <cfRule type="cellIs" dxfId="136" priority="416" stopIfTrue="1" operator="notEqual">
      <formula>6</formula>
    </cfRule>
  </conditionalFormatting>
  <conditionalFormatting sqref="AD46">
    <cfRule type="cellIs" dxfId="135" priority="413" stopIfTrue="1" operator="notEqual">
      <formula>50</formula>
    </cfRule>
  </conditionalFormatting>
  <conditionalFormatting sqref="CB19:CB43">
    <cfRule type="cellIs" dxfId="134" priority="438" stopIfTrue="1" operator="equal">
      <formula>$AC$19</formula>
    </cfRule>
  </conditionalFormatting>
  <conditionalFormatting sqref="G19:G43">
    <cfRule type="expression" dxfId="133" priority="412" stopIfTrue="1">
      <formula>OR(AND(ISNUMBER($P19),ISBLANK($G19)),AND(ISTEXT($G19),ISBLANK($P19)))</formula>
    </cfRule>
  </conditionalFormatting>
  <conditionalFormatting sqref="BH46">
    <cfRule type="cellIs" dxfId="132" priority="396" operator="equal">
      <formula>"pressure level not allowed"</formula>
    </cfRule>
    <cfRule type="cellIs" dxfId="131" priority="397" operator="equal">
      <formula>"presure level allowed"</formula>
    </cfRule>
    <cfRule type="cellIs" dxfId="130" priority="398" operator="equal">
      <formula>"Max. Force of gun acc.Drw.exceeded!"</formula>
    </cfRule>
    <cfRule type="cellIs" dxfId="129" priority="408" stopIfTrue="1" operator="equal">
      <formula>"Zangenkraft lt.Zangenzeichnung überschritten!"</formula>
    </cfRule>
  </conditionalFormatting>
  <conditionalFormatting sqref="AE19:AE43">
    <cfRule type="expression" dxfId="128" priority="404">
      <formula>ISERROR(AE19)</formula>
    </cfRule>
  </conditionalFormatting>
  <conditionalFormatting sqref="BH47">
    <cfRule type="cellIs" dxfId="127" priority="395" operator="equal">
      <formula>"consult process methodology"</formula>
    </cfRule>
  </conditionalFormatting>
  <conditionalFormatting sqref="W47">
    <cfRule type="expression" dxfId="126" priority="439" stopIfTrue="1">
      <formula>ISBLANK($W$47)</formula>
    </cfRule>
  </conditionalFormatting>
  <conditionalFormatting sqref="G6">
    <cfRule type="cellIs" dxfId="125" priority="394" operator="equal">
      <formula>"-"</formula>
    </cfRule>
  </conditionalFormatting>
  <conditionalFormatting sqref="H44">
    <cfRule type="cellIs" dxfId="124" priority="393" operator="equal">
      <formula>"Zangentyp?"</formula>
    </cfRule>
  </conditionalFormatting>
  <conditionalFormatting sqref="BH49">
    <cfRule type="cellIs" dxfId="123" priority="391" stopIfTrue="1" operator="equal">
      <formula>"Zangen/Motorauslegung i.O."</formula>
    </cfRule>
    <cfRule type="cellIs" dxfId="122" priority="392" stopIfTrue="1" operator="equal">
      <formula>"Zangen/Motorauslegung nicht i.O."</formula>
    </cfRule>
  </conditionalFormatting>
  <conditionalFormatting sqref="BH49 BJ49:BK49">
    <cfRule type="cellIs" dxfId="121" priority="385" operator="equal">
      <formula>"Gun/Electromotor Design not O.K."</formula>
    </cfRule>
    <cfRule type="cellIs" dxfId="120" priority="386" operator="equal">
      <formula>"Gun/Electromotor Design O.K."</formula>
    </cfRule>
    <cfRule type="cellIs" dxfId="119" priority="387" operator="equal">
      <formula>"incorrect Gun Type/Gun Body/Gun Measure"</formula>
    </cfRule>
    <cfRule type="cellIs" dxfId="118" priority="388" operator="equal">
      <formula>"Max. Force of Gun acc.Drw.exceeded!"</formula>
    </cfRule>
    <cfRule type="cellIs" dxfId="117" priority="389" operator="equal">
      <formula>"max. Zangenkraft lt.Zeichnung überschritten!"</formula>
    </cfRule>
    <cfRule type="cellIs" dxfId="116" priority="390" stopIfTrue="1" operator="equal">
      <formula>"Zangentyp/-grundkörper/-maße falsch"</formula>
    </cfRule>
  </conditionalFormatting>
  <conditionalFormatting sqref="BH50">
    <cfRule type="cellIs" dxfId="115" priority="383" stopIfTrue="1" operator="equal">
      <formula>" "</formula>
    </cfRule>
    <cfRule type="cellIs" dxfId="114" priority="384" stopIfTrue="1" operator="equal">
      <formula>"Rücksprache Prozessmethodik"</formula>
    </cfRule>
  </conditionalFormatting>
  <conditionalFormatting sqref="T46">
    <cfRule type="cellIs" dxfId="113" priority="373" stopIfTrue="1" operator="equal">
      <formula>" "</formula>
    </cfRule>
    <cfRule type="cellIs" dxfId="112" priority="374" stopIfTrue="1" operator="equal">
      <formula>"Rücksprache Prozessmethodik"</formula>
    </cfRule>
  </conditionalFormatting>
  <conditionalFormatting sqref="T46">
    <cfRule type="cellIs" dxfId="111" priority="372" operator="equal">
      <formula>"consult process methodology"</formula>
    </cfRule>
  </conditionalFormatting>
  <conditionalFormatting sqref="T45">
    <cfRule type="cellIs" dxfId="110" priority="370" stopIfTrue="1" operator="equal">
      <formula>"Zangen/Motorauslegung i.O."</formula>
    </cfRule>
    <cfRule type="cellIs" dxfId="109" priority="371" stopIfTrue="1" operator="equal">
      <formula>"Zangen/Motorauslegung nicht i.O."</formula>
    </cfRule>
  </conditionalFormatting>
  <conditionalFormatting sqref="T45:W45">
    <cfRule type="cellIs" dxfId="108" priority="330" operator="equal">
      <formula>"Zangentyp/Guntype?"</formula>
    </cfRule>
    <cfRule type="cellIs" dxfId="107" priority="360" operator="equal">
      <formula>"Pressure level not allowed"</formula>
    </cfRule>
    <cfRule type="cellIs" dxfId="106" priority="361" operator="equal">
      <formula>"Presure level allowed"</formula>
    </cfRule>
    <cfRule type="cellIs" dxfId="105" priority="362" operator="equal">
      <formula>"Ergebnis des Druckbereichs nicht i.O."</formula>
    </cfRule>
    <cfRule type="cellIs" dxfId="104" priority="363" operator="equal">
      <formula>"Ergebnis des Druckbereichs i.O."</formula>
    </cfRule>
    <cfRule type="cellIs" dxfId="103" priority="364" operator="equal">
      <formula>"Gun/Electromotor Design not O.K."</formula>
    </cfRule>
    <cfRule type="cellIs" dxfId="102" priority="365" operator="equal">
      <formula>"Gun/Electromotor Design O.K."</formula>
    </cfRule>
    <cfRule type="cellIs" dxfId="101" priority="366" operator="equal">
      <formula>"incorrect Gun Type/Gun Body/Gun Measure"</formula>
    </cfRule>
    <cfRule type="cellIs" dxfId="100" priority="367" operator="equal">
      <formula>"Max. Force of Gun acc.Drw.exceeded!"</formula>
    </cfRule>
    <cfRule type="cellIs" dxfId="99" priority="368" operator="equal">
      <formula>"max. Zangenkraft lt.Zeichnung überschritten!"</formula>
    </cfRule>
    <cfRule type="cellIs" dxfId="98" priority="369" stopIfTrue="1" operator="equal">
      <formula>"Zangentyp/-grundkörper/-maße falsch"</formula>
    </cfRule>
  </conditionalFormatting>
  <conditionalFormatting sqref="E47">
    <cfRule type="expression" dxfId="97" priority="359">
      <formula>$G$6="SPZ"</formula>
    </cfRule>
  </conditionalFormatting>
  <conditionalFormatting sqref="E44">
    <cfRule type="expression" dxfId="96" priority="352">
      <formula>$G$6="RZ"</formula>
    </cfRule>
  </conditionalFormatting>
  <conditionalFormatting sqref="E46">
    <cfRule type="expression" dxfId="95" priority="213">
      <formula>$G$6="RZ"</formula>
    </cfRule>
  </conditionalFormatting>
  <conditionalFormatting sqref="L44">
    <cfRule type="expression" dxfId="94" priority="299">
      <formula>ISERR($L$46)</formula>
    </cfRule>
  </conditionalFormatting>
  <conditionalFormatting sqref="L45">
    <cfRule type="expression" dxfId="93" priority="298">
      <formula>ISERR($L$46)</formula>
    </cfRule>
  </conditionalFormatting>
  <conditionalFormatting sqref="Y19">
    <cfRule type="expression" dxfId="92" priority="280">
      <formula>ISERR(AE19)</formula>
    </cfRule>
  </conditionalFormatting>
  <conditionalFormatting sqref="Y20:Y43">
    <cfRule type="expression" dxfId="91" priority="279">
      <formula>ISERR(AE20)</formula>
    </cfRule>
  </conditionalFormatting>
  <conditionalFormatting sqref="S41:S43">
    <cfRule type="expression" dxfId="90" priority="270">
      <formula>$U41="t2?"</formula>
    </cfRule>
  </conditionalFormatting>
  <conditionalFormatting sqref="AN45:AN46">
    <cfRule type="cellIs" dxfId="89" priority="236" operator="equal">
      <formula>"Ja"</formula>
    </cfRule>
  </conditionalFormatting>
  <conditionalFormatting sqref="AE45:AE46">
    <cfRule type="expression" dxfId="88" priority="443">
      <formula>AN45="Ja"</formula>
    </cfRule>
  </conditionalFormatting>
  <conditionalFormatting sqref="AE47">
    <cfRule type="expression" dxfId="87" priority="444">
      <formula>AND(AN45="Ja",ISBLANK($AG$47))</formula>
    </cfRule>
  </conditionalFormatting>
  <conditionalFormatting sqref="AJ47">
    <cfRule type="expression" dxfId="86" priority="445">
      <formula>AND(AN45="Ja",ISBLANK($AL$47))</formula>
    </cfRule>
  </conditionalFormatting>
  <conditionalFormatting sqref="AG47">
    <cfRule type="expression" dxfId="85" priority="235">
      <formula>AND(AN45="Ja",ISBLANK($AG$47))</formula>
    </cfRule>
  </conditionalFormatting>
  <conditionalFormatting sqref="AL47">
    <cfRule type="expression" dxfId="84" priority="234">
      <formula>AND(AN45="Ja",ISBLANK($AL$47))</formula>
    </cfRule>
  </conditionalFormatting>
  <conditionalFormatting sqref="G8">
    <cfRule type="expression" dxfId="83" priority="233">
      <formula>NOT(OR(G8="J",G8="N"))</formula>
    </cfRule>
  </conditionalFormatting>
  <conditionalFormatting sqref="S31:S39">
    <cfRule type="expression" dxfId="82" priority="227">
      <formula>$R31="t1?"</formula>
    </cfRule>
  </conditionalFormatting>
  <conditionalFormatting sqref="S40">
    <cfRule type="expression" dxfId="81" priority="226">
      <formula>$U40="t2?"</formula>
    </cfRule>
  </conditionalFormatting>
  <conditionalFormatting sqref="H47">
    <cfRule type="expression" dxfId="80" priority="221">
      <formula>$G$6="SPZ"</formula>
    </cfRule>
  </conditionalFormatting>
  <conditionalFormatting sqref="L47">
    <cfRule type="expression" dxfId="79" priority="220">
      <formula>$G$6="SPZ"</formula>
    </cfRule>
  </conditionalFormatting>
  <conditionalFormatting sqref="O46">
    <cfRule type="expression" dxfId="78" priority="219">
      <formula>$G$6="SPZ"</formula>
    </cfRule>
  </conditionalFormatting>
  <conditionalFormatting sqref="O47">
    <cfRule type="expression" dxfId="77" priority="218">
      <formula>$G$6="SPZ"</formula>
    </cfRule>
  </conditionalFormatting>
  <conditionalFormatting sqref="R46">
    <cfRule type="expression" dxfId="76" priority="217">
      <formula>$G$6="SPZ"</formula>
    </cfRule>
  </conditionalFormatting>
  <conditionalFormatting sqref="R47">
    <cfRule type="expression" dxfId="75" priority="216">
      <formula>$G$6="SPZ"</formula>
    </cfRule>
  </conditionalFormatting>
  <conditionalFormatting sqref="X47">
    <cfRule type="expression" dxfId="74" priority="215">
      <formula>$G$6="SPZ"</formula>
    </cfRule>
  </conditionalFormatting>
  <conditionalFormatting sqref="AA47">
    <cfRule type="expression" dxfId="73" priority="214">
      <formula>$G$6="SPZ"</formula>
    </cfRule>
  </conditionalFormatting>
  <conditionalFormatting sqref="H46">
    <cfRule type="expression" dxfId="72" priority="212">
      <formula>$G$6="RZ"</formula>
    </cfRule>
  </conditionalFormatting>
  <conditionalFormatting sqref="O44">
    <cfRule type="expression" dxfId="71" priority="211">
      <formula>$G$6="RZ"</formula>
    </cfRule>
  </conditionalFormatting>
  <conditionalFormatting sqref="O45">
    <cfRule type="expression" dxfId="70" priority="210">
      <formula>$G$6="RZ"</formula>
    </cfRule>
  </conditionalFormatting>
  <conditionalFormatting sqref="R44">
    <cfRule type="expression" dxfId="69" priority="209">
      <formula>$G$6="RZ"</formula>
    </cfRule>
  </conditionalFormatting>
  <conditionalFormatting sqref="R45">
    <cfRule type="expression" dxfId="68" priority="208">
      <formula>$G$6="RZ"</formula>
    </cfRule>
  </conditionalFormatting>
  <conditionalFormatting sqref="C44:D45">
    <cfRule type="expression" dxfId="67" priority="207">
      <formula>$G$6="RZ"</formula>
    </cfRule>
  </conditionalFormatting>
  <conditionalFormatting sqref="C46:D46">
    <cfRule type="expression" dxfId="66" priority="206">
      <formula>$G$6="RZ"</formula>
    </cfRule>
  </conditionalFormatting>
  <conditionalFormatting sqref="F46:G46">
    <cfRule type="expression" dxfId="65" priority="205">
      <formula>$G$6="RZ"</formula>
    </cfRule>
  </conditionalFormatting>
  <conditionalFormatting sqref="M45:N45">
    <cfRule type="expression" dxfId="64" priority="204">
      <formula>$G$6="RZ"</formula>
    </cfRule>
  </conditionalFormatting>
  <conditionalFormatting sqref="P45:Q45">
    <cfRule type="expression" dxfId="63" priority="203">
      <formula>$G$6="RZ"</formula>
    </cfRule>
  </conditionalFormatting>
  <conditionalFormatting sqref="M44:N44">
    <cfRule type="expression" dxfId="62" priority="202">
      <formula>$G$6="RZ"</formula>
    </cfRule>
  </conditionalFormatting>
  <conditionalFormatting sqref="P44:Q44">
    <cfRule type="expression" dxfId="61" priority="201">
      <formula>$G$6="RZ"</formula>
    </cfRule>
  </conditionalFormatting>
  <conditionalFormatting sqref="C47:D47">
    <cfRule type="expression" dxfId="60" priority="200">
      <formula>$G$6="SPZ"</formula>
    </cfRule>
  </conditionalFormatting>
  <conditionalFormatting sqref="F47:G47">
    <cfRule type="expression" dxfId="59" priority="199">
      <formula>$G$6="SPZ"</formula>
    </cfRule>
  </conditionalFormatting>
  <conditionalFormatting sqref="I47">
    <cfRule type="expression" dxfId="58" priority="198">
      <formula>$G$6="SPZ"</formula>
    </cfRule>
  </conditionalFormatting>
  <conditionalFormatting sqref="M46:N46">
    <cfRule type="expression" dxfId="57" priority="197">
      <formula>$G$6="SPZ"</formula>
    </cfRule>
  </conditionalFormatting>
  <conditionalFormatting sqref="M47:N47">
    <cfRule type="expression" dxfId="56" priority="196">
      <formula>$G$6="SPZ"</formula>
    </cfRule>
  </conditionalFormatting>
  <conditionalFormatting sqref="P47:Q47">
    <cfRule type="expression" dxfId="55" priority="195">
      <formula>$G$6="SPZ"</formula>
    </cfRule>
  </conditionalFormatting>
  <conditionalFormatting sqref="P46:Q46">
    <cfRule type="expression" dxfId="54" priority="194">
      <formula>$G$6="SPZ"</formula>
    </cfRule>
  </conditionalFormatting>
  <conditionalFormatting sqref="AF45:AM46">
    <cfRule type="expression" dxfId="53" priority="447">
      <formula>BG45="Ja"</formula>
    </cfRule>
  </conditionalFormatting>
  <conditionalFormatting sqref="AF47">
    <cfRule type="expression" dxfId="52" priority="449">
      <formula>AND(BG45="Ja",ISBLANK($AG$47))</formula>
    </cfRule>
  </conditionalFormatting>
  <conditionalFormatting sqref="AK47">
    <cfRule type="expression" dxfId="51" priority="451">
      <formula>AND(BG45="Ja",ISBLANK($AL$47))</formula>
    </cfRule>
  </conditionalFormatting>
  <conditionalFormatting sqref="AH47:AI47">
    <cfRule type="expression" dxfId="50" priority="453">
      <formula>AND(BG45="Ja",ISBLANK($AG$47))</formula>
    </cfRule>
  </conditionalFormatting>
  <conditionalFormatting sqref="AM47:AN47">
    <cfRule type="expression" dxfId="49" priority="458">
      <formula>AND(BG45="Ja",ISBLANK($AL$47))</formula>
    </cfRule>
  </conditionalFormatting>
  <conditionalFormatting sqref="W21">
    <cfRule type="expression" dxfId="48" priority="150">
      <formula>CELL("Schutz",W21)</formula>
    </cfRule>
  </conditionalFormatting>
  <conditionalFormatting sqref="V21">
    <cfRule type="expression" dxfId="47" priority="151">
      <formula>$R21="t1?"</formula>
    </cfRule>
  </conditionalFormatting>
  <conditionalFormatting sqref="V22 V31:V43 V26:V29">
    <cfRule type="expression" dxfId="46" priority="179">
      <formula>$R22="t1?"</formula>
    </cfRule>
  </conditionalFormatting>
  <conditionalFormatting sqref="P41:P43">
    <cfRule type="expression" dxfId="45" priority="174">
      <formula>$U41="t2?"</formula>
    </cfRule>
  </conditionalFormatting>
  <conditionalFormatting sqref="P31:P39">
    <cfRule type="expression" dxfId="44" priority="172">
      <formula>$R31="t1?"</formula>
    </cfRule>
  </conditionalFormatting>
  <conditionalFormatting sqref="P40">
    <cfRule type="expression" dxfId="43" priority="171">
      <formula>$U40="t2?"</formula>
    </cfRule>
  </conditionalFormatting>
  <conditionalFormatting sqref="AE44:AN44">
    <cfRule type="containsText" dxfId="42"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1" priority="142">
      <formula>$R19="t1?"</formula>
    </cfRule>
  </conditionalFormatting>
  <conditionalFormatting sqref="P20:P28">
    <cfRule type="expression" dxfId="40" priority="141">
      <formula>$R20="t1?"</formula>
    </cfRule>
  </conditionalFormatting>
  <conditionalFormatting sqref="P19:P28">
    <cfRule type="expression" dxfId="39" priority="138">
      <formula>CELL("Schutz",P19)</formula>
    </cfRule>
  </conditionalFormatting>
  <conditionalFormatting sqref="V19">
    <cfRule type="expression" dxfId="38" priority="131">
      <formula>$R19="t1?"</formula>
    </cfRule>
  </conditionalFormatting>
  <conditionalFormatting sqref="V19">
    <cfRule type="expression" dxfId="37" priority="130">
      <formula>CELL("Schutz",V19)</formula>
    </cfRule>
  </conditionalFormatting>
  <conditionalFormatting sqref="P29">
    <cfRule type="expression" dxfId="36" priority="128">
      <formula>$R29="t1?"</formula>
    </cfRule>
  </conditionalFormatting>
  <conditionalFormatting sqref="S29">
    <cfRule type="expression" dxfId="35" priority="127">
      <formula>$R29="t1?"</formula>
    </cfRule>
  </conditionalFormatting>
  <conditionalFormatting sqref="P30">
    <cfRule type="expression" dxfId="34" priority="126">
      <formula>$R30="t1?"</formula>
    </cfRule>
  </conditionalFormatting>
  <conditionalFormatting sqref="S30">
    <cfRule type="expression" dxfId="33" priority="125">
      <formula>$R30="t1?"</formula>
    </cfRule>
  </conditionalFormatting>
  <conditionalFormatting sqref="V30">
    <cfRule type="expression" dxfId="32" priority="124">
      <formula>$R30="t1?"</formula>
    </cfRule>
  </conditionalFormatting>
  <conditionalFormatting sqref="I19:I43">
    <cfRule type="aboveAverage" dxfId="31" priority="122" aboveAverage="0"/>
    <cfRule type="aboveAverage" dxfId="30" priority="123"/>
  </conditionalFormatting>
  <conditionalFormatting sqref="G20:G43">
    <cfRule type="expression" dxfId="29" priority="116">
      <formula>AND(BI10=TRUE,BH10=TRUE)</formula>
    </cfRule>
  </conditionalFormatting>
  <conditionalFormatting sqref="G19:G43">
    <cfRule type="expression" dxfId="28" priority="459">
      <formula>AND(G19="X",$BJ$9=TRUE,$BI$9=TRUE)</formula>
    </cfRule>
  </conditionalFormatting>
  <conditionalFormatting sqref="G20:G43">
    <cfRule type="expression" dxfId="27" priority="460">
      <formula>AND($BJ$9=TRUE,$BI$9=TRUE)</formula>
    </cfRule>
  </conditionalFormatting>
  <conditionalFormatting sqref="V25">
    <cfRule type="expression" dxfId="26" priority="103">
      <formula>$R25="t1?"</formula>
    </cfRule>
  </conditionalFormatting>
  <conditionalFormatting sqref="W25:W27">
    <cfRule type="expression" dxfId="25" priority="91">
      <formula>CELL("Schutz",W25)</formula>
    </cfRule>
  </conditionalFormatting>
  <conditionalFormatting sqref="T27">
    <cfRule type="expression" dxfId="24" priority="89">
      <formula>CELL("Schutz",T27)</formula>
    </cfRule>
  </conditionalFormatting>
  <conditionalFormatting sqref="S19:S28">
    <cfRule type="expression" dxfId="23" priority="63">
      <formula>$R19="t1?"</formula>
    </cfRule>
  </conditionalFormatting>
  <conditionalFormatting sqref="S19:S28">
    <cfRule type="expression" dxfId="22" priority="62">
      <formula>CELL("Schutz",S19)</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19:Q31">
    <cfRule type="expression" dxfId="2" priority="2">
      <formula>CELL("Schutz",Q19)</formula>
    </cfRule>
  </conditionalFormatting>
  <conditionalFormatting sqref="T20:T25">
    <cfRule type="expression" dxfId="1" priority="1">
      <formula>CELL("Schutz",T20)</formula>
    </cfRule>
  </conditionalFormatting>
  <dataValidations disablePrompts="1"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Blatt_1_1500R01</vt:lpstr>
      <vt:lpstr>Punktplan LTVL_4_1500</vt:lpstr>
      <vt:lpstr>Materialliste</vt:lpstr>
      <vt:lpstr>Motordaten</vt:lpstr>
      <vt:lpstr>Hinweise (Notes)</vt:lpstr>
      <vt:lpstr>Änderungshistorie</vt:lpstr>
      <vt:lpstr>'Blatt 0'!Area_de_impressao</vt:lpstr>
      <vt:lpstr>Blatt_1_1500R01!Area_de_impressao</vt:lpstr>
      <vt:lpstr>'Punktplan LTVL_4_1500'!Area_de_impressao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