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310R01" sheetId="38" r:id="rId2"/>
    <sheet name="Punktplan LTVL_2_131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LTVL_2_1310R01'!$M$19:$M$32</definedName>
    <definedName name="_xlnm.Print_Area" localSheetId="0">'Blatt 0'!$A$1:$AK$60</definedName>
    <definedName name="_xlnm.Print_Area" localSheetId="1">Blatt_1_1310R01!$A$1:$AK$60</definedName>
    <definedName name="_xlnm.Print_Area" localSheetId="2">'Punktplan LTVL_2_1310R01'!$A$1:$BB$58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<sst xmlns="http://schemas.openxmlformats.org/spreadsheetml/2006/main" count="2189" uniqueCount="1945">
  <si>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</si>
  <si>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</si>
  <si>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</si>
  <si>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</si>
  <si>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</si>
  <si>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</si>
  <si>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</si>
  <si>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</si>
  <si>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</si>
  <si>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</si>
  <si>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</si>
  <si>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</si>
  <si>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</si>
  <si>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</si>
  <si>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</si>
  <si>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</si>
  <si>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</si>
  <si>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</si>
  <si>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</si>
  <si>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</si>
  <si>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</si>
  <si>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</si>
  <si>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</si>
  <si>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</si>
  <si>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</si>
  <si>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</si>
  <si>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</si>
  <si>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</si>
  <si>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</si>
  <si>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</si>
  <si>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</si>
  <si>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</si>
  <si>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</si>
  <si>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</si>
  <si>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</si>
  <si>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</si>
  <si>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</si>
  <si>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</si>
  <si>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</si>
  <si>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</si>
  <si>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</si>
  <si>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</si>
  <si>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</si>
  <si>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</si>
  <si>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</si>
  <si>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</si>
  <si>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</si>
  <si>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</si>
  <si>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</si>
  <si>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</si>
  <si>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</si>
  <si>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</si>
  <si>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</si>
  <si>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</si>
  <si>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</si>
  <si>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</si>
  <si>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</si>
  <si>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</si>
  <si>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</si>
  <si>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</si>
  <si>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</si>
  <si>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</si>
  <si>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</si>
  <si>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</si>
  <si>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</si>
  <si>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</si>
  <si>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</si>
  <si>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</si>
  <si>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</si>
  <si>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</si>
  <si>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</si>
  <si>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</si>
  <si>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</si>
  <si>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</si>
  <si>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</si>
  <si>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</si>
  <si>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</si>
  <si>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</si>
  <si>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</si>
  <si>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</si>
  <si>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</si>
  <si>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</si>
  <si>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</si>
  <si>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</si>
  <si>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</si>
  <si>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</si>
  <si>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</si>
  <si>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</si>
  <si>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</si>
  <si>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</si>
  <si>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</si>
  <si>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</si>
  <si>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</si>
  <si>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</si>
  <si>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</si>
  <si>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</si>
  <si>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</si>
  <si>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</si>
  <si>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</si>
  <si>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</si>
  <si>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</si>
  <si>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</si>
  <si>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</si>
  <si>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</si>
  <si>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</si>
  <si>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</si>
  <si>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</si>
  <si>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</si>
  <si>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</si>
  <si>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</si>
  <si>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</si>
  <si>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</si>
  <si>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</si>
  <si>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</si>
  <si>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</si>
  <si>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</si>
  <si>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</si>
  <si>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</si>
  <si>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</si>
  <si>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</si>
  <si>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</si>
  <si>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</si>
  <si>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</si>
  <si>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</si>
  <si>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</si>
  <si>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</si>
  <si>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</si>
  <si>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</si>
  <si>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</si>
  <si>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</si>
  <si>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</si>
  <si>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</si>
  <si>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</si>
  <si>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</si>
  <si>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</si>
  <si>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</si>
  <si>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</si>
  <si>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</si>
  <si>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</si>
  <si>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</si>
  <si>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</si>
  <si>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</si>
  <si>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</si>
  <si>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</si>
  <si>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</si>
  <si>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</si>
  <si>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</si>
  <si>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</si>
  <si>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</si>
  <si>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</si>
  <si>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</si>
  <si>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</si>
  <si>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</si>
  <si>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</si>
  <si>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</si>
  <si>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</si>
  <si>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</si>
  <si>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</si>
  <si>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</si>
  <si>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</si>
  <si>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</si>
  <si>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</si>
  <si>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</si>
  <si>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</si>
  <si>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</si>
  <si>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</si>
  <si>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</si>
  <si>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</si>
  <si>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</si>
  <si>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</si>
  <si>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</si>
  <si>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</si>
  <si>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</si>
  <si>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</si>
  <si>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</si>
  <si>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</si>
  <si>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</si>
  <si>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</si>
  <si>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</si>
  <si>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</si>
  <si>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</si>
  <si>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</si>
  <si>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</si>
  <si>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</si>
  <si>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</si>
  <si>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</si>
  <si>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</si>
  <si>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</si>
  <si>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</si>
  <si>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</si>
  <si>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</si>
  <si>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</si>
  <si>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</si>
  <si>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</si>
  <si>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</si>
  <si>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</si>
  <si>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</si>
  <si>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</si>
  <si>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</si>
  <si>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</si>
  <si>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</si>
  <si>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</si>
  <si>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</si>
  <si>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</si>
  <si>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</si>
  <si>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</si>
  <si>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</si>
  <si>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</si>
  <si>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</si>
  <si>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</si>
  <si>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</si>
  <si>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</si>
  <si>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</si>
  <si>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</si>
  <si>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</si>
  <si>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</si>
  <si>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</si>
  <si>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</si>
  <si>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</si>
  <si>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</si>
  <si>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</si>
  <si>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</si>
  <si>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</si>
  <si>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</si>
  <si>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</si>
  <si>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</si>
  <si>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</si>
  <si>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</si>
  <si>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</si>
  <si>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</si>
  <si>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</si>
  <si>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</si>
  <si>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</si>
  <si>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</si>
  <si>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</si>
  <si>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</si>
  <si>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</si>
  <si>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</si>
  <si>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</si>
  <si>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</si>
  <si>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</si>
  <si>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</si>
  <si>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</si>
  <si>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</si>
  <si>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</si>
  <si>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</si>
  <si>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</si>
  <si>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</si>
  <si>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</si>
  <si>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</si>
  <si>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</si>
  <si>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</si>
  <si>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</si>
  <si>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</si>
  <si>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</si>
  <si>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</si>
  <si>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</si>
  <si>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</si>
  <si>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</si>
  <si>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</si>
  <si>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</si>
  <si>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</si>
  <si>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</si>
  <si>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</si>
  <si>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</si>
  <si>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</si>
  <si>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</si>
  <si>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</si>
  <si>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</si>
  <si>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</si>
  <si>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</si>
  <si>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</si>
  <si>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</si>
  <si>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</si>
  <si>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</si>
  <si>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</si>
  <si>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</si>
  <si>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</si>
  <si>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</si>
  <si>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</si>
  <si>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</si>
  <si>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</si>
  <si>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</si>
  <si>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</si>
  <si>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</si>
  <si>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</si>
  <si>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</si>
  <si>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</si>
  <si>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</si>
  <si>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</si>
  <si>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</si>
  <si>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</si>
  <si>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</si>
  <si>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</si>
  <si>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</si>
  <si>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</si>
  <si>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</si>
  <si>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</si>
  <si>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</si>
  <si>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</si>
  <si>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</si>
  <si>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</si>
  <si>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</si>
  <si>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</si>
  <si>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</si>
  <si>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</si>
  <si>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</si>
  <si>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</si>
  <si>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</si>
  <si>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</si>
  <si>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</si>
  <si>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</si>
  <si>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</si>
  <si>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</si>
  <si>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</si>
  <si>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</si>
  <si>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</si>
  <si>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</si>
  <si>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</si>
  <si>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</si>
  <si>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</si>
  <si>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</si>
  <si>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</si>
  <si>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</si>
  <si>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</si>
  <si>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</si>
  <si>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</si>
  <si>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</si>
  <si>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</si>
  <si>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</si>
  <si>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</si>
  <si>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</si>
  <si>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</si>
  <si>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</si>
  <si>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</si>
  <si>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</si>
  <si>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</si>
  <si>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</si>
  <si>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</si>
  <si>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</si>
  <si>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</si>
  <si>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</si>
  <si>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</si>
  <si>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</si>
  <si>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</si>
  <si>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</si>
  <si>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</si>
  <si>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</si>
  <si>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</si>
  <si>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</si>
  <si>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</si>
  <si>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</si>
  <si>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</si>
  <si>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</si>
  <si>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</si>
  <si>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</si>
  <si>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</si>
  <si>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</si>
  <si>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</si>
  <si>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</si>
  <si>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</si>
  <si>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</si>
  <si>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</si>
  <si>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</si>
  <si>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</si>
  <si>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</si>
  <si>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</si>
  <si>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</si>
  <si>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</si>
  <si>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</si>
  <si>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</si>
  <si>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</si>
  <si>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</si>
  <si>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</si>
  <si>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</si>
  <si>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</si>
  <si>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</si>
  <si>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</si>
  <si>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</si>
  <si>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</si>
  <si>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</si>
  <si>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</si>
  <si>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</si>
  <si>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</si>
  <si>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</si>
  <si>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</si>
  <si>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</si>
  <si>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</si>
  <si>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</si>
  <si>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</si>
  <si>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</si>
  <si>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</si>
  <si>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</si>
  <si>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</si>
  <si>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</si>
  <si>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</si>
  <si>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</si>
  <si>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</si>
  <si>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</si>
  <si>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</si>
  <si>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</si>
  <si>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</si>
  <si>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</si>
  <si>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</si>
  <si>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</si>
  <si>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</si>
  <si>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</si>
  <si>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</si>
  <si>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</si>
  <si>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</si>
  <si>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</si>
  <si>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</si>
  <si>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</si>
  <si>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</si>
  <si>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</si>
  <si>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</si>
  <si>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</si>
  <si>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</si>
  <si>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</si>
  <si>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</si>
  <si>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</si>
  <si>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</si>
  <si>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</si>
  <si>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</si>
  <si>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</si>
  <si>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</si>
  <si>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</si>
  <si>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</si>
  <si>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</si>
  <si>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</si>
  <si>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</si>
  <si>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</si>
  <si>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</si>
  <si>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</si>
  <si>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</si>
  <si>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</si>
  <si>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</si>
  <si>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</si>
  <si>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</si>
  <si>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</si>
  <si>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</si>
  <si>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</si>
  <si>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</si>
  <si>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</si>
  <si>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</si>
  <si>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</si>
  <si>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</si>
  <si>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</si>
  <si>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</si>
  <si>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</si>
  <si>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</si>
  <si>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</si>
  <si>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</si>
  <si>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</si>
  <si>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</si>
  <si>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</si>
  <si>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</si>
  <si>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</si>
  <si>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</si>
  <si>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</si>
  <si>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</si>
  <si>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</si>
  <si>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</si>
  <si>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</si>
  <si>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</si>
  <si>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</si>
  <si>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</si>
  <si>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</si>
  <si>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</si>
  <si>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</si>
  <si>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</si>
  <si>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</si>
  <si>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</si>
  <si>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</si>
  <si>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</si>
  <si>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</si>
  <si>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</si>
  <si>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</si>
  <si>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</si>
  <si>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</si>
  <si>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</si>
  <si>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</si>
  <si>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</si>
  <si>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</si>
  <si>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</si>
  <si>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</si>
  <si>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</si>
  <si>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</si>
  <si>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</si>
  <si>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</si>
  <si>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</si>
  <si>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</si>
  <si>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</si>
  <si>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</si>
  <si>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</si>
  <si>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</si>
  <si>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</si>
  <si>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</si>
  <si>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</si>
  <si>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</si>
  <si>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</si>
  <si>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</si>
  <si>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</si>
  <si>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</si>
  <si>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</si>
  <si>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</si>
  <si>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</si>
  <si>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</si>
  <si>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</si>
  <si>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</si>
  <si>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</si>
  <si>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</si>
  <si>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</si>
  <si>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</si>
  <si>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</si>
  <si>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</si>
  <si>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</si>
  <si>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</si>
  <si>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</si>
  <si>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</si>
  <si>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</si>
  <si>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</si>
  <si>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</si>
  <si>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</si>
  <si>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</si>
  <si>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</si>
  <si>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</si>
  <si>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</si>
  <si>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</si>
  <si>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</si>
  <si>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</si>
  <si>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</si>
  <si>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</si>
  <si>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</si>
  <si>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</si>
  <si>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</si>
  <si>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</si>
  <si>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</si>
  <si>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</si>
  <si>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</si>
  <si>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</si>
  <si>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</si>
  <si>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</si>
  <si>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</si>
  <si>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</si>
  <si>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</si>
  <si>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</si>
  <si>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</si>
  <si>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</si>
  <si>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</si>
  <si>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</si>
  <si>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</si>
  <si>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</si>
  <si>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</si>
  <si>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</si>
  <si>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</si>
  <si>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</si>
  <si>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</si>
  <si>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</si>
  <si>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</si>
  <si>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</si>
  <si>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</si>
  <si>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</si>
  <si>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</si>
  <si>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</si>
  <si>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</si>
  <si>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</si>
  <si>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</si>
  <si>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</si>
  <si>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</si>
  <si>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</si>
  <si>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</si>
  <si>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</si>
  <si>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</si>
  <si>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</si>
  <si>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</si>
  <si>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</si>
  <si>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</si>
  <si>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</si>
  <si>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</si>
  <si>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</si>
  <si>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</si>
  <si>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</si>
  <si>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</si>
  <si>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</si>
  <si>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</si>
  <si>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</si>
  <si>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</si>
  <si>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</si>
  <si>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</si>
  <si>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</si>
  <si>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</si>
  <si>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</si>
  <si>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</si>
  <si>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</si>
  <si>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</si>
  <si>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</si>
  <si>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</si>
  <si>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</si>
  <si>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</si>
  <si>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</si>
  <si>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</si>
  <si>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</si>
  <si>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</si>
  <si>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</si>
  <si>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</si>
  <si>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</si>
  <si>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</si>
  <si>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</si>
  <si>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</si>
  <si>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</si>
  <si>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</si>
  <si>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</si>
  <si>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</si>
  <si>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</si>
  <si>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</si>
  <si>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</si>
  <si>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</si>
  <si>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</si>
  <si>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</si>
  <si>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</si>
  <si>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</si>
  <si>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</si>
  <si>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</si>
  <si>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</si>
  <si>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</si>
  <si>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</si>
  <si>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</si>
  <si>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</si>
  <si>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</si>
  <si>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</si>
  <si>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</si>
  <si>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</si>
  <si>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</si>
  <si>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</si>
  <si>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</si>
  <si>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</si>
  <si>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</si>
  <si>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</si>
  <si>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</si>
  <si>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</si>
  <si>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</si>
  <si>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</si>
  <si>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</si>
  <si>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</si>
  <si>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</si>
  <si>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</si>
  <si>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</si>
  <si>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</si>
  <si>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</si>
  <si>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</si>
  <si>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</si>
  <si>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</si>
  <si>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</si>
  <si>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</si>
  <si>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</si>
  <si>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</si>
  <si>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</si>
  <si>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</si>
  <si>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</si>
  <si>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</si>
  <si>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</si>
  <si>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</si>
  <si>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</si>
  <si>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</si>
  <si>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</si>
  <si>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</si>
  <si>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</si>
  <si>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</si>
  <si>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</si>
  <si>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</si>
  <si>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</si>
  <si>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</si>
  <si>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</si>
  <si>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</si>
  <si>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</si>
  <si>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</si>
  <si>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</si>
  <si>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</si>
  <si>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</si>
  <si>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</si>
  <si>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</si>
  <si>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</si>
  <si>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</si>
  <si>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</si>
  <si>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</si>
  <si>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</si>
  <si>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</si>
  <si>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</si>
  <si>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</si>
  <si>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</si>
  <si>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</si>
  <si>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</si>
  <si>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</si>
  <si>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</si>
  <si>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</si>
  <si>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</si>
  <si>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</si>
  <si>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</si>
  <si>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</si>
  <si>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</si>
  <si>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</si>
  <si>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</si>
  <si>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</si>
  <si>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</si>
  <si>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</si>
  <si>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</si>
  <si>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</si>
  <si>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</si>
  <si>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</si>
  <si>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</si>
  <si>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</si>
  <si>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</si>
  <si>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</si>
  <si>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</si>
  <si>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</si>
  <si>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</si>
  <si>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</si>
  <si>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</si>
  <si>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</si>
  <si>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</si>
  <si>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</si>
  <si>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</si>
  <si>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</si>
  <si>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</si>
  <si>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</si>
  <si>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</si>
  <si>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</si>
  <si>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</si>
  <si>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</si>
  <si>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</si>
  <si>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</si>
  <si>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</si>
  <si>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</si>
  <si>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</si>
  <si>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</si>
  <si>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</si>
  <si>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</si>
  <si>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</si>
  <si>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</si>
  <si>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</si>
  <si>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</si>
  <si>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</si>
  <si>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</si>
  <si>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</si>
  <si>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</si>
  <si>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</si>
  <si>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</si>
  <si>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</si>
  <si>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</si>
  <si>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</si>
  <si>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</si>
  <si>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</si>
  <si>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</si>
  <si>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</si>
  <si>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</si>
  <si>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</si>
  <si>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</si>
  <si>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</si>
  <si>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</si>
  <si>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</si>
  <si>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</si>
  <si>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</si>
  <si>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</si>
  <si>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</si>
  <si>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</si>
  <si>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</si>
  <si>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</si>
  <si>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</si>
  <si>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</si>
  <si>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</si>
  <si>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</si>
  <si>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</si>
  <si>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</si>
  <si>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</si>
  <si>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</si>
  <si>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</si>
  <si>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</si>
  <si>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</si>
  <si>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</si>
  <si>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</si>
  <si>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</si>
  <si>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</si>
  <si>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</si>
  <si>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</si>
  <si>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</si>
  <si>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</si>
  <si>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</si>
  <si>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</si>
  <si>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</si>
  <si>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</si>
  <si>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</si>
  <si>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</si>
  <si>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</si>
  <si>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</si>
  <si>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</si>
  <si>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</si>
  <si>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</si>
  <si>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</si>
  <si>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</si>
  <si>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</si>
  <si>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</si>
  <si>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</si>
  <si>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</si>
  <si>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</si>
  <si>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</si>
  <si>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</si>
  <si>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</si>
  <si>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</si>
  <si>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</si>
  <si>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</si>
  <si>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</si>
  <si>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</si>
  <si>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</si>
  <si>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</si>
  <si>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</si>
  <si>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</si>
  <si>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</si>
  <si>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</si>
  <si>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</si>
  <si>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</si>
  <si>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</si>
  <si>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</si>
  <si>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</si>
  <si>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</si>
  <si>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</si>
  <si>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</si>
  <si>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</si>
  <si>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</si>
  <si>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</si>
  <si>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</si>
  <si>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</si>
  <si>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</si>
  <si>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</si>
  <si>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</si>
  <si>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</si>
  <si>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</si>
  <si>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</si>
  <si>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</si>
  <si>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</si>
  <si>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</si>
  <si>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</si>
  <si>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</si>
  <si>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</si>
  <si>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</si>
  <si>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</si>
  <si>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</si>
  <si>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</si>
  <si>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</si>
  <si>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</si>
  <si>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</si>
  <si>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</si>
  <si>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</si>
  <si>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</si>
  <si>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</si>
  <si>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</si>
  <si>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</si>
  <si>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</si>
  <si>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</si>
  <si>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</si>
  <si>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</si>
  <si>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</si>
  <si>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</si>
  <si>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</si>
  <si>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</si>
  <si>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</si>
  <si>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</si>
  <si>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</si>
  <si>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</si>
  <si>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</si>
  <si>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</si>
  <si>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</si>
  <si>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</si>
  <si>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</si>
  <si>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</si>
  <si>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</si>
  <si>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</si>
  <si>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</si>
  <si>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</si>
  <si>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</si>
  <si>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</si>
  <si>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</si>
  <si>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</si>
  <si>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</si>
  <si>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</si>
  <si>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</si>
  <si>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</si>
  <si>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</si>
  <si>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</si>
  <si>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</si>
  <si>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</si>
  <si>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</si>
  <si>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</si>
  <si>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</si>
  <si>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</si>
  <si>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</si>
  <si>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</si>
  <si>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</si>
  <si>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</si>
  <si>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</si>
  <si>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</si>
  <si>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</si>
  <si>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</si>
  <si>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</si>
  <si>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</si>
  <si>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</si>
  <si>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</si>
  <si>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</si>
  <si>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</si>
  <si>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</si>
  <si>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</si>
  <si>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</si>
  <si>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</si>
  <si>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</si>
  <si>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</si>
  <si>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</si>
  <si>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</si>
  <si>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</si>
  <si>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</si>
  <si>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</si>
  <si>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</si>
  <si>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</si>
  <si>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</si>
  <si>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</si>
  <si>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</si>
  <si>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</si>
  <si>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</si>
  <si>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</si>
  <si>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</si>
  <si>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</si>
  <si>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</si>
  <si>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</si>
  <si>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</si>
  <si>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</si>
  <si>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</si>
  <si>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</si>
  <si>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</si>
  <si>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</si>
  <si>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</si>
  <si>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</si>
  <si>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</si>
  <si>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</si>
  <si>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</si>
  <si>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</si>
  <si>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</si>
  <si>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</si>
  <si>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</si>
  <si>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</si>
  <si>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</si>
  <si>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</si>
  <si>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</si>
  <si>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</si>
  <si>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</si>
  <si>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</si>
  <si>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</si>
  <si>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</si>
  <si>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</si>
  <si>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</si>
  <si>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</si>
  <si>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</si>
  <si>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</si>
  <si>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</si>
  <si>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</si>
  <si>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</si>
  <si>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</si>
  <si>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</si>
  <si>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</si>
  <si>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</si>
  <si>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</si>
  <si>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</si>
  <si>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</si>
  <si>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</si>
  <si>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</si>
  <si>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</si>
  <si>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</si>
  <si>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</si>
  <si>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</si>
  <si>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</si>
  <si>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</si>
  <si>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</si>
  <si>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</si>
  <si>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</si>
  <si>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</si>
  <si>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</si>
  <si>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</si>
  <si>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</si>
  <si>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</si>
  <si>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</si>
  <si>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</si>
  <si>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</si>
  <si>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</si>
  <si>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</si>
  <si>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</si>
  <si>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</si>
  <si>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</si>
  <si>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</si>
  <si>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</si>
  <si>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</si>
  <si>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</si>
  <si>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</si>
  <si>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</si>
  <si>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</si>
  <si>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</si>
  <si>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</si>
  <si>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</si>
  <si>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</si>
  <si>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</si>
  <si>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</si>
  <si>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</si>
  <si>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</si>
  <si>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</si>
  <si>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</si>
  <si>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</si>
  <si>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</si>
  <si>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</si>
  <si>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</si>
  <si>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</si>
  <si>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</si>
  <si>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</si>
  <si>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</si>
  <si>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</si>
  <si>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</si>
  <si>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</si>
  <si>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</si>
  <si>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</si>
  <si>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</si>
  <si>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</si>
  <si>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</si>
  <si>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</si>
  <si>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</si>
  <si>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</si>
  <si>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</si>
  <si>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</si>
  <si>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</si>
  <si>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</si>
  <si>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</si>
  <si>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</si>
  <si>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</si>
  <si>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</si>
  <si>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</si>
  <si>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</si>
  <si>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</si>
  <si>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</si>
  <si>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</si>
  <si>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</si>
  <si>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</si>
  <si>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</si>
  <si>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</si>
  <si>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</si>
  <si>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</si>
  <si>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</si>
  <si>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</si>
  <si>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</si>
  <si>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</si>
  <si>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</si>
  <si>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</si>
  <si>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</si>
  <si>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</si>
  <si>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</si>
  <si>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</si>
  <si>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</si>
  <si>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</si>
  <si>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</si>
  <si>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</si>
  <si>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</si>
  <si>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</si>
  <si>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</si>
  <si>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</si>
  <si>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</si>
  <si>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</si>
  <si>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</si>
  <si>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</si>
  <si>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</si>
  <si>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</si>
  <si>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</si>
  <si>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</si>
  <si>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</si>
  <si>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</si>
  <si>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</si>
  <si>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</si>
  <si>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</si>
  <si>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</si>
  <si>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</si>
  <si>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</si>
  <si>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</si>
  <si>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</si>
  <si>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</si>
  <si>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</si>
  <si>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</si>
  <si>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</si>
  <si>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</si>
  <si>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</si>
  <si>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</si>
  <si>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</si>
  <si>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</si>
  <si>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</si>
  <si>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</si>
  <si>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</si>
  <si>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</si>
  <si>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</si>
  <si>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</si>
  <si>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</si>
  <si>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</si>
  <si>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</si>
  <si>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</si>
  <si>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</si>
  <si>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</si>
  <si>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</si>
  <si>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</si>
  <si>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</si>
  <si>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</si>
  <si>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</si>
  <si>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</si>
  <si>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</si>
  <si>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</si>
  <si>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</si>
  <si>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</si>
  <si>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</si>
  <si>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</si>
  <si>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</si>
  <si>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</si>
  <si>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</si>
  <si>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</si>
  <si>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</si>
  <si>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</si>
  <si>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</si>
  <si>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</si>
  <si>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</si>
  <si>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</si>
  <si>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</si>
  <si>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</si>
  <si>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</si>
  <si>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</si>
  <si>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</si>
  <si>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</si>
  <si>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</si>
  <si>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</si>
  <si>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</si>
  <si>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</si>
  <si>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</si>
  <si>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</si>
  <si>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</si>
  <si>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</si>
  <si>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</si>
  <si>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</si>
  <si>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</si>
  <si>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</si>
  <si>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</si>
  <si>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</si>
  <si>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</si>
  <si>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</si>
  <si>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</si>
  <si>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</si>
  <si>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</si>
  <si>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</si>
  <si>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</si>
  <si>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</si>
  <si>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</si>
  <si>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</si>
  <si>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</si>
  <si>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</si>
  <si>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</si>
  <si>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</si>
  <si>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</si>
  <si>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</si>
  <si>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</si>
  <si>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</si>
  <si>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</si>
  <si>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</si>
  <si>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</si>
  <si>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</si>
  <si>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</si>
  <si>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</si>
  <si>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</si>
  <si>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</si>
  <si>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</si>
  <si>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</si>
  <si>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</si>
  <si>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</si>
  <si>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</si>
  <si>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</si>
  <si>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</si>
  <si>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</si>
  <si>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</si>
  <si>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</si>
  <si>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</si>
  <si>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</si>
  <si>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</si>
  <si>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</si>
  <si>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</si>
  <si>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</si>
  <si>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</si>
  <si>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</si>
  <si>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</si>
  <si>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</si>
  <si>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</si>
  <si>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</si>
  <si>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</si>
  <si>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</si>
  <si>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</si>
  <si>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</si>
  <si>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</si>
  <si>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</si>
  <si>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</si>
  <si>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</si>
  <si>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</si>
  <si>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</si>
  <si>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</si>
  <si>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</si>
  <si>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</si>
  <si>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</si>
  <si>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</si>
  <si>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</si>
  <si>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</si>
  <si>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</si>
  <si>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</si>
  <si>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</si>
  <si>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</si>
  <si>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</si>
  <si>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</si>
  <si>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</si>
  <si>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</si>
  <si>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</si>
  <si>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</si>
  <si>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</si>
  <si>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</si>
  <si>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</si>
  <si>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</si>
  <si>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</si>
  <si>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</si>
  <si>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</si>
  <si>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</si>
  <si>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</si>
  <si>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</si>
  <si>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</si>
  <si>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</si>
  <si>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</si>
  <si>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</si>
  <si>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</si>
  <si>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</si>
  <si>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</si>
  <si>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</si>
  <si>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</si>
  <si>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</si>
  <si>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</si>
  <si>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</si>
  <si>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</si>
  <si>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</si>
  <si>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</si>
  <si>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</si>
  <si>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</si>
  <si>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</si>
  <si>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</si>
  <si>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</si>
  <si>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</si>
  <si>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</si>
  <si>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</si>
  <si>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</si>
  <si>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</si>
  <si>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</si>
  <si>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</si>
  <si>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</si>
  <si>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</si>
  <si>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</si>
  <si>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</si>
  <si>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</si>
  <si>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</si>
  <si>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</si>
  <si>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</si>
  <si>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</si>
  <si>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</si>
  <si>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</si>
  <si>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</si>
  <si>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</si>
  <si>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</si>
  <si>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</si>
  <si>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</si>
  <si>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</si>
  <si>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</si>
  <si>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</si>
  <si>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</si>
  <si>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</si>
  <si>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</si>
  <si>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</si>
  <si>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</si>
  <si>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</si>
  <si>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</si>
  <si>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</si>
  <si>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</si>
  <si>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</si>
  <si>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</si>
  <si>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</si>
  <si>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</si>
  <si>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</si>
  <si>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</si>
  <si>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</si>
  <si>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</si>
  <si>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</si>
  <si>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</si>
  <si>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</si>
  <si>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</si>
  <si>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</si>
  <si>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</si>
  <si>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</si>
  <si>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</si>
  <si>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</si>
  <si>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</si>
  <si>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</si>
  <si>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</si>
  <si>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</si>
  <si>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</si>
  <si>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</si>
  <si>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</si>
  <si>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</si>
  <si>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</si>
  <si>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</si>
  <si>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</si>
  <si>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</si>
  <si>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</si>
  <si>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</si>
  <si>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</si>
  <si>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</si>
  <si>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</si>
  <si>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</si>
  <si>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</si>
  <si>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</si>
  <si>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</si>
  <si>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</si>
  <si>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</si>
  <si>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</si>
  <si>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</si>
  <si>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</si>
  <si>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</si>
  <si>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</si>
  <si>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</si>
  <si>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</si>
  <si>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</si>
  <si>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</si>
  <si>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</si>
  <si>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</si>
  <si>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</si>
  <si>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</si>
  <si>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</si>
  <si>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</si>
  <si>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</si>
  <si>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</si>
  <si>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</si>
  <si>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</si>
  <si>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</si>
  <si>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</si>
  <si>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</si>
  <si>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</si>
  <si>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</si>
  <si>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</si>
  <si>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</si>
  <si>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</si>
  <si>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</si>
  <si>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</si>
  <si>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</si>
  <si>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</si>
  <si>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</si>
  <si>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</si>
  <si>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</si>
  <si>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</si>
  <si>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</si>
  <si>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</si>
  <si>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</si>
  <si>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</si>
  <si>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</si>
  <si>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</si>
  <si>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</si>
  <si>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</si>
  <si>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</si>
  <si>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</si>
  <si>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</si>
  <si>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</si>
  <si>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</si>
  <si>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</si>
  <si>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</si>
  <si>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</si>
  <si>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</si>
  <si>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</si>
  <si>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</si>
  <si>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</si>
  <si>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</si>
  <si>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</si>
  <si>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</si>
  <si>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</si>
  <si>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</si>
  <si>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</si>
  <si>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</si>
  <si>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</si>
  <si>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</si>
  <si>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</si>
  <si>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</si>
  <si>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</si>
  <si>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</si>
  <si>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</si>
  <si>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</si>
  <si>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</si>
  <si>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</si>
  <si>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</si>
  <si>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</si>
  <si>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</si>
  <si>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</si>
  <si>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</si>
  <si>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</si>
  <si>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</si>
  <si>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</si>
  <si>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</si>
  <si>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</si>
  <si>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</si>
  <si>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</si>
  <si>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</si>
  <si>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</si>
  <si>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</si>
  <si>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</si>
  <si>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</si>
  <si>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</si>
  <si>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</si>
  <si>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</si>
  <si>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</si>
  <si>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</si>
  <si>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</si>
  <si>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</si>
  <si>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</si>
  <si>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</si>
  <si>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</si>
  <si>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</si>
  <si>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</si>
  <si>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</si>
  <si>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</si>
  <si>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</si>
  <si>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</si>
  <si>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</si>
  <si>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</si>
  <si>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</si>
  <si>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</si>
  <si>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</si>
  <si>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</si>
  <si>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</si>
  <si>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</si>
  <si>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</si>
  <si>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</si>
  <si>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</si>
  <si>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</si>
  <si>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</si>
  <si>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</si>
  <si>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</si>
  <si>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</si>
  <si>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</si>
  <si>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</si>
  <si>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</si>
  <si>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</si>
  <si>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</si>
  <si>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</si>
  <si>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</si>
  <si>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</si>
  <si>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</si>
  <si>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</si>
  <si>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</si>
  <si>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</si>
  <si>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</si>
  <si>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</si>
  <si>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</si>
  <si>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</si>
  <si>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</si>
  <si>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</si>
  <si>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</si>
  <si>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</si>
  <si>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</si>
  <si>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</si>
  <si>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</si>
  <si>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</si>
  <si>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</si>
  <si>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</si>
  <si>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</si>
  <si>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</si>
  <si>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</si>
  <si>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</si>
  <si>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</si>
  <si>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</si>
  <si>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</si>
  <si>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</si>
  <si>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</si>
  <si>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</si>
  <si>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</si>
  <si>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</si>
  <si>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</si>
  <si>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</si>
  <si>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</si>
  <si>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</si>
  <si>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</si>
  <si>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</si>
  <si>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</si>
  <si>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</si>
  <si>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</si>
  <si>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</si>
  <si>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</si>
  <si>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</si>
  <si>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</si>
  <si>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</si>
  <si>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</si>
  <si>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</si>
  <si>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</si>
  <si>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</si>
  <si>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</si>
  <si>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</si>
  <si>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</si>
  <si>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</si>
  <si>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</si>
  <si>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</si>
  <si>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</si>
  <si>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</si>
  <si>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</si>
  <si>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</si>
  <si>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</si>
  <si>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</si>
  <si>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</si>
  <si>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</si>
  <si>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</si>
  <si>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</si>
  <si>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</si>
  <si>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</si>
  <si>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</si>
  <si>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</si>
  <si>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</si>
  <si>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</si>
  <si>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</si>
  <si>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</si>
  <si>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</si>
  <si>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</si>
  <si>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</si>
  <si>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</si>
  <si>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</si>
  <si>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</si>
  <si>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</si>
  <si>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</si>
  <si>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</si>
  <si>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</si>
  <si>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</si>
  <si>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</si>
  <si>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</si>
  <si>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</si>
  <si>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</si>
  <si>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</si>
  <si>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</si>
  <si>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</si>
  <si>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</si>
  <si>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</si>
  <si>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</si>
  <si>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</si>
  <si>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</si>
  <si>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</si>
  <si>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</si>
  <si>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</si>
  <si>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</si>
  <si>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</si>
  <si>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</si>
  <si>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</si>
  <si>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</si>
  <si>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</si>
  <si>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</si>
  <si>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</si>
  <si>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</si>
  <si>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</si>
  <si>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</si>
  <si>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</si>
  <si>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</si>
  <si>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</si>
  <si>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</si>
  <si>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</si>
  <si>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</si>
  <si>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</si>
  <si>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</si>
  <si>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</si>
  <si>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</si>
  <si>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</si>
  <si>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</si>
  <si>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</si>
  <si>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</si>
  <si>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</si>
  <si>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</si>
  <si>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</si>
  <si>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</si>
  <si>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</si>
  <si>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</si>
  <si>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</si>
  <si>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</si>
  <si>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</si>
  <si>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</si>
  <si>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</si>
  <si>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</si>
  <si>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</si>
  <si>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</si>
  <si>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</si>
  <si>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</si>
  <si>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</si>
  <si>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</si>
  <si>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</si>
  <si>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</si>
  <si>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</si>
  <si>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</si>
  <si>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</si>
  <si>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</si>
  <si>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</si>
  <si>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</si>
  <si>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</si>
  <si>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</si>
  <si>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</si>
  <si>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</si>
  <si>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</si>
  <si>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</si>
  <si>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</si>
  <si>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</si>
  <si>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</si>
  <si>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</si>
  <si>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</si>
  <si>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</si>
  <si>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</si>
  <si>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</si>
  <si>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</si>
  <si>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</si>
  <si>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</si>
  <si>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</si>
  <si>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</si>
  <si>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</si>
  <si>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</si>
  <si>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</si>
  <si>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</si>
  <si>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</si>
  <si>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</si>
  <si>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</si>
  <si>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</si>
  <si>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</si>
  <si>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</si>
  <si>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</si>
  <si>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</si>
  <si>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</si>
  <si>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</si>
  <si>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</si>
  <si>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</si>
  <si>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</si>
  <si>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</si>
  <si>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</si>
  <si>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</si>
  <si>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</si>
  <si>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</si>
  <si>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</si>
  <si>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</si>
  <si>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</si>
  <si>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</si>
  <si>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</si>
  <si>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</si>
  <si>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</si>
  <si>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</si>
  <si>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</si>
  <si>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</si>
  <si>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</si>
  <si>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</si>
  <si>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</si>
  <si>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</si>
  <si>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</si>
  <si>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</si>
  <si>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</si>
  <si>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</si>
  <si>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</si>
  <si>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</si>
  <si>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</si>
  <si>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</si>
  <si>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</si>
  <si>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</si>
  <si>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</si>
  <si>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</si>
  <si>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</si>
  <si>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</si>
  <si>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</si>
  <si>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</si>
  <si>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</si>
  <si>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</si>
  <si>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</si>
  <si>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</si>
  <si>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</si>
  <si>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</si>
  <si>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</si>
  <si>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</si>
  <si>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</si>
  <si>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</si>
  <si>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</si>
  <si>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</si>
  <si>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</si>
  <si>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</si>
  <si>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</si>
  <si>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</si>
  <si>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</si>
  <si>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</si>
  <si>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</si>
  <si>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</si>
  <si>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</si>
  <si>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</si>
  <si>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</si>
  <si>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</si>
  <si>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</si>
  <si>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</si>
  <si>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</si>
  <si>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</si>
  <si>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</si>
  <si>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</si>
  <si>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</si>
  <si>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</si>
  <si>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</si>
  <si>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</si>
  <si>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</si>
  <si>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</si>
  <si>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</si>
  <si>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</si>
  <si>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</si>
  <si>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</si>
  <si>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</si>
  <si>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</si>
  <si>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</si>
  <si>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</si>
  <si>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</si>
  <si>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</si>
  <si>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</si>
  <si>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</si>
  <si>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</si>
  <si>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</si>
  <si>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</si>
  <si>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</si>
  <si>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</si>
  <si>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</si>
  <si>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</si>
  <si>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</si>
  <si>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</si>
  <si>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</si>
  <si>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</si>
  <si>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</si>
  <si>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</si>
  <si>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</si>
  <si>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</si>
  <si>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</si>
  <si>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</si>
  <si>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</si>
  <si>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</si>
  <si>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</si>
  <si>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</si>
  <si>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</si>
  <si>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</si>
  <si>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</si>
  <si>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</si>
  <si>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</si>
  <si>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</si>
  <si>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</si>
  <si>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</si>
  <si>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</si>
  <si>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</si>
  <si>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</si>
  <si>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</si>
  <si>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</si>
  <si>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</si>
  <si>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</si>
  <si>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</si>
  <si>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</si>
  <si>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</si>
  <si>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</si>
  <si>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</si>
  <si>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</si>
  <si>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</si>
  <si>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</si>
  <si>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</si>
  <si>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</si>
  <si>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</si>
  <si>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</si>
  <si>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</si>
  <si>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</si>
  <si>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</si>
  <si>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</si>
  <si>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</si>
  <si>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</si>
  <si>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</si>
  <si>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</si>
  <si>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</si>
  <si>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</si>
  <si>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</si>
  <si>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</si>
  <si>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</si>
  <si>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</si>
  <si>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</si>
  <si>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</si>
  <si>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</si>
  <si>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</si>
  <si>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</si>
  <si>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</si>
  <si>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</si>
  <si>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</si>
  <si>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</si>
  <si>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</si>
  <si>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</si>
  <si>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</si>
  <si>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</si>
  <si>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</si>
  <si>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</si>
  <si>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</si>
  <si>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</si>
  <si>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</si>
  <si>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</si>
  <si>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</si>
  <si>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</si>
  <si>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</si>
  <si>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</si>
  <si>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</si>
  <si>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</si>
  <si>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</si>
  <si>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</si>
  <si>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</si>
  <si>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</si>
  <si>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</si>
  <si>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</si>
  <si>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</si>
  <si>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</si>
  <si>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</si>
  <si>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</si>
  <si>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</si>
  <si>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</si>
  <si>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</si>
  <si>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</si>
  <si>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</si>
  <si>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</si>
  <si>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</si>
  <si>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</si>
  <si>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</si>
  <si>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</si>
  <si>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</si>
  <si>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</si>
  <si>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</si>
  <si>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</si>
  <si>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</si>
  <si>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</si>
  <si>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</si>
  <si>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</si>
  <si>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</si>
  <si>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</si>
  <si>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</si>
  <si>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</si>
  <si>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</si>
  <si>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</si>
  <si>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</si>
  <si>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</si>
  <si>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</si>
  <si>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</si>
  <si>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</si>
  <si>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</si>
  <si>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</si>
  <si>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</si>
  <si>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</si>
  <si>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</si>
  <si>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</si>
  <si>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</si>
  <si>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</si>
  <si>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</si>
  <si>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</si>
  <si>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</si>
  <si>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</si>
  <si>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</si>
  <si>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</si>
  <si>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</si>
  <si>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</si>
  <si>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</si>
  <si>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</si>
  <si>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</si>
  <si>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</si>
  <si>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</si>
  <si>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</si>
  <si>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</si>
  <si>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</si>
  <si>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</si>
  <si>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</si>
  <si>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</si>
  <si>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</si>
  <si>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</si>
  <si>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</si>
  <si>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</si>
  <si>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</si>
  <si>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</si>
  <si>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</si>
  <si>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</si>
  <si>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</si>
  <si>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</si>
  <si>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</si>
  <si>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</si>
  <si>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</si>
  <si>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</si>
  <si>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</si>
  <si>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</si>
  <si>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</si>
  <si>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</si>
  <si>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</si>
  <si>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</si>
  <si>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</si>
  <si>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</si>
  <si>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</si>
  <si>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</si>
  <si>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</si>
  <si>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</si>
  <si>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</si>
  <si>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</si>
  <si>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</si>
  <si>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</si>
  <si>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</si>
  <si>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</si>
  <si>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</si>
  <si>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</si>
  <si>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</si>
  <si>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</si>
  <si>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</si>
  <si>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</si>
  <si>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</si>
  <si>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</si>
  <si>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</si>
  <si>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</si>
  <si>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</si>
  <si>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</si>
  <si>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</si>
  <si>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</si>
  <si>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</si>
  <si>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</si>
  <si>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</si>
  <si>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</si>
  <si>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5QA.803.209</t>
  </si>
  <si>
    <t>C</t>
  </si>
  <si>
    <t>5QA.804.429</t>
  </si>
  <si>
    <t>66-59D367395</t>
  </si>
  <si>
    <t>5qa802035b_013_nps0005_L</t>
  </si>
  <si>
    <t>KJLTVL211310R01</t>
  </si>
  <si>
    <t>5qa802035b_013_nps0008_L</t>
  </si>
  <si>
    <t>5qa802035b_013_nps0006_L</t>
  </si>
  <si>
    <t>5qa802035b_013_nps0007_L</t>
  </si>
  <si>
    <t>5qa802035b_029_adps0001_L</t>
  </si>
  <si>
    <t>5qa802035b_029_adps0002_L</t>
  </si>
  <si>
    <t>5qa802035b_029_adps0003_L</t>
  </si>
  <si>
    <t>5qa802035b_033_ahps0001_L</t>
  </si>
  <si>
    <t>5QA.804.507</t>
  </si>
  <si>
    <t>ST1310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</si>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</sst>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1310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21" name="Rechteck 28">
          <a:extLst>
            <a:ext uri="{FF2B5EF4-FFF2-40B4-BE49-F238E27FC236}">
              <a16:creationId xmlns:a16="http://schemas.microsoft.com/office/drawing/2014/main" xmlns="" id="{00000000-0008-0000-0100-000015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22" name="Text Box 147">
          <a:extLst>
            <a:ext uri="{FF2B5EF4-FFF2-40B4-BE49-F238E27FC236}">
              <a16:creationId xmlns:a16="http://schemas.microsoft.com/office/drawing/2014/main" xmlns="" id="{00000000-0008-0000-0100-000016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8x GEO 1310R01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23" name="Oval 96">
          <a:extLst>
            <a:ext uri="{FF2B5EF4-FFF2-40B4-BE49-F238E27FC236}">
              <a16:creationId xmlns:a16="http://schemas.microsoft.com/office/drawing/2014/main" xmlns="" id="{00000000-0008-0000-0100-000017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24" name="Textfeld 38">
          <a:extLst>
            <a:ext uri="{FF2B5EF4-FFF2-40B4-BE49-F238E27FC236}">
              <a16:creationId xmlns:a16="http://schemas.microsoft.com/office/drawing/2014/main" xmlns="" id="{00000000-0008-0000-0100-000018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25" name="Oval 96">
          <a:extLst>
            <a:ext uri="{FF2B5EF4-FFF2-40B4-BE49-F238E27FC236}">
              <a16:creationId xmlns:a16="http://schemas.microsoft.com/office/drawing/2014/main" xmlns="" id="{00000000-0008-0000-0100-000019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278494</xdr:colOff>
      <xdr:row>41</xdr:row>
      <xdr:rowOff>222249</xdr:rowOff>
    </xdr:from>
    <xdr:to>
      <xdr:col>8</xdr:col>
      <xdr:colOff>1112248</xdr:colOff>
      <xdr:row>49</xdr:row>
      <xdr:rowOff>15874</xdr:rowOff>
    </xdr:to>
    <xdr:pic>
      <xdr:nvPicPr>
        <xdr:cNvPr id="26" name="Imagem 25">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2"/>
        <a:stretch>
          <a:fillRect/>
        </a:stretch>
      </xdr:blipFill>
      <xdr:spPr>
        <a:xfrm rot="16200000">
          <a:off x="1552621" y="8600122"/>
          <a:ext cx="1571625" cy="3040379"/>
        </a:xfrm>
        <a:prstGeom prst="rect">
          <a:avLst/>
        </a:prstGeom>
      </xdr:spPr>
    </xdr:pic>
    <xdr:clientData/>
  </xdr:twoCellAnchor>
  <xdr:twoCellAnchor editAs="oneCell">
    <xdr:from>
      <xdr:col>8</xdr:col>
      <xdr:colOff>341993</xdr:colOff>
      <xdr:row>9</xdr:row>
      <xdr:rowOff>63500</xdr:rowOff>
    </xdr:from>
    <xdr:to>
      <xdr:col>33</xdr:col>
      <xdr:colOff>571898</xdr:colOff>
      <xdr:row>36</xdr:row>
      <xdr:rowOff>127000</xdr:rowOff>
    </xdr:to>
    <xdr:pic>
      <xdr:nvPicPr>
        <xdr:cNvPr id="27" name="Imagem 26">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3"/>
        <a:stretch>
          <a:fillRect/>
        </a:stretch>
      </xdr:blipFill>
      <xdr:spPr>
        <a:xfrm>
          <a:off x="3088368" y="2063750"/>
          <a:ext cx="13580780" cy="6064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8"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1310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1943</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1"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AO24" sqref="AO24"/>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1310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ST1310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E2" zoomScaleNormal="100"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1944</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7.1005500000000001</v>
      </c>
      <c r="D19" s="308" t="s">
        <v>1933</v>
      </c>
      <c r="E19" s="309" t="s">
        <v>1188</v>
      </c>
      <c r="F19" s="310" t="s">
        <v>1934</v>
      </c>
      <c r="G19" s="336" t="s">
        <v>1930</v>
      </c>
      <c r="H19" s="311" t="s">
        <v>1932</v>
      </c>
      <c r="I19" s="478" t="s">
        <v>1188</v>
      </c>
      <c r="J19" s="312">
        <v>187.21</v>
      </c>
      <c r="K19" s="313">
        <v>-386.59</v>
      </c>
      <c r="L19" s="314">
        <v>25.51</v>
      </c>
      <c r="M19" s="315" t="s">
        <v>1929</v>
      </c>
      <c r="N19" s="316" t="s">
        <v>1931</v>
      </c>
      <c r="O19" s="317" t="s">
        <v>1188</v>
      </c>
      <c r="P19" s="502">
        <v>2</v>
      </c>
      <c r="Q19" s="320" t="s">
        <v>1129</v>
      </c>
      <c r="R19" s="318">
        <f>IF(AND(ISBLANK(P19),ISTEXT(Q19)),"t1?",IF(AND(ISBLANK(Q19),ISBLANK(P19)),"",VLOOKUP(BH19,Materialliste!$A$2:$B$1615,2,FALSE)))</f>
        <v>1250</v>
      </c>
      <c r="S19" s="319">
        <v>2</v>
      </c>
      <c r="T19" s="320" t="s">
        <v>648</v>
      </c>
      <c r="U19" s="318">
        <f>IF(AND(ISBLANK(S19),ISTEXT(T19)),"t2?",IF(AND(ISBLANK(T19),ISBLANK(S19)),"",VLOOKUP(BI19,Materialliste!$A$2:$B$1615,2,FALSE)))</f>
        <v>470</v>
      </c>
      <c r="V19" s="319"/>
      <c r="W19" s="320"/>
      <c r="X19" s="321" t="str">
        <f>IF(AND(ISBLANK(V19),ISTEXT(W19)),"t3?",IF(AND(ISBLANK(W19),ISBLANK(V19)),"",VLOOKUP(BJ19,Materialliste!$A$2:$B$1615,2,FALSE)))</f>
        <v/>
      </c>
      <c r="Y19" s="442" t="s">
        <v>1925</v>
      </c>
      <c r="Z19" s="453">
        <f t="shared" ref="Z19:Z43" si="0">IF($E$6="DE",IF(P19*S19&gt;0,0.8*BN19+0.2*BM19,"BLECH?"),IF(P19*S19&gt;0,0.8*BN19+0.2*BM19,"Sheet?"))</f>
        <v>2</v>
      </c>
      <c r="AA19" s="446">
        <f>IF(AND(ISNUMBER(R19),ISNUMBER(U19)),IF(ISTEXT(X19),(R19+U19)/(220*3*10)+0.9,(R19+U19+X19)/(220*3*10)+0.9),"?Re")</f>
        <v>1.1606060606060606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2">
        <f>IF(AND(BT19="J",OR(G19="C",G19="X")),39,IF(AND(BT19="N",OR(G19="C",G19="X")),IF(Z19="BLECH?","",IF(AND(BX19=TRUE,BZ19=TRUE),IF(Z19&lt;=2,((1.13*Z19+7.1+BY19)+(1.13*Z19+7.1+CA19))/2*BW19,((1.5*Z19+5.8+BY19)+(1.5*Z19+5.8+CA19))/2*BW19),IF(Z19&lt;=2,(1.13*Z19+7.1+BY19+CA19)*BW19,(1.5*Z19+5.8+BY19+CA19)*BW19))),IF(OR(G19="B",G19="S"),6,IF(G19="R",7,IF(AND(G19="M",BT19="N"),4.3,IF(AND(G19="M",BT19="J"),"21",""))))))</f>
        <v>7.3609999999999998</v>
      </c>
      <c r="AD19" s="323">
        <f t="shared" ref="AD19:AD25" si="1">IF(OR(ISBLANK(G19),Z19="BLECH?"),"",IF(AND(BT19="J",G19="C"),60,IF(G19="B",60,IF(G19="R",150,IF(G19="S",90,IF(AND(G19="m",BT19="n"),350,IF(AND(G19="m",BT19="j"),50,MAX(MIN((((P19+S19+V19-1.4)*(600/4.6))+200)+BU19,900),200))))))))</f>
        <v>839.13043478260875</v>
      </c>
      <c r="AE19" s="324">
        <f>IF(AND(BT19="J",OR(G19="C",G19="X")),AB19*1,IF(OR(G19="C",G19="X"),AB19*BV19,IF(ISBLANK(G19),AB19,AB19*1)))</f>
        <v>3.1773424242424242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CR380LA-EG12/12</v>
      </c>
      <c r="BJ19" s="473">
        <f t="shared" ref="BJ19:BJ43" si="5">IF(OR((RIGHT(W19,3)="U-O"),(RIGHT(W19,3)="E-O"),(RIGHT(W19,3)="U-P"),(RIGHT(W19,3)="E-P")),LEFT(W19,LEN(W19)-4),(IF(OR((RIGHT(W19,1)="U"),(RIGHT(W19,1)="E"),(RIGHT(W19,1)="O"),(RIGHT(W19,1)="P")),LEFT(W19,LEN(W19)-2),W19)))</f>
        <v>0</v>
      </c>
      <c r="BM19" s="474">
        <f t="shared" ref="BM19:BM43" si="6">MAX(P19,S19,V19)</f>
        <v>2</v>
      </c>
      <c r="BN19" s="475">
        <f>LARGE(BO19:BQ19,2)</f>
        <v>2</v>
      </c>
      <c r="BO19" s="474">
        <f t="shared" ref="BO19:BO43" si="7">P19</f>
        <v>2</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7.1005599999999998</v>
      </c>
      <c r="D20" s="333" t="s">
        <v>1935</v>
      </c>
      <c r="E20" s="334" t="s">
        <v>1188</v>
      </c>
      <c r="F20" s="335" t="s">
        <v>1934</v>
      </c>
      <c r="G20" s="336" t="s">
        <v>1930</v>
      </c>
      <c r="H20" s="337" t="s">
        <v>1932</v>
      </c>
      <c r="I20" s="479" t="s">
        <v>1188</v>
      </c>
      <c r="J20" s="338">
        <v>201.44</v>
      </c>
      <c r="K20" s="339">
        <v>-382.31</v>
      </c>
      <c r="L20" s="340">
        <v>49.19</v>
      </c>
      <c r="M20" s="341" t="s">
        <v>1929</v>
      </c>
      <c r="N20" s="342" t="s">
        <v>1931</v>
      </c>
      <c r="O20" s="343" t="s">
        <v>1188</v>
      </c>
      <c r="P20" s="319">
        <v>2</v>
      </c>
      <c r="Q20" s="320" t="s">
        <v>1129</v>
      </c>
      <c r="R20" s="344">
        <f>IF(AND(ISBLANK(P20),ISTEXT(Q20)),"t1?",IF(AND(ISBLANK(Q20),ISBLANK(P20)),"",VLOOKUP(BH20,Materialliste!$A$2:$B$1615,2,FALSE)))</f>
        <v>1250</v>
      </c>
      <c r="S20" s="319">
        <v>2</v>
      </c>
      <c r="T20" s="320" t="s">
        <v>648</v>
      </c>
      <c r="U20" s="345">
        <f>IF(AND(ISBLANK(S20),ISTEXT(T20)),"t2?",IF(AND(ISBLANK(T20),ISBLANK(S20)),"",VLOOKUP(BI20,Materialliste!$A$2:$B$1615,2,FALSE)))</f>
        <v>470</v>
      </c>
      <c r="V20" s="319"/>
      <c r="W20" s="320"/>
      <c r="X20" s="345" t="str">
        <f>IF(AND(ISBLANK(V20),ISTEXT(W20)),"t3?",IF(AND(ISBLANK(W20),ISBLANK(V20)),"",VLOOKUP(BJ20,Materialliste!$A$2:$B$1615,2,FALSE)))</f>
        <v/>
      </c>
      <c r="Y20" s="443" t="s">
        <v>1925</v>
      </c>
      <c r="Z20" s="346">
        <f t="shared" si="0"/>
        <v>2</v>
      </c>
      <c r="AA20" s="347">
        <f t="shared" ref="AA20:AA43" si="11">IF(AND(ISNUMBER(R20),ISNUMBER(U20)),IF(ISTEXT(X20),(R20+U20)/(220*3*10)+0.9,(R20+U20+X20)/(220*3*10)+0.9),"?Re")</f>
        <v>1.1606060606060606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4.5390606060606062</v>
      </c>
      <c r="AC20" s="348">
        <f t="shared" ref="AC20:AC43" si="13">IF(AND(BT20="J",OR(G20="C",G20="X")),39,IF(OR(G20="C",G20="X"),IF(Z20="BLECH?","",IF(AND(BX20=TRUE,BZ20=TRUE),IF(Z20&lt;=2,((1.13*Z20+7.1+BY20)+(1.13*Z20+7.1+CA20))/2*BW20,((1.5*Z20+5.8+BY20)+(1.5*Z20+5.8+CA20))/2*BW20),IF(Z20&lt;=2,(1.13*Z20+7.1+BY20+CA20)*BW20,(1.5*Z20+5.8+BY20+CA20)*BW20))),IF(OR(G20="B",G20="S"),6,IF(G20="R",7,IF(AND(G20="M",BT20="N"),4.3,IF(AND(G20="M",BT20="J"),"21",""))))))</f>
        <v>7.3609999999999998</v>
      </c>
      <c r="AD20" s="323">
        <f t="shared" si="1"/>
        <v>839.13043478260875</v>
      </c>
      <c r="AE20" s="349">
        <f t="shared" ref="AE20:AE43" si="14">IF(AND(BT20="J",OR(G20="C",G20="X")),AB20*1,IF(OR(G20="C",G20="X"),AB20*BV20,IF(ISBLANK(G20),AB20,AB20*1)))</f>
        <v>3.1773424242424242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CR380LA-EG12/12</v>
      </c>
      <c r="BJ20" s="473">
        <f t="shared" si="5"/>
        <v>0</v>
      </c>
      <c r="BM20" s="474">
        <f t="shared" si="6"/>
        <v>2</v>
      </c>
      <c r="BN20" s="475">
        <f t="shared" ref="BN20:BN43" si="22">LARGE(BO20:BQ20,2)</f>
        <v>2</v>
      </c>
      <c r="BO20" s="474">
        <f t="shared" si="7"/>
        <v>2</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7.1005700000000003</v>
      </c>
      <c r="D21" s="333" t="s">
        <v>1936</v>
      </c>
      <c r="E21" s="334" t="s">
        <v>1188</v>
      </c>
      <c r="F21" s="335" t="s">
        <v>1934</v>
      </c>
      <c r="G21" s="336" t="s">
        <v>1930</v>
      </c>
      <c r="H21" s="337" t="s">
        <v>1932</v>
      </c>
      <c r="I21" s="479" t="s">
        <v>1188</v>
      </c>
      <c r="J21" s="338">
        <v>190.07</v>
      </c>
      <c r="K21" s="339">
        <v>-384.38</v>
      </c>
      <c r="L21" s="340">
        <v>40.06</v>
      </c>
      <c r="M21" s="341" t="s">
        <v>1929</v>
      </c>
      <c r="N21" s="342" t="s">
        <v>1931</v>
      </c>
      <c r="O21" s="343" t="s">
        <v>1188</v>
      </c>
      <c r="P21" s="319">
        <v>2</v>
      </c>
      <c r="Q21" s="320" t="s">
        <v>1129</v>
      </c>
      <c r="R21" s="355">
        <f>IF(AND(ISBLANK(P21),ISTEXT(Q21)),"t1?",IF(AND(ISBLANK(Q21),ISBLANK(P21)),"",VLOOKUP(BH21,Materialliste!$A$2:$B$1615,2,FALSE)))</f>
        <v>1250</v>
      </c>
      <c r="S21" s="319">
        <v>2</v>
      </c>
      <c r="T21" s="320" t="s">
        <v>648</v>
      </c>
      <c r="U21" s="355">
        <f>IF(AND(ISBLANK(S21),ISTEXT(T21)),"t2?",IF(AND(ISBLANK(T21),ISBLANK(S21)),"",VLOOKUP(BI21,Materialliste!$A$2:$B$1615,2,FALSE)))</f>
        <v>470</v>
      </c>
      <c r="V21" s="319"/>
      <c r="W21" s="320"/>
      <c r="X21" s="355" t="str">
        <f>IF(AND(ISBLANK(V21),ISTEXT(W21)),"t3?",IF(AND(ISBLANK(W21),ISBLANK(V21)),"",VLOOKUP(BJ21,Materialliste!$A$2:$B$1615,2,FALSE)))</f>
        <v/>
      </c>
      <c r="Y21" s="443" t="s">
        <v>1925</v>
      </c>
      <c r="Z21" s="346">
        <f t="shared" si="0"/>
        <v>2</v>
      </c>
      <c r="AA21" s="347">
        <f t="shared" si="11"/>
        <v>1.1606060606060606</v>
      </c>
      <c r="AB21" s="454">
        <f t="shared" si="12"/>
        <v>4.5390606060606062</v>
      </c>
      <c r="AC21" s="348">
        <f t="shared" si="13"/>
        <v>7.3609999999999998</v>
      </c>
      <c r="AD21" s="323">
        <f t="shared" si="1"/>
        <v>839.13043478260875</v>
      </c>
      <c r="AE21" s="349">
        <f t="shared" si="14"/>
        <v>3.1773424242424242</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CR380LA-EG12/12</v>
      </c>
      <c r="BJ21" s="473">
        <f t="shared" si="5"/>
        <v>0</v>
      </c>
      <c r="BM21" s="474">
        <f t="shared" si="6"/>
        <v>2</v>
      </c>
      <c r="BN21" s="475">
        <f t="shared" si="22"/>
        <v>2</v>
      </c>
      <c r="BO21" s="474">
        <f t="shared" si="7"/>
        <v>2</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7.1005799999999999</v>
      </c>
      <c r="D22" s="333" t="s">
        <v>1937</v>
      </c>
      <c r="E22" s="334" t="s">
        <v>1188</v>
      </c>
      <c r="F22" s="335" t="s">
        <v>1934</v>
      </c>
      <c r="G22" s="336" t="s">
        <v>1930</v>
      </c>
      <c r="H22" s="337" t="s">
        <v>1932</v>
      </c>
      <c r="I22" s="479" t="s">
        <v>1188</v>
      </c>
      <c r="J22" s="338">
        <v>178.71</v>
      </c>
      <c r="K22" s="339">
        <v>-386.55</v>
      </c>
      <c r="L22" s="340">
        <v>30.94</v>
      </c>
      <c r="M22" s="341" t="s">
        <v>1929</v>
      </c>
      <c r="N22" s="342" t="s">
        <v>1931</v>
      </c>
      <c r="O22" s="343" t="s">
        <v>1188</v>
      </c>
      <c r="P22" s="319">
        <v>2</v>
      </c>
      <c r="Q22" s="320" t="s">
        <v>1129</v>
      </c>
      <c r="R22" s="355">
        <f>IF(AND(ISBLANK(P22),ISTEXT(Q22)),"t1?",IF(AND(ISBLANK(Q22),ISBLANK(P22)),"",VLOOKUP(BH22,Materialliste!$A$2:$B$1615,2,FALSE)))</f>
        <v>1250</v>
      </c>
      <c r="S22" s="319">
        <v>2</v>
      </c>
      <c r="T22" s="320" t="s">
        <v>648</v>
      </c>
      <c r="U22" s="355">
        <f>IF(AND(ISBLANK(S22),ISTEXT(T22)),"t2?",IF(AND(ISBLANK(T22),ISBLANK(S22)),"",VLOOKUP(BI22,Materialliste!$A$2:$B$1615,2,FALSE)))</f>
        <v>470</v>
      </c>
      <c r="V22" s="319"/>
      <c r="W22" s="356"/>
      <c r="X22" s="355" t="str">
        <f>IF(AND(ISBLANK(V22),ISTEXT(W22)),"t3?",IF(AND(ISBLANK(W22),ISBLANK(V22)),"",VLOOKUP(BJ22,Materialliste!$A$2:$B$1615,2,FALSE)))</f>
        <v/>
      </c>
      <c r="Y22" s="443" t="s">
        <v>1925</v>
      </c>
      <c r="Z22" s="346">
        <f t="shared" si="0"/>
        <v>2</v>
      </c>
      <c r="AA22" s="347">
        <f t="shared" si="11"/>
        <v>1.1606060606060606</v>
      </c>
      <c r="AB22" s="454">
        <f t="shared" si="12"/>
        <v>4.5390606060606062</v>
      </c>
      <c r="AC22" s="348">
        <f t="shared" si="13"/>
        <v>7.3609999999999998</v>
      </c>
      <c r="AD22" s="323">
        <f t="shared" si="1"/>
        <v>839.13043478260875</v>
      </c>
      <c r="AE22" s="349">
        <f t="shared" si="14"/>
        <v>3.1773424242424242</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CR380LA-EG12/12</v>
      </c>
      <c r="BJ22" s="473">
        <f t="shared" si="5"/>
        <v>0</v>
      </c>
      <c r="BM22" s="474">
        <f t="shared" si="6"/>
        <v>2</v>
      </c>
      <c r="BN22" s="475">
        <f t="shared" si="22"/>
        <v>2</v>
      </c>
      <c r="BO22" s="474">
        <f t="shared" si="7"/>
        <v>2</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7.1005900000000004</v>
      </c>
      <c r="D23" s="333" t="s">
        <v>1938</v>
      </c>
      <c r="E23" s="334" t="s">
        <v>1188</v>
      </c>
      <c r="F23" s="335" t="s">
        <v>1934</v>
      </c>
      <c r="G23" s="336" t="s">
        <v>1930</v>
      </c>
      <c r="H23" s="337" t="s">
        <v>1932</v>
      </c>
      <c r="I23" s="479" t="s">
        <v>1188</v>
      </c>
      <c r="J23" s="338">
        <v>152.59</v>
      </c>
      <c r="K23" s="339">
        <v>-382.56</v>
      </c>
      <c r="L23" s="340">
        <v>46.65</v>
      </c>
      <c r="M23" s="342" t="s">
        <v>1929</v>
      </c>
      <c r="N23" s="342" t="s">
        <v>1928</v>
      </c>
      <c r="O23" s="342" t="s">
        <v>1931</v>
      </c>
      <c r="P23" s="319">
        <v>2</v>
      </c>
      <c r="Q23" s="320" t="s">
        <v>1129</v>
      </c>
      <c r="R23" s="355">
        <f>IF(AND(ISBLANK(P23),ISTEXT(Q23)),"t1?",IF(AND(ISBLANK(Q23),ISBLANK(P23)),"",VLOOKUP(BH23,Materialliste!$A$2:$B$1615,2,FALSE)))</f>
        <v>1250</v>
      </c>
      <c r="S23" s="319">
        <v>2.1</v>
      </c>
      <c r="T23" s="320" t="s">
        <v>1001</v>
      </c>
      <c r="U23" s="355">
        <f>IF(AND(ISBLANK(S23),ISTEXT(T23)),"t2?",IF(AND(ISBLANK(T23),ISBLANK(S23)),"",VLOOKUP(BI23,Materialliste!$A$2:$B$1615,2,FALSE)))</f>
        <v>550</v>
      </c>
      <c r="V23" s="319">
        <v>2</v>
      </c>
      <c r="W23" s="320" t="s">
        <v>648</v>
      </c>
      <c r="X23" s="355">
        <f>IF(AND(ISBLANK(V23),ISTEXT(W23)),"t3?",IF(AND(ISBLANK(W23),ISBLANK(V23)),"",VLOOKUP(BJ23,Materialliste!$A$2:$B$1615,2,FALSE)))</f>
        <v>470</v>
      </c>
      <c r="Y23" s="443" t="s">
        <v>1925</v>
      </c>
      <c r="Z23" s="346">
        <f t="shared" si="0"/>
        <v>2.02</v>
      </c>
      <c r="AA23" s="347">
        <f t="shared" si="11"/>
        <v>1.2439393939393939</v>
      </c>
      <c r="AB23" s="454">
        <f t="shared" si="12"/>
        <v>4.8373424242424248</v>
      </c>
      <c r="AC23" s="348">
        <f t="shared" si="13"/>
        <v>6.9105000000000008</v>
      </c>
      <c r="AD23" s="323">
        <f t="shared" si="1"/>
        <v>900</v>
      </c>
      <c r="AE23" s="349">
        <f t="shared" si="14"/>
        <v>3.3861396969696971</v>
      </c>
      <c r="AF23" s="480">
        <f t="shared" si="15"/>
        <v>4.9497474683058327</v>
      </c>
      <c r="AG23" s="482">
        <f t="shared" si="16"/>
        <v>4.9497474683058327</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t="str">
        <f t="shared" si="5"/>
        <v>CR380LA-EG12/12</v>
      </c>
      <c r="BM23" s="474">
        <f t="shared" si="6"/>
        <v>2.1</v>
      </c>
      <c r="BN23" s="475">
        <f>LARGE(BO23:BQ23,2)</f>
        <v>2</v>
      </c>
      <c r="BO23" s="474">
        <f t="shared" si="7"/>
        <v>2</v>
      </c>
      <c r="BP23" s="474">
        <f t="shared" si="8"/>
        <v>2.1</v>
      </c>
      <c r="BQ23" s="474">
        <f t="shared" si="9"/>
        <v>2</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510">
        <v>7.1006</v>
      </c>
      <c r="D24" s="333" t="s">
        <v>1939</v>
      </c>
      <c r="E24" s="334" t="s">
        <v>1188</v>
      </c>
      <c r="F24" s="335" t="s">
        <v>1934</v>
      </c>
      <c r="G24" s="336" t="s">
        <v>1930</v>
      </c>
      <c r="H24" s="337" t="s">
        <v>1932</v>
      </c>
      <c r="I24" s="479" t="s">
        <v>1188</v>
      </c>
      <c r="J24" s="338">
        <v>149.79</v>
      </c>
      <c r="K24" s="339">
        <v>-382.21</v>
      </c>
      <c r="L24" s="340">
        <v>66.290000000000006</v>
      </c>
      <c r="M24" s="342" t="s">
        <v>1929</v>
      </c>
      <c r="N24" s="342" t="s">
        <v>1928</v>
      </c>
      <c r="O24" s="342" t="s">
        <v>1931</v>
      </c>
      <c r="P24" s="319">
        <v>2</v>
      </c>
      <c r="Q24" s="320" t="s">
        <v>1129</v>
      </c>
      <c r="R24" s="355">
        <f>IF(AND(ISBLANK(P24),ISTEXT(Q24)),"t1?",IF(AND(ISBLANK(Q24),ISBLANK(P24)),"",VLOOKUP(BH24,Materialliste!$A$2:$B$1615,2,FALSE)))</f>
        <v>1250</v>
      </c>
      <c r="S24" s="319">
        <v>2.1</v>
      </c>
      <c r="T24" s="320" t="s">
        <v>1001</v>
      </c>
      <c r="U24" s="355">
        <f>IF(AND(ISBLANK(S24),ISTEXT(T24)),"t2?",IF(AND(ISBLANK(T24),ISBLANK(S24)),"",VLOOKUP(BI24,Materialliste!$A$2:$B$1615,2,FALSE)))</f>
        <v>550</v>
      </c>
      <c r="V24" s="319">
        <v>2</v>
      </c>
      <c r="W24" s="320" t="s">
        <v>648</v>
      </c>
      <c r="X24" s="355">
        <f>IF(AND(ISBLANK(V24),ISTEXT(W24)),"t3?",IF(AND(ISBLANK(W24),ISBLANK(V24)),"",VLOOKUP(BJ24,Materialliste!$A$2:$B$1615,2,FALSE)))</f>
        <v>470</v>
      </c>
      <c r="Y24" s="443" t="s">
        <v>1925</v>
      </c>
      <c r="Z24" s="346">
        <f t="shared" si="0"/>
        <v>2.02</v>
      </c>
      <c r="AA24" s="347">
        <f t="shared" si="11"/>
        <v>1.2439393939393939</v>
      </c>
      <c r="AB24" s="454">
        <f t="shared" si="12"/>
        <v>4.8373424242424248</v>
      </c>
      <c r="AC24" s="348">
        <f t="shared" si="13"/>
        <v>6.9105000000000008</v>
      </c>
      <c r="AD24" s="323">
        <f t="shared" si="1"/>
        <v>900</v>
      </c>
      <c r="AE24" s="349">
        <f t="shared" si="14"/>
        <v>3.3861396969696971</v>
      </c>
      <c r="AF24" s="480">
        <f t="shared" si="15"/>
        <v>4.9497474683058327</v>
      </c>
      <c r="AG24" s="482">
        <f t="shared" si="16"/>
        <v>4.9497474683058327</v>
      </c>
      <c r="AH24" s="461" t="str">
        <f t="shared" si="2"/>
        <v>39D 1978-2</v>
      </c>
      <c r="AI24" s="350">
        <f t="shared" si="17"/>
        <v>8</v>
      </c>
      <c r="AJ24" s="350">
        <f t="shared" si="18"/>
        <v>50</v>
      </c>
      <c r="AK24" s="350">
        <f t="shared" si="19"/>
        <v>8</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t="str">
        <f t="shared" si="5"/>
        <v>CR380LA-EG12/12</v>
      </c>
      <c r="BM24" s="474">
        <f t="shared" si="6"/>
        <v>2.1</v>
      </c>
      <c r="BN24" s="475">
        <f t="shared" si="22"/>
        <v>2</v>
      </c>
      <c r="BO24" s="474">
        <f t="shared" si="7"/>
        <v>2</v>
      </c>
      <c r="BP24" s="474">
        <f t="shared" si="8"/>
        <v>2.1</v>
      </c>
      <c r="BQ24" s="474">
        <f t="shared" si="9"/>
        <v>2</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7.1006099999999996</v>
      </c>
      <c r="D25" s="333" t="s">
        <v>1940</v>
      </c>
      <c r="E25" s="334" t="s">
        <v>1188</v>
      </c>
      <c r="F25" s="335" t="s">
        <v>1934</v>
      </c>
      <c r="G25" s="336" t="s">
        <v>1930</v>
      </c>
      <c r="H25" s="337" t="s">
        <v>1932</v>
      </c>
      <c r="I25" s="479" t="s">
        <v>1188</v>
      </c>
      <c r="J25" s="338">
        <v>121.43</v>
      </c>
      <c r="K25" s="339">
        <v>-385.65</v>
      </c>
      <c r="L25" s="340">
        <v>67.19</v>
      </c>
      <c r="M25" s="342" t="s">
        <v>1929</v>
      </c>
      <c r="N25" s="342" t="s">
        <v>1928</v>
      </c>
      <c r="O25" s="342" t="s">
        <v>1931</v>
      </c>
      <c r="P25" s="319">
        <v>2</v>
      </c>
      <c r="Q25" s="320" t="s">
        <v>1129</v>
      </c>
      <c r="R25" s="355">
        <f>IF(AND(ISBLANK(P25),ISTEXT(Q25)),"t1?",IF(AND(ISBLANK(Q25),ISBLANK(P25)),"",VLOOKUP(BH25,Materialliste!$A$2:$B$1615,2,FALSE)))</f>
        <v>1250</v>
      </c>
      <c r="S25" s="319">
        <v>2.1</v>
      </c>
      <c r="T25" s="320" t="s">
        <v>1001</v>
      </c>
      <c r="U25" s="355">
        <f>IF(AND(ISBLANK(S25),ISTEXT(T25)),"t2?",IF(AND(ISBLANK(T25),ISBLANK(S25)),"",VLOOKUP(BI25,Materialliste!$A$2:$B$1615,2,FALSE)))</f>
        <v>550</v>
      </c>
      <c r="V25" s="319">
        <v>2</v>
      </c>
      <c r="W25" s="320" t="s">
        <v>648</v>
      </c>
      <c r="X25" s="355">
        <f>IF(AND(ISBLANK(V25),ISTEXT(W25)),"t3?",IF(AND(ISBLANK(W25),ISBLANK(V25)),"",VLOOKUP(BJ25,Materialliste!$A$2:$B$1615,2,FALSE)))</f>
        <v>470</v>
      </c>
      <c r="Y25" s="443" t="s">
        <v>1925</v>
      </c>
      <c r="Z25" s="346">
        <f t="shared" si="0"/>
        <v>2.02</v>
      </c>
      <c r="AA25" s="347">
        <f t="shared" si="11"/>
        <v>1.2439393939393939</v>
      </c>
      <c r="AB25" s="454">
        <f t="shared" si="12"/>
        <v>4.8373424242424248</v>
      </c>
      <c r="AC25" s="348">
        <f t="shared" si="13"/>
        <v>6.9105000000000008</v>
      </c>
      <c r="AD25" s="323">
        <f t="shared" si="1"/>
        <v>900</v>
      </c>
      <c r="AE25" s="349">
        <f t="shared" si="14"/>
        <v>3.3861396969696971</v>
      </c>
      <c r="AF25" s="480">
        <f t="shared" si="15"/>
        <v>4.9497474683058327</v>
      </c>
      <c r="AG25" s="482">
        <f t="shared" si="16"/>
        <v>4.9497474683058327</v>
      </c>
      <c r="AH25" s="461" t="str">
        <f t="shared" si="2"/>
        <v>39D 1978-2</v>
      </c>
      <c r="AI25" s="350">
        <f t="shared" si="17"/>
        <v>8</v>
      </c>
      <c r="AJ25" s="350">
        <f t="shared" si="18"/>
        <v>50</v>
      </c>
      <c r="AK25" s="350">
        <f t="shared" si="19"/>
        <v>8</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CR440Y780T-DP-EG12/12</v>
      </c>
      <c r="BJ25" s="473" t="str">
        <f t="shared" si="5"/>
        <v>CR380LA-EG12/12</v>
      </c>
      <c r="BM25" s="474">
        <f t="shared" si="6"/>
        <v>2.1</v>
      </c>
      <c r="BN25" s="475">
        <f t="shared" si="22"/>
        <v>2</v>
      </c>
      <c r="BO25" s="474">
        <f t="shared" si="7"/>
        <v>2</v>
      </c>
      <c r="BP25" s="474">
        <f t="shared" si="8"/>
        <v>2.1</v>
      </c>
      <c r="BQ25" s="474">
        <f t="shared" si="9"/>
        <v>2</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8"/>
      <c r="B26" s="281"/>
      <c r="C26" s="332">
        <v>7.1006200000000002</v>
      </c>
      <c r="D26" s="333" t="s">
        <v>1941</v>
      </c>
      <c r="E26" s="334" t="s">
        <v>1188</v>
      </c>
      <c r="F26" s="335" t="s">
        <v>1934</v>
      </c>
      <c r="G26" s="336" t="s">
        <v>1930</v>
      </c>
      <c r="H26" s="337" t="s">
        <v>1932</v>
      </c>
      <c r="I26" s="479" t="s">
        <v>1188</v>
      </c>
      <c r="J26" s="338">
        <v>121.13</v>
      </c>
      <c r="K26" s="339">
        <v>-377.48</v>
      </c>
      <c r="L26" s="340">
        <v>127.99</v>
      </c>
      <c r="M26" s="342" t="s">
        <v>1942</v>
      </c>
      <c r="N26" s="342" t="s">
        <v>1928</v>
      </c>
      <c r="O26" s="342" t="s">
        <v>1929</v>
      </c>
      <c r="P26" s="319">
        <v>1.5</v>
      </c>
      <c r="Q26" s="320" t="s">
        <v>648</v>
      </c>
      <c r="R26" s="355">
        <f>IF(AND(ISBLANK(P26),ISTEXT(Q26)),"t1?",IF(AND(ISBLANK(Q26),ISBLANK(P26)),"",VLOOKUP(BH26,Materialliste!$A$2:$B$1615,2,FALSE)))</f>
        <v>470</v>
      </c>
      <c r="S26" s="319">
        <v>2.1</v>
      </c>
      <c r="T26" s="320" t="s">
        <v>1001</v>
      </c>
      <c r="U26" s="355">
        <f>IF(AND(ISBLANK(S26),ISTEXT(T26)),"t2?",IF(AND(ISBLANK(T26),ISBLANK(S26)),"",VLOOKUP(BI26,Materialliste!$A$2:$B$1615,2,FALSE)))</f>
        <v>550</v>
      </c>
      <c r="V26" s="319">
        <v>2</v>
      </c>
      <c r="W26" s="320" t="s">
        <v>1129</v>
      </c>
      <c r="X26" s="355">
        <f>IF(AND(ISBLANK(V26),ISTEXT(W26)),"t3?",IF(AND(ISBLANK(W26),ISBLANK(V26)),"",VLOOKUP(BJ26,Materialliste!$A$2:$B$1615,2,FALSE)))</f>
        <v>1250</v>
      </c>
      <c r="Y26" s="443" t="s">
        <v>1925</v>
      </c>
      <c r="Z26" s="346">
        <f t="shared" si="0"/>
        <v>2.02</v>
      </c>
      <c r="AA26" s="347">
        <f t="shared" si="11"/>
        <v>1.2439393939393939</v>
      </c>
      <c r="AB26" s="454">
        <f t="shared" si="12"/>
        <v>4.8373424242424248</v>
      </c>
      <c r="AC26" s="348">
        <f t="shared" si="13"/>
        <v>6.9105000000000008</v>
      </c>
      <c r="AD26" s="323">
        <f>IF(OR(ISBLANK(G26),Z26="BLECH?"),"",IF(AND(BT26="J",G26="C"),60,IF(G26="B",60,IF(G26="R",150,IF(G26="S",90,IF(AND(G26="m",BT26="n"),350,IF(AND(G26="m",BT26="j"),50,MAX(MIN((((P26+S26+V26-1.4)*(600/4.6))+200)+BU26,900),200))))))))</f>
        <v>900</v>
      </c>
      <c r="AE26" s="349">
        <f t="shared" si="14"/>
        <v>3.3861396969696971</v>
      </c>
      <c r="AF26" s="480">
        <f t="shared" si="15"/>
        <v>4.2866070498705611</v>
      </c>
      <c r="AG26" s="482">
        <f t="shared" si="16"/>
        <v>4.9497474683058327</v>
      </c>
      <c r="AH26" s="461" t="str">
        <f t="shared" si="2"/>
        <v>39D 1978-2</v>
      </c>
      <c r="AI26" s="350">
        <f t="shared" si="17"/>
        <v>8</v>
      </c>
      <c r="AJ26" s="350">
        <f t="shared" si="18"/>
        <v>50</v>
      </c>
      <c r="AK26" s="350">
        <f t="shared" si="19"/>
        <v>8</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CR380LA-EG12/12</v>
      </c>
      <c r="BI26" s="473" t="str">
        <f t="shared" si="4"/>
        <v>CR440Y780T-DP-EG12/12</v>
      </c>
      <c r="BJ26" s="473" t="str">
        <f t="shared" si="5"/>
        <v>TL 4225-AS30/30</v>
      </c>
      <c r="BM26" s="474">
        <f t="shared" si="6"/>
        <v>2.1</v>
      </c>
      <c r="BN26" s="475">
        <f t="shared" si="22"/>
        <v>2</v>
      </c>
      <c r="BO26" s="474">
        <f t="shared" si="7"/>
        <v>1.5</v>
      </c>
      <c r="BP26" s="474">
        <f t="shared" si="8"/>
        <v>2.1</v>
      </c>
      <c r="BQ26" s="474">
        <f t="shared" si="9"/>
        <v>2</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4500</v>
      </c>
      <c r="I44" s="941" t="str">
        <f>IF($E$6="DE","Ausladung [mm]","Distance to Tip [mm]")</f>
        <v>Distance to Tip [mm]</v>
      </c>
      <c r="J44" s="957"/>
      <c r="K44" s="956"/>
      <c r="L44" s="412"/>
      <c r="M44" s="941" t="str">
        <f>IF($E$6="DE","Zylinderkraft min. [N]","Cyl. Force min. [N]")</f>
        <v>Cyl. Force min. [N]</v>
      </c>
      <c r="N44" s="956"/>
      <c r="O44" s="413">
        <f>IF(G8="J",(H44/L46)*2,H44/L46)</f>
        <v>4500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5500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f>IF(G8="J",(H45/L46)*2,H45/L46)</f>
        <v>5500</v>
      </c>
      <c r="P45" s="950" t="str">
        <f>IF($E$6="DE","Zylinderdruck max. [bar]","Cyl. Pressure max. [bar]")</f>
        <v>Cyl. Pressure max. [bar]</v>
      </c>
      <c r="Q45" s="951"/>
      <c r="R45" s="759" t="e">
        <f>10*O45/(H46*E46)</f>
        <v>#DIV/0!</v>
      </c>
      <c r="S45" s="760"/>
      <c r="T45" s="789" t="str">
        <f>IF(G6="RZ",BH49,IF(G6="SPZ",BH46,IF(G6="-","Zangentyp/Guntype?")))</f>
        <v>Max. Force of Gun acc.Drw.exceeded</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f>IF(G19="X",L45/L44,1)</f>
        <v>1</v>
      </c>
      <c r="M46" s="952" t="str">
        <f>IF($E$6="DE","notwendige Motorkraft min. [N]","requiered Motor Force min. [N]")</f>
        <v>requiered Motor Force min. [N]</v>
      </c>
      <c r="N46" s="953"/>
      <c r="O46" s="422">
        <f>IF(G8="J",(H44/L46)*2,H44/L46)</f>
        <v>4500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f>IF(G8="J",(H45/L46)*2,H45/L46)</f>
        <v>5500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1310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ST1310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consult Process Methodology</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0" priority="428" stopIfTrue="1" operator="equal">
      <formula>"Ergebnis des Druckbereichs i.O."</formula>
    </cfRule>
    <cfRule type="cellIs" dxfId="149" priority="429" stopIfTrue="1" operator="equal">
      <formula>"Ergebnis des Druckbereichs nicht i.O."</formula>
    </cfRule>
  </conditionalFormatting>
  <conditionalFormatting sqref="BH47">
    <cfRule type="cellIs" dxfId="148" priority="426" stopIfTrue="1" operator="equal">
      <formula>" "</formula>
    </cfRule>
    <cfRule type="cellIs" dxfId="147" priority="427" stopIfTrue="1" operator="equal">
      <formula>"Rücksprache Prozessmethodik"</formula>
    </cfRule>
  </conditionalFormatting>
  <conditionalFormatting sqref="X46">
    <cfRule type="cellIs" dxfId="146" priority="420" stopIfTrue="1" operator="notEqual">
      <formula>"39D 1978-2"</formula>
    </cfRule>
    <cfRule type="containsText" dxfId="145" priority="421" stopIfTrue="1" operator="containsText" text="39D 1978-2">
      <formula>NOT(ISERROR(SEARCH("39D 1978-2",X46)))</formula>
    </cfRule>
    <cfRule type="expression" priority="422" stopIfTrue="1">
      <formula>1</formula>
    </cfRule>
  </conditionalFormatting>
  <conditionalFormatting sqref="AA46">
    <cfRule type="cellIs" dxfId="144" priority="419" stopIfTrue="1" operator="notEqual">
      <formula>6</formula>
    </cfRule>
  </conditionalFormatting>
  <conditionalFormatting sqref="AB46">
    <cfRule type="cellIs" dxfId="143" priority="418" stopIfTrue="1" operator="notEqual">
      <formula>50</formula>
    </cfRule>
  </conditionalFormatting>
  <conditionalFormatting sqref="AC46">
    <cfRule type="cellIs" dxfId="142" priority="417" stopIfTrue="1" operator="notEqual">
      <formula>6</formula>
    </cfRule>
  </conditionalFormatting>
  <conditionalFormatting sqref="AD46">
    <cfRule type="cellIs" dxfId="141" priority="414" stopIfTrue="1" operator="notEqual">
      <formula>50</formula>
    </cfRule>
  </conditionalFormatting>
  <conditionalFormatting sqref="CB19:CB43">
    <cfRule type="cellIs" dxfId="140" priority="439" stopIfTrue="1" operator="equal">
      <formula>$AC$19</formula>
    </cfRule>
  </conditionalFormatting>
  <conditionalFormatting sqref="G19:G43">
    <cfRule type="expression" dxfId="139" priority="413" stopIfTrue="1">
      <formula>OR(AND(ISNUMBER($P19),ISBLANK($G19)),AND(ISTEXT($G19),ISBLANK($P19)))</formula>
    </cfRule>
  </conditionalFormatting>
  <conditionalFormatting sqref="BH46">
    <cfRule type="cellIs" dxfId="138" priority="397" operator="equal">
      <formula>"pressure level not allowed"</formula>
    </cfRule>
    <cfRule type="cellIs" dxfId="137" priority="398" operator="equal">
      <formula>"presure level allowed"</formula>
    </cfRule>
    <cfRule type="cellIs" dxfId="136" priority="399" operator="equal">
      <formula>"Max. Force of gun acc.Drw.exceeded!"</formula>
    </cfRule>
    <cfRule type="cellIs" dxfId="135" priority="409" stopIfTrue="1" operator="equal">
      <formula>"Zangenkraft lt.Zangenzeichnung überschritten!"</formula>
    </cfRule>
  </conditionalFormatting>
  <conditionalFormatting sqref="AE19:AE43">
    <cfRule type="expression" dxfId="134" priority="405">
      <formula>ISERROR(AE19)</formula>
    </cfRule>
  </conditionalFormatting>
  <conditionalFormatting sqref="BH47">
    <cfRule type="cellIs" dxfId="133" priority="396" operator="equal">
      <formula>"consult process methodology"</formula>
    </cfRule>
  </conditionalFormatting>
  <conditionalFormatting sqref="W47">
    <cfRule type="expression" dxfId="132" priority="440" stopIfTrue="1">
      <formula>ISBLANK($W$47)</formula>
    </cfRule>
  </conditionalFormatting>
  <conditionalFormatting sqref="G6">
    <cfRule type="cellIs" dxfId="131" priority="395" operator="equal">
      <formula>"-"</formula>
    </cfRule>
  </conditionalFormatting>
  <conditionalFormatting sqref="H44">
    <cfRule type="cellIs" dxfId="130" priority="394" operator="equal">
      <formula>"Zangentyp?"</formula>
    </cfRule>
  </conditionalFormatting>
  <conditionalFormatting sqref="BH49">
    <cfRule type="cellIs" dxfId="129" priority="392" stopIfTrue="1" operator="equal">
      <formula>"Zangen/Motorauslegung i.O."</formula>
    </cfRule>
    <cfRule type="cellIs" dxfId="128" priority="393" stopIfTrue="1" operator="equal">
      <formula>"Zangen/Motorauslegung nicht i.O."</formula>
    </cfRule>
  </conditionalFormatting>
  <conditionalFormatting sqref="BH49 BJ49:BK49">
    <cfRule type="cellIs" dxfId="127" priority="386" operator="equal">
      <formula>"Gun/Electromotor Design not O.K."</formula>
    </cfRule>
    <cfRule type="cellIs" dxfId="126" priority="387" operator="equal">
      <formula>"Gun/Electromotor Design O.K."</formula>
    </cfRule>
    <cfRule type="cellIs" dxfId="125" priority="388" operator="equal">
      <formula>"incorrect Gun Type/Gun Body/Gun Measure"</formula>
    </cfRule>
    <cfRule type="cellIs" dxfId="124" priority="389" operator="equal">
      <formula>"Max. Force of Gun acc.Drw.exceeded!"</formula>
    </cfRule>
    <cfRule type="cellIs" dxfId="123" priority="390" operator="equal">
      <formula>"max. Zangenkraft lt.Zeichnung überschritten!"</formula>
    </cfRule>
    <cfRule type="cellIs" dxfId="122" priority="391" stopIfTrue="1" operator="equal">
      <formula>"Zangentyp/-grundkörper/-maße falsch"</formula>
    </cfRule>
  </conditionalFormatting>
  <conditionalFormatting sqref="BH50">
    <cfRule type="cellIs" dxfId="121" priority="384" stopIfTrue="1" operator="equal">
      <formula>" "</formula>
    </cfRule>
    <cfRule type="cellIs" dxfId="120" priority="385" stopIfTrue="1" operator="equal">
      <formula>"Rücksprache Prozessmethodik"</formula>
    </cfRule>
  </conditionalFormatting>
  <conditionalFormatting sqref="T46">
    <cfRule type="cellIs" dxfId="119" priority="374" stopIfTrue="1" operator="equal">
      <formula>" "</formula>
    </cfRule>
    <cfRule type="cellIs" dxfId="118" priority="375" stopIfTrue="1" operator="equal">
      <formula>"Rücksprache Prozessmethodik"</formula>
    </cfRule>
  </conditionalFormatting>
  <conditionalFormatting sqref="T46">
    <cfRule type="cellIs" dxfId="117" priority="373" operator="equal">
      <formula>"consult process methodology"</formula>
    </cfRule>
  </conditionalFormatting>
  <conditionalFormatting sqref="T45">
    <cfRule type="cellIs" dxfId="116" priority="371" stopIfTrue="1" operator="equal">
      <formula>"Zangen/Motorauslegung i.O."</formula>
    </cfRule>
    <cfRule type="cellIs" dxfId="115" priority="372" stopIfTrue="1" operator="equal">
      <formula>"Zangen/Motorauslegung nicht i.O."</formula>
    </cfRule>
  </conditionalFormatting>
  <conditionalFormatting sqref="T45:W45">
    <cfRule type="cellIs" dxfId="114" priority="331" operator="equal">
      <formula>"Zangentyp/Guntype?"</formula>
    </cfRule>
    <cfRule type="cellIs" dxfId="113" priority="361" operator="equal">
      <formula>"Pressure level not allowed"</formula>
    </cfRule>
    <cfRule type="cellIs" dxfId="112" priority="362" operator="equal">
      <formula>"Presure level allowed"</formula>
    </cfRule>
    <cfRule type="cellIs" dxfId="111" priority="363" operator="equal">
      <formula>"Ergebnis des Druckbereichs nicht i.O."</formula>
    </cfRule>
    <cfRule type="cellIs" dxfId="110" priority="364" operator="equal">
      <formula>"Ergebnis des Druckbereichs i.O."</formula>
    </cfRule>
    <cfRule type="cellIs" dxfId="109" priority="365" operator="equal">
      <formula>"Gun/Electromotor Design not O.K."</formula>
    </cfRule>
    <cfRule type="cellIs" dxfId="108" priority="366" operator="equal">
      <formula>"Gun/Electromotor Design O.K."</formula>
    </cfRule>
    <cfRule type="cellIs" dxfId="107" priority="367" operator="equal">
      <formula>"incorrect Gun Type/Gun Body/Gun Measure"</formula>
    </cfRule>
    <cfRule type="cellIs" dxfId="106" priority="368" operator="equal">
      <formula>"Max. Force of Gun acc.Drw.exceeded!"</formula>
    </cfRule>
    <cfRule type="cellIs" dxfId="105" priority="369" operator="equal">
      <formula>"max. Zangenkraft lt.Zeichnung überschritten!"</formula>
    </cfRule>
    <cfRule type="cellIs" dxfId="104" priority="370" stopIfTrue="1" operator="equal">
      <formula>"Zangentyp/-grundkörper/-maße falsch"</formula>
    </cfRule>
  </conditionalFormatting>
  <conditionalFormatting sqref="E47">
    <cfRule type="expression" dxfId="103" priority="360">
      <formula>$G$6="SPZ"</formula>
    </cfRule>
  </conditionalFormatting>
  <conditionalFormatting sqref="E44">
    <cfRule type="expression" dxfId="102" priority="353">
      <formula>$G$6="RZ"</formula>
    </cfRule>
  </conditionalFormatting>
  <conditionalFormatting sqref="E46">
    <cfRule type="expression" dxfId="101" priority="214">
      <formula>$G$6="RZ"</formula>
    </cfRule>
  </conditionalFormatting>
  <conditionalFormatting sqref="L44">
    <cfRule type="expression" dxfId="100" priority="300">
      <formula>ISERR($L$46)</formula>
    </cfRule>
  </conditionalFormatting>
  <conditionalFormatting sqref="L45">
    <cfRule type="expression" dxfId="99" priority="299">
      <formula>ISERR($L$46)</formula>
    </cfRule>
  </conditionalFormatting>
  <conditionalFormatting sqref="Y19">
    <cfRule type="expression" dxfId="98" priority="281">
      <formula>ISERR(AE19)</formula>
    </cfRule>
  </conditionalFormatting>
  <conditionalFormatting sqref="Y20:Y43">
    <cfRule type="expression" dxfId="97" priority="280">
      <formula>ISERR(AE20)</formula>
    </cfRule>
  </conditionalFormatting>
  <conditionalFormatting sqref="S41:S43">
    <cfRule type="expression" dxfId="96" priority="271">
      <formula>$U41="t2?"</formula>
    </cfRule>
  </conditionalFormatting>
  <conditionalFormatting sqref="AN45:AN46">
    <cfRule type="cellIs" dxfId="95" priority="237" operator="equal">
      <formula>"Ja"</formula>
    </cfRule>
  </conditionalFormatting>
  <conditionalFormatting sqref="AE45:AE46">
    <cfRule type="expression" dxfId="94" priority="444">
      <formula>AN45="Ja"</formula>
    </cfRule>
  </conditionalFormatting>
  <conditionalFormatting sqref="AE47">
    <cfRule type="expression" dxfId="93" priority="445">
      <formula>AND(AN45="Ja",ISBLANK($AG$47))</formula>
    </cfRule>
  </conditionalFormatting>
  <conditionalFormatting sqref="AJ47">
    <cfRule type="expression" dxfId="92" priority="446">
      <formula>AND(AN45="Ja",ISBLANK($AL$47))</formula>
    </cfRule>
  </conditionalFormatting>
  <conditionalFormatting sqref="AG47">
    <cfRule type="expression" dxfId="91" priority="236">
      <formula>AND(AN45="Ja",ISBLANK($AG$47))</formula>
    </cfRule>
  </conditionalFormatting>
  <conditionalFormatting sqref="AL47">
    <cfRule type="expression" dxfId="90" priority="235">
      <formula>AND(AN45="Ja",ISBLANK($AL$47))</formula>
    </cfRule>
  </conditionalFormatting>
  <conditionalFormatting sqref="G8">
    <cfRule type="expression" dxfId="89" priority="234">
      <formula>NOT(OR(G8="J",G8="N"))</formula>
    </cfRule>
  </conditionalFormatting>
  <conditionalFormatting sqref="S31:S39">
    <cfRule type="expression" dxfId="88" priority="228">
      <formula>$R31="t1?"</formula>
    </cfRule>
  </conditionalFormatting>
  <conditionalFormatting sqref="S40">
    <cfRule type="expression" dxfId="87" priority="227">
      <formula>$U40="t2?"</formula>
    </cfRule>
  </conditionalFormatting>
  <conditionalFormatting sqref="H47">
    <cfRule type="expression" dxfId="86" priority="222">
      <formula>$G$6="SPZ"</formula>
    </cfRule>
  </conditionalFormatting>
  <conditionalFormatting sqref="L47">
    <cfRule type="expression" dxfId="85" priority="221">
      <formula>$G$6="SPZ"</formula>
    </cfRule>
  </conditionalFormatting>
  <conditionalFormatting sqref="O46">
    <cfRule type="expression" dxfId="84" priority="220">
      <formula>$G$6="SPZ"</formula>
    </cfRule>
  </conditionalFormatting>
  <conditionalFormatting sqref="O47">
    <cfRule type="expression" dxfId="83" priority="219">
      <formula>$G$6="SPZ"</formula>
    </cfRule>
  </conditionalFormatting>
  <conditionalFormatting sqref="R46">
    <cfRule type="expression" dxfId="82" priority="218">
      <formula>$G$6="SPZ"</formula>
    </cfRule>
  </conditionalFormatting>
  <conditionalFormatting sqref="R47">
    <cfRule type="expression" dxfId="81" priority="217">
      <formula>$G$6="SPZ"</formula>
    </cfRule>
  </conditionalFormatting>
  <conditionalFormatting sqref="X47">
    <cfRule type="expression" dxfId="80" priority="216">
      <formula>$G$6="SPZ"</formula>
    </cfRule>
  </conditionalFormatting>
  <conditionalFormatting sqref="AA47">
    <cfRule type="expression" dxfId="79" priority="215">
      <formula>$G$6="SPZ"</formula>
    </cfRule>
  </conditionalFormatting>
  <conditionalFormatting sqref="H46">
    <cfRule type="expression" dxfId="78" priority="213">
      <formula>$G$6="RZ"</formula>
    </cfRule>
  </conditionalFormatting>
  <conditionalFormatting sqref="O44">
    <cfRule type="expression" dxfId="77" priority="212">
      <formula>$G$6="RZ"</formula>
    </cfRule>
  </conditionalFormatting>
  <conditionalFormatting sqref="O45">
    <cfRule type="expression" dxfId="76" priority="211">
      <formula>$G$6="RZ"</formula>
    </cfRule>
  </conditionalFormatting>
  <conditionalFormatting sqref="R44">
    <cfRule type="expression" dxfId="75" priority="210">
      <formula>$G$6="RZ"</formula>
    </cfRule>
  </conditionalFormatting>
  <conditionalFormatting sqref="R45">
    <cfRule type="expression" dxfId="74" priority="209">
      <formula>$G$6="RZ"</formula>
    </cfRule>
  </conditionalFormatting>
  <conditionalFormatting sqref="C44:D45">
    <cfRule type="expression" dxfId="73" priority="208">
      <formula>$G$6="RZ"</formula>
    </cfRule>
  </conditionalFormatting>
  <conditionalFormatting sqref="C46:D46">
    <cfRule type="expression" dxfId="72" priority="207">
      <formula>$G$6="RZ"</formula>
    </cfRule>
  </conditionalFormatting>
  <conditionalFormatting sqref="F46:G46">
    <cfRule type="expression" dxfId="71" priority="206">
      <formula>$G$6="RZ"</formula>
    </cfRule>
  </conditionalFormatting>
  <conditionalFormatting sqref="M45:N45">
    <cfRule type="expression" dxfId="70" priority="205">
      <formula>$G$6="RZ"</formula>
    </cfRule>
  </conditionalFormatting>
  <conditionalFormatting sqref="P45:Q45">
    <cfRule type="expression" dxfId="69" priority="204">
      <formula>$G$6="RZ"</formula>
    </cfRule>
  </conditionalFormatting>
  <conditionalFormatting sqref="M44:N44">
    <cfRule type="expression" dxfId="68" priority="203">
      <formula>$G$6="RZ"</formula>
    </cfRule>
  </conditionalFormatting>
  <conditionalFormatting sqref="P44:Q44">
    <cfRule type="expression" dxfId="67" priority="202">
      <formula>$G$6="RZ"</formula>
    </cfRule>
  </conditionalFormatting>
  <conditionalFormatting sqref="C47:D47">
    <cfRule type="expression" dxfId="66" priority="201">
      <formula>$G$6="SPZ"</formula>
    </cfRule>
  </conditionalFormatting>
  <conditionalFormatting sqref="F47:G47">
    <cfRule type="expression" dxfId="65" priority="200">
      <formula>$G$6="SPZ"</formula>
    </cfRule>
  </conditionalFormatting>
  <conditionalFormatting sqref="I47">
    <cfRule type="expression" dxfId="64" priority="199">
      <formula>$G$6="SPZ"</formula>
    </cfRule>
  </conditionalFormatting>
  <conditionalFormatting sqref="M46:N46">
    <cfRule type="expression" dxfId="63" priority="198">
      <formula>$G$6="SPZ"</formula>
    </cfRule>
  </conditionalFormatting>
  <conditionalFormatting sqref="M47:N47">
    <cfRule type="expression" dxfId="62" priority="197">
      <formula>$G$6="SPZ"</formula>
    </cfRule>
  </conditionalFormatting>
  <conditionalFormatting sqref="P47:Q47">
    <cfRule type="expression" dxfId="61" priority="196">
      <formula>$G$6="SPZ"</formula>
    </cfRule>
  </conditionalFormatting>
  <conditionalFormatting sqref="P46:Q46">
    <cfRule type="expression" dxfId="60" priority="195">
      <formula>$G$6="SPZ"</formula>
    </cfRule>
  </conditionalFormatting>
  <conditionalFormatting sqref="AF45:AM46">
    <cfRule type="expression" dxfId="59" priority="448">
      <formula>BG45="Ja"</formula>
    </cfRule>
  </conditionalFormatting>
  <conditionalFormatting sqref="AF47">
    <cfRule type="expression" dxfId="58" priority="450">
      <formula>AND(BG45="Ja",ISBLANK($AG$47))</formula>
    </cfRule>
  </conditionalFormatting>
  <conditionalFormatting sqref="AK47">
    <cfRule type="expression" dxfId="57" priority="452">
      <formula>AND(BG45="Ja",ISBLANK($AL$47))</formula>
    </cfRule>
  </conditionalFormatting>
  <conditionalFormatting sqref="AH47:AI47">
    <cfRule type="expression" dxfId="56" priority="454">
      <formula>AND(BG45="Ja",ISBLANK($AG$47))</formula>
    </cfRule>
  </conditionalFormatting>
  <conditionalFormatting sqref="AM47:AN47">
    <cfRule type="expression" dxfId="55" priority="459">
      <formula>AND(BG45="Ja",ISBLANK($AL$47))</formula>
    </cfRule>
  </conditionalFormatting>
  <conditionalFormatting sqref="W21">
    <cfRule type="expression" dxfId="54" priority="151">
      <formula>CELL("Schutz",W21)</formula>
    </cfRule>
  </conditionalFormatting>
  <conditionalFormatting sqref="V21">
    <cfRule type="expression" dxfId="53" priority="152">
      <formula>$R21="t1?"</formula>
    </cfRule>
  </conditionalFormatting>
  <conditionalFormatting sqref="V22 V31:V43 V26:V29">
    <cfRule type="expression" dxfId="52" priority="180">
      <formula>$R22="t1?"</formula>
    </cfRule>
  </conditionalFormatting>
  <conditionalFormatting sqref="P41:P43">
    <cfRule type="expression" dxfId="51" priority="175">
      <formula>$U41="t2?"</formula>
    </cfRule>
  </conditionalFormatting>
  <conditionalFormatting sqref="P31:P39">
    <cfRule type="expression" dxfId="50" priority="173">
      <formula>$R31="t1?"</formula>
    </cfRule>
  </conditionalFormatting>
  <conditionalFormatting sqref="P40">
    <cfRule type="expression" dxfId="49" priority="172">
      <formula>$U40="t2?"</formula>
    </cfRule>
  </conditionalFormatting>
  <conditionalFormatting sqref="AE44:AN44">
    <cfRule type="containsText" dxfId="48"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7" priority="143">
      <formula>$R19="t1?"</formula>
    </cfRule>
  </conditionalFormatting>
  <conditionalFormatting sqref="P20:P28">
    <cfRule type="expression" dxfId="46" priority="142">
      <formula>$R20="t1?"</formula>
    </cfRule>
  </conditionalFormatting>
  <conditionalFormatting sqref="P19:P28">
    <cfRule type="expression" dxfId="45" priority="139">
      <formula>CELL("Schutz",P19)</formula>
    </cfRule>
  </conditionalFormatting>
  <conditionalFormatting sqref="V19">
    <cfRule type="expression" dxfId="44" priority="132">
      <formula>$R19="t1?"</formula>
    </cfRule>
  </conditionalFormatting>
  <conditionalFormatting sqref="V19">
    <cfRule type="expression" dxfId="43" priority="131">
      <formula>CELL("Schutz",V19)</formula>
    </cfRule>
  </conditionalFormatting>
  <conditionalFormatting sqref="P29">
    <cfRule type="expression" dxfId="42" priority="129">
      <formula>$R29="t1?"</formula>
    </cfRule>
  </conditionalFormatting>
  <conditionalFormatting sqref="S29">
    <cfRule type="expression" dxfId="41" priority="128">
      <formula>$R29="t1?"</formula>
    </cfRule>
  </conditionalFormatting>
  <conditionalFormatting sqref="P30">
    <cfRule type="expression" dxfId="40" priority="127">
      <formula>$R30="t1?"</formula>
    </cfRule>
  </conditionalFormatting>
  <conditionalFormatting sqref="S30">
    <cfRule type="expression" dxfId="39" priority="126">
      <formula>$R30="t1?"</formula>
    </cfRule>
  </conditionalFormatting>
  <conditionalFormatting sqref="V30">
    <cfRule type="expression" dxfId="38" priority="125">
      <formula>$R30="t1?"</formula>
    </cfRule>
  </conditionalFormatting>
  <conditionalFormatting sqref="I19:I43">
    <cfRule type="aboveAverage" dxfId="37" priority="123" aboveAverage="0"/>
    <cfRule type="aboveAverage" dxfId="36" priority="124"/>
  </conditionalFormatting>
  <conditionalFormatting sqref="G20:G43">
    <cfRule type="expression" dxfId="35" priority="117">
      <formula>AND(BI10=TRUE,BH10=TRUE)</formula>
    </cfRule>
  </conditionalFormatting>
  <conditionalFormatting sqref="G19:G43">
    <cfRule type="expression" dxfId="34" priority="460">
      <formula>AND(G19="X",$BJ$9=TRUE,$BI$9=TRUE)</formula>
    </cfRule>
  </conditionalFormatting>
  <conditionalFormatting sqref="G20:G43">
    <cfRule type="expression" dxfId="33" priority="461">
      <formula>AND($BJ$9=TRUE,$BI$9=TRUE)</formula>
    </cfRule>
  </conditionalFormatting>
  <conditionalFormatting sqref="V25">
    <cfRule type="expression" dxfId="32" priority="104">
      <formula>$R25="t1?"</formula>
    </cfRule>
  </conditionalFormatting>
  <conditionalFormatting sqref="Q27">
    <cfRule type="expression" dxfId="31" priority="95">
      <formula>CELL("Schutz",Q27)</formula>
    </cfRule>
  </conditionalFormatting>
  <conditionalFormatting sqref="W25 W27">
    <cfRule type="expression" dxfId="30" priority="92">
      <formula>CELL("Schutz",W25)</formula>
    </cfRule>
  </conditionalFormatting>
  <conditionalFormatting sqref="T27">
    <cfRule type="expression" dxfId="29" priority="90">
      <formula>CELL("Schutz",T27)</formula>
    </cfRule>
  </conditionalFormatting>
  <conditionalFormatting sqref="T22">
    <cfRule type="expression" dxfId="28" priority="73">
      <formula>CELL("Schutz",T22)</formula>
    </cfRule>
  </conditionalFormatting>
  <conditionalFormatting sqref="T23">
    <cfRule type="expression" dxfId="27" priority="70">
      <formula>CELL("Schutz",T23)</formula>
    </cfRule>
  </conditionalFormatting>
  <conditionalFormatting sqref="S19:S28">
    <cfRule type="expression" dxfId="26" priority="64">
      <formula>$R19="t1?"</formula>
    </cfRule>
  </conditionalFormatting>
  <conditionalFormatting sqref="S19:S28">
    <cfRule type="expression" dxfId="25" priority="63">
      <formula>CELL("Schutz",S19)</formula>
    </cfRule>
  </conditionalFormatting>
  <conditionalFormatting sqref="T21">
    <cfRule type="expression" dxfId="24" priority="62">
      <formula>CELL("Schutz",T21)</formula>
    </cfRule>
  </conditionalFormatting>
  <conditionalFormatting sqref="Q26">
    <cfRule type="expression" dxfId="23" priority="50">
      <formula>CELL("Schutz",Q26)</formula>
    </cfRule>
  </conditionalFormatting>
  <conditionalFormatting sqref="V24">
    <cfRule type="expression" dxfId="22" priority="46">
      <formula>$R24="t1?"</formula>
    </cfRule>
  </conditionalFormatting>
  <conditionalFormatting sqref="V24">
    <cfRule type="expression" dxfId="21" priority="45">
      <formula>CELL("Schutz",V24)</formula>
    </cfRule>
  </conditionalFormatting>
  <conditionalFormatting sqref="W24">
    <cfRule type="expression" dxfId="20" priority="44">
      <formula>CELL("Schutz",W24)</formula>
    </cfRule>
  </conditionalFormatting>
  <conditionalFormatting sqref="W23">
    <cfRule type="expression" dxfId="19" priority="42">
      <formula>CELL("Schutz",W23)</formula>
    </cfRule>
  </conditionalFormatting>
  <conditionalFormatting sqref="V23">
    <cfRule type="expression" dxfId="18" priority="41">
      <formula>$R23="t1?"</formula>
    </cfRule>
  </conditionalFormatting>
  <conditionalFormatting sqref="V23">
    <cfRule type="expression" dxfId="17" priority="40">
      <formula>CELL("Schutz",V23)</formula>
    </cfRule>
  </conditionalFormatting>
  <conditionalFormatting sqref="V20">
    <cfRule type="expression" dxfId="16" priority="33">
      <formula>$R20="t1?"</formula>
    </cfRule>
  </conditionalFormatting>
  <conditionalFormatting sqref="Q19">
    <cfRule type="expression" dxfId="15" priority="29">
      <formula>CELL("Schutz",Q19)</formula>
    </cfRule>
  </conditionalFormatting>
  <conditionalFormatting sqref="W19">
    <cfRule type="expression" dxfId="14" priority="27">
      <formula>CELL("Schutz",W19)</formula>
    </cfRule>
  </conditionalFormatting>
  <conditionalFormatting sqref="T19">
    <cfRule type="expression" dxfId="13" priority="20">
      <formula>CELL("Schutz",T19)</formula>
    </cfRule>
  </conditionalFormatting>
  <conditionalFormatting sqref="T20">
    <cfRule type="expression" dxfId="12" priority="19">
      <formula>CELL("Schutz",T20)</formula>
    </cfRule>
  </conditionalFormatting>
  <conditionalFormatting sqref="AR8:AU8">
    <cfRule type="expression" dxfId="11" priority="13">
      <formula>OR(AND(ISBLANK($AR$8),COUNTBLANK($AH$8:$AN$8)&lt;7),AND(ISBLANK($AR$8),$BF$44&gt;0))</formula>
    </cfRule>
  </conditionalFormatting>
  <conditionalFormatting sqref="AY8:BB8">
    <cfRule type="expression" dxfId="10" priority="11">
      <formula>OR(AND(ISBLANK($AY$8),COUNTBLANK($AH$8:$AN$8)&lt;7),AND(ISBLANK($AY$8),$BF$44&gt;0))</formula>
    </cfRule>
  </conditionalFormatting>
  <conditionalFormatting sqref="AO8:AQ8">
    <cfRule type="expression" dxfId="9" priority="10">
      <formula>OR(COUNTBLANK($AH$8:$AN$8)&lt;7,$BF$44&gt;0)</formula>
    </cfRule>
  </conditionalFormatting>
  <conditionalFormatting sqref="AV8:AX8">
    <cfRule type="expression" dxfId="8" priority="9">
      <formula>OR(COUNTBLANK($AH$8:$AN$8)&lt;7,$BF$44&gt;0)</formula>
    </cfRule>
  </conditionalFormatting>
  <conditionalFormatting sqref="AK8">
    <cfRule type="expression" dxfId="7" priority="8">
      <formula>AND($BF$44&gt;0,ISBLANK(AK8))</formula>
    </cfRule>
  </conditionalFormatting>
  <conditionalFormatting sqref="AL8">
    <cfRule type="expression" dxfId="6" priority="7">
      <formula>AND($BF$44&gt;0,ISBLANK(AL8))</formula>
    </cfRule>
  </conditionalFormatting>
  <conditionalFormatting sqref="AM8">
    <cfRule type="expression" dxfId="5" priority="6">
      <formula>AND($BF$44&gt;0,ISBLANK(AM8))</formula>
    </cfRule>
  </conditionalFormatting>
  <conditionalFormatting sqref="AN8">
    <cfRule type="expression" dxfId="4" priority="5">
      <formula>AND($BF$44&gt;0,ISBLANK(AN8))</formula>
    </cfRule>
  </conditionalFormatting>
  <conditionalFormatting sqref="W20">
    <cfRule type="expression" dxfId="3" priority="4">
      <formula>CELL("Schutz",W20)</formula>
    </cfRule>
  </conditionalFormatting>
  <conditionalFormatting sqref="Q20:Q25">
    <cfRule type="expression" dxfId="2" priority="3">
      <formula>CELL("Schutz",Q20)</formula>
    </cfRule>
  </conditionalFormatting>
  <conditionalFormatting sqref="W26">
    <cfRule type="expression" dxfId="1" priority="2">
      <formula>CELL("Schutz",W26)</formula>
    </cfRule>
  </conditionalFormatting>
  <conditionalFormatting sqref="T24:T26">
    <cfRule type="expression" dxfId="0" priority="1">
      <formula>CELL("Schutz",T24)</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Blatt_1_1310R01</vt:lpstr>
      <vt:lpstr>Punktplan LTVL_2_1310R01</vt:lpstr>
      <vt:lpstr>Materialliste</vt:lpstr>
      <vt:lpstr>Motordaten</vt:lpstr>
      <vt:lpstr>Hinweise (Notes)</vt:lpstr>
      <vt:lpstr>Änderungshistorie</vt:lpstr>
      <vt:lpstr>'Blatt 0'!Area_de_impressao</vt:lpstr>
      <vt:lpstr>Blatt_1_1310R01!Area_de_impressao</vt:lpstr>
      <vt:lpstr>'Punktplan LTVL_2_1310R01'!Area_de_impressao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