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3\LTVL\"/>
    </mc:Choice>
  </mc:AlternateContent>
  <xr:revisionPtr revIDLastSave="0" documentId="13_ncr:1_{64B7B415-57F3-4B09-A8A9-18289E3DB969}" xr6:coauthVersionLast="47" xr6:coauthVersionMax="47" xr10:uidLastSave="{00000000-0000-0000-0000-000000000000}"/>
  <bookViews>
    <workbookView xWindow="-120" yWindow="-120" windowWidth="29040" windowHeight="15840" tabRatio="798" activeTab="1" xr2:uid="{00000000-000D-0000-FFFF-FFFF00000000}"/>
  </bookViews>
  <sheets>
    <sheet name="Blatt 0" sheetId="1" r:id="rId1"/>
    <sheet name="Blatt_1_1350R01" sheetId="38" r:id="rId2"/>
    <sheet name="Punktplan LTVL_2_13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LTVL_2_1350R01'!$M$19:$M$32</definedName>
    <definedName name="_xlnm.Print_Area" localSheetId="0">'Blatt 0'!$A$1:$AK$60</definedName>
    <definedName name="_xlnm.Print_Area" localSheetId="1">Blatt_1_1350R01!$A$1:$AK$60</definedName>
    <definedName name="_xlnm.Print_Area" localSheetId="2">'Punktplan LTVL_2_1350R01'!$A$1:$BB$58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<sst xmlns="http://schemas.openxmlformats.org/spreadsheetml/2006/main" count="2161" uniqueCount="1942">
  <si>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</si>
  <si>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</si>
  <si>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</si>
  <si>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</si>
  <si>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</si>
  <si>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</si>
  <si>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</si>
  <si>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</si>
  <si>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</si>
  <si>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</si>
  <si>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</si>
  <si>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</si>
  <si>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</si>
  <si>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</si>
  <si>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</si>
  <si>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</si>
  <si>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</si>
  <si>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</si>
  <si>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</si>
  <si>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</si>
  <si>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</si>
  <si>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</si>
  <si>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</si>
  <si>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</si>
  <si>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</si>
  <si>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</si>
  <si>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</si>
  <si>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</si>
  <si>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</si>
  <si>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</si>
  <si>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</si>
  <si>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</si>
  <si>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</si>
  <si>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</si>
  <si>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</si>
  <si>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</si>
  <si>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</si>
  <si>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</si>
  <si>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</si>
  <si>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</si>
  <si>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</si>
  <si>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</si>
  <si>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</si>
  <si>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</si>
  <si>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</si>
  <si>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</si>
  <si>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</si>
  <si>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</si>
  <si>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</si>
  <si>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</si>
  <si>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</si>
  <si>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</si>
  <si>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</si>
  <si>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</si>
  <si>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</si>
  <si>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</si>
  <si>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</si>
  <si>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</si>
  <si>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</si>
  <si>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</si>
  <si>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</si>
  <si>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</si>
  <si>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</si>
  <si>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</si>
  <si>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</si>
  <si>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</si>
  <si>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</si>
  <si>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</si>
  <si>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</si>
  <si>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</si>
  <si>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</si>
  <si>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</si>
  <si>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</si>
  <si>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</si>
  <si>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</si>
  <si>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</si>
  <si>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</si>
  <si>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</si>
  <si>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</si>
  <si>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</si>
  <si>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</si>
  <si>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</si>
  <si>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</si>
  <si>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</si>
  <si>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</si>
  <si>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</si>
  <si>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</si>
  <si>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</si>
  <si>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</si>
  <si>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</si>
  <si>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</si>
  <si>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</si>
  <si>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</si>
  <si>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</si>
  <si>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</si>
  <si>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</si>
  <si>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</si>
  <si>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</si>
  <si>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</si>
  <si>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</si>
  <si>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</si>
  <si>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</si>
  <si>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</si>
  <si>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</si>
  <si>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</si>
  <si>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</si>
  <si>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</si>
  <si>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</si>
  <si>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</si>
  <si>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</si>
  <si>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</si>
  <si>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</si>
  <si>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</si>
  <si>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</si>
  <si>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</si>
  <si>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</si>
  <si>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</si>
  <si>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</si>
  <si>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</si>
  <si>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</si>
  <si>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</si>
  <si>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</si>
  <si>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</si>
  <si>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</si>
  <si>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</si>
  <si>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</si>
  <si>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</si>
  <si>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</si>
  <si>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</si>
  <si>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</si>
  <si>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</si>
  <si>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</si>
  <si>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</si>
  <si>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</si>
  <si>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</si>
  <si>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</si>
  <si>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</si>
  <si>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</si>
  <si>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</si>
  <si>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</si>
  <si>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</si>
  <si>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</si>
  <si>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</si>
  <si>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</si>
  <si>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</si>
  <si>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</si>
  <si>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</si>
  <si>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</si>
  <si>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</si>
  <si>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</si>
  <si>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</si>
  <si>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</si>
  <si>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</si>
  <si>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</si>
  <si>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</si>
  <si>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</si>
  <si>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</si>
  <si>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</si>
  <si>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</si>
  <si>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</si>
  <si>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</si>
  <si>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</si>
  <si>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</si>
  <si>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</si>
  <si>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</si>
  <si>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</si>
  <si>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</si>
  <si>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</si>
  <si>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</si>
  <si>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</si>
  <si>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</si>
  <si>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</si>
  <si>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</si>
  <si>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</si>
  <si>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</si>
  <si>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</si>
  <si>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</si>
  <si>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</si>
  <si>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</si>
  <si>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</si>
  <si>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</si>
  <si>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</si>
  <si>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</si>
  <si>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</si>
  <si>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</si>
  <si>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</si>
  <si>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</si>
  <si>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</si>
  <si>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</si>
  <si>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</si>
  <si>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</si>
  <si>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</si>
  <si>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</si>
  <si>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</si>
  <si>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</si>
  <si>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</si>
  <si>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</si>
  <si>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</si>
  <si>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</si>
  <si>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</si>
  <si>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</si>
  <si>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</si>
  <si>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</si>
  <si>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</si>
  <si>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</si>
  <si>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</si>
  <si>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</si>
  <si>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</si>
  <si>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</si>
  <si>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</si>
  <si>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</si>
  <si>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</si>
  <si>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</si>
  <si>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</si>
  <si>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</si>
  <si>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</si>
  <si>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</si>
  <si>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</si>
  <si>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</si>
  <si>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</si>
  <si>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</si>
  <si>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</si>
  <si>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</si>
  <si>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</si>
  <si>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</si>
  <si>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</si>
  <si>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</si>
  <si>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</si>
  <si>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</si>
  <si>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</si>
  <si>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</si>
  <si>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</si>
  <si>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</si>
  <si>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</si>
  <si>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</si>
  <si>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</si>
  <si>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</si>
  <si>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</si>
  <si>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</si>
  <si>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</si>
  <si>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</si>
  <si>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</si>
  <si>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</si>
  <si>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</si>
  <si>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</si>
  <si>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</si>
  <si>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</si>
  <si>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</si>
  <si>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</si>
  <si>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</si>
  <si>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</si>
  <si>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</si>
  <si>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</si>
  <si>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</si>
  <si>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</si>
  <si>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</si>
  <si>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</si>
  <si>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</si>
  <si>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</si>
  <si>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</si>
  <si>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</si>
  <si>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</si>
  <si>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</si>
  <si>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</si>
  <si>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</si>
  <si>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</si>
  <si>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</si>
  <si>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</si>
  <si>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</si>
  <si>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</si>
  <si>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</si>
  <si>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</si>
  <si>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</si>
  <si>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</si>
  <si>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</si>
  <si>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</si>
  <si>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</si>
  <si>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</si>
  <si>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</si>
  <si>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</si>
  <si>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</si>
  <si>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</si>
  <si>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</si>
  <si>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</si>
  <si>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</si>
  <si>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</si>
  <si>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</si>
  <si>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</si>
  <si>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</si>
  <si>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</si>
  <si>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</si>
  <si>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</si>
  <si>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</si>
  <si>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</si>
  <si>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</si>
  <si>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</si>
  <si>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</si>
  <si>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</si>
  <si>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</si>
  <si>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</si>
  <si>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</si>
  <si>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</si>
  <si>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</si>
  <si>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</si>
  <si>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</si>
  <si>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</si>
  <si>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</si>
  <si>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</si>
  <si>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</si>
  <si>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</si>
  <si>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</si>
  <si>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</si>
  <si>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</si>
  <si>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</si>
  <si>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</si>
  <si>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</si>
  <si>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</si>
  <si>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</si>
  <si>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</si>
  <si>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</si>
  <si>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</si>
  <si>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</si>
  <si>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</si>
  <si>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</si>
  <si>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</si>
  <si>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</si>
  <si>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</si>
  <si>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</si>
  <si>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</si>
  <si>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</si>
  <si>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</si>
  <si>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</si>
  <si>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</si>
  <si>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</si>
  <si>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</si>
  <si>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</si>
  <si>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</si>
  <si>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</si>
  <si>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</si>
  <si>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</si>
  <si>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</si>
  <si>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</si>
  <si>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</si>
  <si>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</si>
  <si>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</si>
  <si>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</si>
  <si>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</si>
  <si>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</si>
  <si>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</si>
  <si>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</si>
  <si>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</si>
  <si>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</si>
  <si>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</si>
  <si>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</si>
  <si>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</si>
  <si>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</si>
  <si>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</si>
  <si>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</si>
  <si>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</si>
  <si>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</si>
  <si>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</si>
  <si>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</si>
  <si>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</si>
  <si>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</si>
  <si>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</si>
  <si>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</si>
  <si>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</si>
  <si>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</si>
  <si>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</si>
  <si>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</si>
  <si>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</si>
  <si>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</si>
  <si>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</si>
  <si>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</si>
  <si>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</si>
  <si>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</si>
  <si>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</si>
  <si>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</si>
  <si>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</si>
  <si>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</si>
  <si>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</si>
  <si>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</si>
  <si>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</si>
  <si>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</si>
  <si>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</si>
  <si>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</si>
  <si>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</si>
  <si>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</si>
  <si>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</si>
  <si>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</si>
  <si>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</si>
  <si>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</si>
  <si>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</si>
  <si>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</si>
  <si>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</si>
  <si>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</si>
  <si>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</si>
  <si>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</si>
  <si>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</si>
  <si>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</si>
  <si>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</si>
  <si>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</si>
  <si>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</si>
  <si>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</si>
  <si>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</si>
  <si>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</si>
  <si>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</si>
  <si>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</si>
  <si>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</si>
  <si>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</si>
  <si>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</si>
  <si>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</si>
  <si>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</si>
  <si>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</si>
  <si>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</si>
  <si>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</si>
  <si>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</si>
  <si>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</si>
  <si>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</si>
  <si>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</si>
  <si>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</si>
  <si>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</si>
  <si>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</si>
  <si>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</si>
  <si>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</si>
  <si>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</si>
  <si>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</si>
  <si>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</si>
  <si>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</si>
  <si>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</si>
  <si>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</si>
  <si>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</si>
  <si>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</si>
  <si>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</si>
  <si>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</si>
  <si>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</si>
  <si>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</si>
  <si>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</si>
  <si>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</si>
  <si>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</si>
  <si>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</si>
  <si>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</si>
  <si>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</si>
  <si>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</si>
  <si>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</si>
  <si>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</si>
  <si>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</si>
  <si>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</si>
  <si>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</si>
  <si>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</si>
  <si>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</si>
  <si>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</si>
  <si>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</si>
  <si>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</si>
  <si>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</si>
  <si>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</si>
  <si>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</si>
  <si>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</si>
  <si>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</si>
  <si>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</si>
  <si>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</si>
  <si>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</si>
  <si>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</si>
  <si>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</si>
  <si>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</si>
  <si>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</si>
  <si>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</si>
  <si>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</si>
  <si>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</si>
  <si>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</si>
  <si>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</si>
  <si>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</si>
  <si>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</si>
  <si>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</si>
  <si>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</si>
  <si>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</si>
  <si>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</si>
  <si>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</si>
  <si>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</si>
  <si>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</si>
  <si>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</si>
  <si>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</si>
  <si>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</si>
  <si>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</si>
  <si>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</si>
  <si>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</si>
  <si>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</si>
  <si>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</si>
  <si>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</si>
  <si>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</si>
  <si>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</si>
  <si>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</si>
  <si>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</si>
  <si>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</si>
  <si>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</si>
  <si>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</si>
  <si>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</si>
  <si>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</si>
  <si>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</si>
  <si>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</si>
  <si>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</si>
  <si>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</si>
  <si>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</si>
  <si>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</si>
  <si>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</si>
  <si>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</si>
  <si>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</si>
  <si>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</si>
  <si>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</si>
  <si>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</si>
  <si>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</si>
  <si>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</si>
  <si>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</si>
  <si>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</si>
  <si>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</si>
  <si>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</si>
  <si>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</si>
  <si>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</si>
  <si>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</si>
  <si>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</si>
  <si>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</si>
  <si>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</si>
  <si>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</si>
  <si>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</si>
  <si>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</si>
  <si>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</si>
  <si>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</si>
  <si>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</si>
  <si>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</si>
  <si>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</si>
  <si>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</si>
  <si>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</si>
  <si>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</si>
  <si>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</si>
  <si>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</si>
  <si>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</si>
  <si>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</si>
  <si>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</si>
  <si>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</si>
  <si>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</si>
  <si>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</si>
  <si>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</si>
  <si>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</si>
  <si>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</si>
  <si>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</si>
  <si>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</si>
  <si>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</si>
  <si>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</si>
  <si>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</si>
  <si>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</si>
  <si>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</si>
  <si>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</si>
  <si>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</si>
  <si>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</si>
  <si>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</si>
  <si>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</si>
  <si>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</si>
  <si>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</si>
  <si>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</si>
  <si>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</si>
  <si>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</si>
  <si>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</si>
  <si>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</si>
  <si>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</si>
  <si>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</si>
  <si>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</si>
  <si>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</si>
  <si>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</si>
  <si>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</si>
  <si>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</si>
  <si>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</si>
  <si>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</si>
  <si>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</si>
  <si>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</si>
  <si>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</si>
  <si>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</si>
  <si>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</si>
  <si>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</si>
  <si>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</si>
  <si>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</si>
  <si>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</si>
  <si>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</si>
  <si>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</si>
  <si>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</si>
  <si>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</si>
  <si>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</si>
  <si>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</si>
  <si>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</si>
  <si>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</si>
  <si>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</si>
  <si>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</si>
  <si>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</si>
  <si>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</si>
  <si>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</si>
  <si>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</si>
  <si>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</si>
  <si>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</si>
  <si>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</si>
  <si>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</si>
  <si>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</si>
  <si>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</si>
  <si>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</si>
  <si>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</si>
  <si>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</si>
  <si>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</si>
  <si>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</si>
  <si>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</si>
  <si>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</si>
  <si>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</si>
  <si>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</si>
  <si>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</si>
  <si>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</si>
  <si>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</si>
  <si>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</si>
  <si>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</si>
  <si>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</si>
  <si>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</si>
  <si>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</si>
  <si>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</si>
  <si>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</si>
  <si>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</si>
  <si>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</si>
  <si>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</si>
  <si>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</si>
  <si>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</si>
  <si>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</si>
  <si>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</si>
  <si>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</si>
  <si>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</si>
  <si>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</si>
  <si>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</si>
  <si>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</si>
  <si>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</si>
  <si>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</si>
  <si>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</si>
  <si>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</si>
  <si>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</si>
  <si>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</si>
  <si>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</si>
  <si>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</si>
  <si>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</si>
  <si>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</si>
  <si>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</si>
  <si>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</si>
  <si>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</si>
  <si>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</si>
  <si>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</si>
  <si>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</si>
  <si>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</si>
  <si>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</si>
  <si>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</si>
  <si>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</si>
  <si>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</si>
  <si>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</si>
  <si>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</si>
  <si>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</si>
  <si>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</si>
  <si>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</si>
  <si>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</si>
  <si>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</si>
  <si>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</si>
  <si>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</si>
  <si>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</si>
  <si>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</si>
  <si>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</si>
  <si>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</si>
  <si>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</si>
  <si>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</si>
  <si>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</si>
  <si>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</si>
  <si>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</si>
  <si>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</si>
  <si>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</si>
  <si>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</si>
  <si>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</si>
  <si>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</si>
  <si>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</si>
  <si>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</si>
  <si>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</si>
  <si>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</si>
  <si>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</si>
  <si>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</si>
  <si>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</si>
  <si>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</si>
  <si>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</si>
  <si>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</si>
  <si>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</si>
  <si>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</si>
  <si>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</si>
  <si>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</si>
  <si>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</si>
  <si>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</si>
  <si>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</si>
  <si>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</si>
  <si>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</si>
  <si>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</si>
  <si>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</si>
  <si>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</si>
  <si>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</si>
  <si>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</si>
  <si>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</si>
  <si>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</si>
  <si>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</si>
  <si>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</si>
  <si>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</si>
  <si>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</si>
  <si>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</si>
  <si>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</si>
  <si>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</si>
  <si>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</si>
  <si>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</si>
  <si>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</si>
  <si>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</si>
  <si>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</si>
  <si>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</si>
  <si>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</si>
  <si>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</si>
  <si>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</si>
  <si>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</si>
  <si>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</si>
  <si>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</si>
  <si>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</si>
  <si>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</si>
  <si>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</si>
  <si>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</si>
  <si>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</si>
  <si>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</si>
  <si>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</si>
  <si>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</si>
  <si>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</si>
  <si>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</si>
  <si>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</si>
  <si>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</si>
  <si>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</si>
  <si>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</si>
  <si>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</si>
  <si>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</si>
  <si>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</si>
  <si>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</si>
  <si>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</si>
  <si>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</si>
  <si>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</si>
  <si>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</si>
  <si>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</si>
  <si>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</si>
  <si>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</si>
  <si>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</si>
  <si>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</si>
  <si>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</si>
  <si>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</si>
  <si>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</si>
  <si>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</si>
  <si>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</si>
  <si>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</si>
  <si>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</si>
  <si>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</si>
  <si>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</si>
  <si>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</si>
  <si>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</si>
  <si>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</si>
  <si>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</si>
  <si>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</si>
  <si>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</si>
  <si>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</si>
  <si>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</si>
  <si>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</si>
  <si>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</si>
  <si>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</si>
  <si>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</si>
  <si>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</si>
  <si>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</si>
  <si>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</si>
  <si>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</si>
  <si>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</si>
  <si>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</si>
  <si>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</si>
  <si>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</si>
  <si>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</si>
  <si>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</si>
  <si>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</si>
  <si>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</si>
  <si>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</si>
  <si>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</si>
  <si>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</si>
  <si>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</si>
  <si>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</si>
  <si>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</si>
  <si>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</si>
  <si>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</si>
  <si>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</si>
  <si>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</si>
  <si>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</si>
  <si>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</si>
  <si>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</si>
  <si>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</si>
  <si>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</si>
  <si>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</si>
  <si>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</si>
  <si>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</si>
  <si>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</si>
  <si>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</si>
  <si>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</si>
  <si>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</si>
  <si>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</si>
  <si>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</si>
  <si>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</si>
  <si>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</si>
  <si>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</si>
  <si>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</si>
  <si>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</si>
  <si>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</si>
  <si>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</si>
  <si>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</si>
  <si>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</si>
  <si>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</si>
  <si>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</si>
  <si>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</si>
  <si>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</si>
  <si>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</si>
  <si>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</si>
  <si>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</si>
  <si>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</si>
  <si>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</si>
  <si>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</si>
  <si>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</si>
  <si>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</si>
  <si>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</si>
  <si>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</si>
  <si>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</si>
  <si>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</si>
  <si>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</si>
  <si>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</si>
  <si>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</si>
  <si>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</si>
  <si>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</si>
  <si>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</si>
  <si>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</si>
  <si>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</si>
  <si>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</si>
  <si>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</si>
  <si>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</si>
  <si>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</si>
  <si>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</si>
  <si>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</si>
  <si>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</si>
  <si>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</si>
  <si>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</si>
  <si>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</si>
  <si>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</si>
  <si>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</si>
  <si>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</si>
  <si>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</si>
  <si>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</si>
  <si>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</si>
  <si>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</si>
  <si>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</si>
  <si>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</si>
  <si>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</si>
  <si>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</si>
  <si>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</si>
  <si>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</si>
  <si>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</si>
  <si>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</si>
  <si>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</si>
  <si>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</si>
  <si>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</si>
  <si>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</si>
  <si>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</si>
  <si>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</si>
  <si>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</si>
  <si>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</si>
  <si>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</si>
  <si>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</si>
  <si>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</si>
  <si>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</si>
  <si>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</si>
  <si>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</si>
  <si>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</si>
  <si>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</si>
  <si>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</si>
  <si>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</si>
  <si>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</si>
  <si>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</si>
  <si>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</si>
  <si>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</si>
  <si>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</si>
  <si>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</si>
  <si>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</si>
  <si>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</si>
  <si>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</si>
  <si>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</si>
  <si>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</si>
  <si>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</si>
  <si>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</si>
  <si>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</si>
  <si>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</si>
  <si>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</si>
  <si>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</si>
  <si>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</si>
  <si>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</si>
  <si>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</si>
  <si>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</si>
  <si>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</si>
  <si>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</si>
  <si>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</si>
  <si>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</si>
  <si>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</si>
  <si>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</si>
  <si>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</si>
  <si>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</si>
  <si>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</si>
  <si>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</si>
  <si>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</si>
  <si>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</si>
  <si>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</si>
  <si>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</si>
  <si>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</si>
  <si>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</si>
  <si>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</si>
  <si>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</si>
  <si>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</si>
  <si>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</si>
  <si>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</si>
  <si>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</si>
  <si>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</si>
  <si>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</si>
  <si>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</si>
  <si>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</si>
  <si>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</si>
  <si>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</si>
  <si>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</si>
  <si>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</si>
  <si>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</si>
  <si>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</si>
  <si>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</si>
  <si>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</si>
  <si>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</si>
  <si>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</si>
  <si>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</si>
  <si>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</si>
  <si>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</si>
  <si>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</si>
  <si>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</si>
  <si>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</si>
  <si>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</si>
  <si>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</si>
  <si>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</si>
  <si>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</si>
  <si>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</si>
  <si>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</si>
  <si>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</si>
  <si>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</si>
  <si>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</si>
  <si>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</si>
  <si>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</si>
  <si>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</si>
  <si>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</si>
  <si>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</si>
  <si>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</si>
  <si>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</si>
  <si>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</si>
  <si>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</si>
  <si>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</si>
  <si>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</si>
  <si>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</si>
  <si>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</si>
  <si>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</si>
  <si>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</si>
  <si>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</si>
  <si>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</si>
  <si>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</si>
  <si>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</si>
  <si>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</si>
  <si>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</si>
  <si>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</si>
  <si>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</si>
  <si>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</si>
  <si>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</si>
  <si>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</si>
  <si>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</si>
  <si>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</si>
  <si>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</si>
  <si>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</si>
  <si>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</si>
  <si>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</si>
  <si>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</si>
  <si>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</si>
  <si>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</si>
  <si>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</si>
  <si>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</si>
  <si>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</si>
  <si>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</si>
  <si>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</si>
  <si>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</si>
  <si>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</si>
  <si>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</si>
  <si>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</si>
  <si>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</si>
  <si>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</si>
  <si>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</si>
  <si>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</si>
  <si>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</si>
  <si>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</si>
  <si>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</si>
  <si>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</si>
  <si>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</si>
  <si>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</si>
  <si>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</si>
  <si>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</si>
  <si>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</si>
  <si>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</si>
  <si>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</si>
  <si>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</si>
  <si>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</si>
  <si>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</si>
  <si>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</si>
  <si>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</si>
  <si>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</si>
  <si>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</si>
  <si>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</si>
  <si>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</si>
  <si>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</si>
  <si>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</si>
  <si>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</si>
  <si>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</si>
  <si>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</si>
  <si>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</si>
  <si>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</si>
  <si>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</si>
  <si>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</si>
  <si>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</si>
  <si>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</si>
  <si>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</si>
  <si>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</si>
  <si>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</si>
  <si>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</si>
  <si>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</si>
  <si>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</si>
  <si>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</si>
  <si>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</si>
  <si>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</si>
  <si>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</si>
  <si>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</si>
  <si>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</si>
  <si>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</si>
  <si>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</si>
  <si>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</si>
  <si>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</si>
  <si>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</si>
  <si>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</si>
  <si>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</si>
  <si>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</si>
  <si>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</si>
  <si>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</si>
  <si>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</si>
  <si>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</si>
  <si>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</si>
  <si>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</si>
  <si>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</si>
  <si>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</si>
  <si>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</si>
  <si>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</si>
  <si>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</si>
  <si>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</si>
  <si>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</si>
  <si>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</si>
  <si>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</si>
  <si>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</si>
  <si>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</si>
  <si>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</si>
  <si>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</si>
  <si>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</si>
  <si>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</si>
  <si>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</si>
  <si>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</si>
  <si>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</si>
  <si>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</si>
  <si>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</si>
  <si>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</si>
  <si>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</si>
  <si>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</si>
  <si>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</si>
  <si>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</si>
  <si>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</si>
  <si>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</si>
  <si>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</si>
  <si>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</si>
  <si>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</si>
  <si>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</si>
  <si>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</si>
  <si>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</si>
  <si>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</si>
  <si>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</si>
  <si>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</si>
  <si>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</si>
  <si>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</si>
  <si>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</si>
  <si>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</si>
  <si>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</si>
  <si>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</si>
  <si>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</si>
  <si>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</si>
  <si>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</si>
  <si>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</si>
  <si>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</si>
  <si>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</si>
  <si>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</si>
  <si>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</si>
  <si>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</si>
  <si>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</si>
  <si>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</si>
  <si>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</si>
  <si>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</si>
  <si>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</si>
  <si>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</si>
  <si>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</si>
  <si>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</si>
  <si>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</si>
  <si>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</si>
  <si>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</si>
  <si>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</si>
  <si>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</si>
  <si>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</si>
  <si>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</si>
  <si>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</si>
  <si>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</si>
  <si>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</si>
  <si>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</si>
  <si>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</si>
  <si>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</si>
  <si>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</si>
  <si>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</si>
  <si>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</si>
  <si>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</si>
  <si>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</si>
  <si>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</si>
  <si>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</si>
  <si>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</si>
  <si>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</si>
  <si>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</si>
  <si>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</si>
  <si>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</si>
  <si>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</si>
  <si>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</si>
  <si>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</si>
  <si>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</si>
  <si>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</si>
  <si>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</si>
  <si>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</si>
  <si>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</si>
  <si>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</si>
  <si>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</si>
  <si>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</si>
  <si>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</si>
  <si>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</si>
  <si>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</si>
  <si>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</si>
  <si>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</si>
  <si>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</si>
  <si>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</si>
  <si>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</si>
  <si>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</si>
  <si>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</si>
  <si>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</si>
  <si>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</si>
  <si>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</si>
  <si>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</si>
  <si>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</si>
  <si>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</si>
  <si>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</si>
  <si>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</si>
  <si>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</si>
  <si>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</si>
  <si>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</si>
  <si>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</si>
  <si>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</si>
  <si>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</si>
  <si>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</si>
  <si>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</si>
  <si>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</si>
  <si>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</si>
  <si>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</si>
  <si>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</si>
  <si>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</si>
  <si>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</si>
  <si>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</si>
  <si>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</si>
  <si>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</si>
  <si>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</si>
  <si>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</si>
  <si>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</si>
  <si>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</si>
  <si>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</si>
  <si>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</si>
  <si>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</si>
  <si>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</si>
  <si>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</si>
  <si>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</si>
  <si>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</si>
  <si>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</si>
  <si>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</si>
  <si>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</si>
  <si>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</si>
  <si>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</si>
  <si>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</si>
  <si>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</si>
  <si>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</si>
  <si>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</si>
  <si>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</si>
  <si>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</si>
  <si>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</si>
  <si>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</si>
  <si>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</si>
  <si>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</si>
  <si>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</si>
  <si>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</si>
  <si>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</si>
  <si>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</si>
  <si>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</si>
  <si>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</si>
  <si>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</si>
  <si>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</si>
  <si>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</si>
  <si>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</si>
  <si>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</si>
  <si>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</si>
  <si>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</si>
  <si>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</si>
  <si>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</si>
  <si>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</si>
  <si>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</si>
  <si>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</si>
  <si>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</si>
  <si>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</si>
  <si>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</si>
  <si>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</si>
  <si>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</si>
  <si>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</si>
  <si>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</si>
  <si>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</si>
  <si>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</si>
  <si>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</si>
  <si>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</si>
  <si>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</si>
  <si>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</si>
  <si>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</si>
  <si>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</si>
  <si>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</si>
  <si>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</si>
  <si>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</si>
  <si>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</si>
  <si>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</si>
  <si>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</si>
  <si>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</si>
  <si>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</si>
  <si>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</si>
  <si>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</si>
  <si>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</si>
  <si>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</si>
  <si>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</si>
  <si>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</si>
  <si>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</si>
  <si>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</si>
  <si>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</si>
  <si>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</si>
  <si>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</si>
  <si>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</si>
  <si>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</si>
  <si>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</si>
  <si>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</si>
  <si>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</si>
  <si>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</si>
  <si>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</si>
  <si>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</si>
  <si>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</si>
  <si>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</si>
  <si>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</si>
  <si>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</si>
  <si>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</si>
  <si>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</si>
  <si>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</si>
  <si>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</si>
  <si>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</si>
  <si>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</si>
  <si>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</si>
  <si>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</si>
  <si>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</si>
  <si>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</si>
  <si>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</si>
  <si>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</si>
  <si>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</si>
  <si>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</si>
  <si>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</si>
  <si>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</si>
  <si>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</si>
  <si>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</si>
  <si>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</si>
  <si>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</si>
  <si>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</si>
  <si>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</si>
  <si>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</si>
  <si>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</si>
  <si>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</si>
  <si>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</si>
  <si>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</si>
  <si>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</si>
  <si>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</si>
  <si>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</si>
  <si>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</si>
  <si>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</si>
  <si>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</si>
  <si>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</si>
  <si>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</si>
  <si>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</si>
  <si>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</si>
  <si>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</si>
  <si>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</si>
  <si>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</si>
  <si>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</si>
  <si>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</si>
  <si>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</si>
  <si>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</si>
  <si>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</si>
  <si>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</si>
  <si>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</si>
  <si>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</si>
  <si>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</si>
  <si>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</si>
  <si>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</si>
  <si>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</si>
  <si>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</si>
  <si>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</si>
  <si>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</si>
  <si>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</si>
  <si>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</si>
  <si>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</si>
  <si>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</si>
  <si>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</si>
  <si>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</si>
  <si>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</si>
  <si>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</si>
  <si>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</si>
  <si>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</si>
  <si>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</si>
  <si>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</si>
  <si>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</si>
  <si>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</si>
  <si>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</si>
  <si>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</si>
  <si>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</si>
  <si>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</si>
  <si>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</si>
  <si>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</si>
  <si>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</si>
  <si>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</si>
  <si>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</si>
  <si>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</si>
  <si>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</si>
  <si>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</si>
  <si>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</si>
  <si>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</si>
  <si>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</si>
  <si>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</si>
  <si>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</si>
  <si>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</si>
  <si>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</si>
  <si>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</si>
  <si>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</si>
  <si>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</si>
  <si>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</si>
  <si>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</si>
  <si>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</si>
  <si>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</si>
  <si>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</si>
  <si>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</si>
  <si>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</si>
  <si>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</si>
  <si>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</si>
  <si>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</si>
  <si>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</si>
  <si>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</si>
  <si>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</si>
  <si>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</si>
  <si>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</si>
  <si>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</si>
  <si>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</si>
  <si>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</si>
  <si>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</si>
  <si>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</si>
  <si>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</si>
  <si>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</si>
  <si>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</si>
  <si>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</si>
  <si>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</si>
  <si>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</si>
  <si>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</si>
  <si>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</si>
  <si>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</si>
  <si>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</si>
  <si>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</si>
  <si>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</si>
  <si>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</si>
  <si>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</si>
  <si>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</si>
  <si>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</si>
  <si>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</si>
  <si>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</si>
  <si>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</si>
  <si>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</si>
  <si>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</si>
  <si>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</si>
  <si>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</si>
  <si>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</si>
  <si>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</si>
  <si>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</si>
  <si>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</si>
  <si>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</si>
  <si>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</si>
  <si>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</si>
  <si>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</si>
  <si>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</si>
  <si>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</si>
  <si>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</si>
  <si>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</si>
  <si>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</si>
  <si>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</si>
  <si>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</si>
  <si>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</si>
  <si>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</si>
  <si>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</si>
  <si>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</si>
  <si>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</si>
  <si>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</si>
  <si>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</si>
  <si>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</si>
  <si>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</si>
  <si>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</si>
  <si>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</si>
  <si>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</si>
  <si>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</si>
  <si>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</si>
  <si>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</si>
  <si>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</si>
  <si>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</si>
  <si>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</si>
  <si>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</si>
  <si>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</si>
  <si>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</si>
  <si>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</si>
  <si>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</si>
  <si>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</si>
  <si>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</si>
  <si>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</si>
  <si>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</si>
  <si>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</si>
  <si>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</si>
  <si>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</si>
  <si>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</si>
  <si>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</si>
  <si>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</si>
  <si>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</si>
  <si>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</si>
  <si>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</si>
  <si>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</si>
  <si>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</si>
  <si>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</si>
  <si>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</si>
  <si>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</si>
  <si>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</si>
  <si>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</si>
  <si>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</si>
  <si>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</si>
  <si>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</si>
  <si>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</si>
  <si>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</si>
  <si>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</si>
  <si>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</si>
  <si>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</si>
  <si>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</si>
  <si>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</si>
  <si>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</si>
  <si>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</si>
  <si>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</si>
  <si>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</si>
  <si>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</si>
  <si>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</si>
  <si>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</si>
  <si>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</si>
  <si>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</si>
  <si>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</si>
  <si>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</si>
  <si>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</si>
  <si>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</si>
  <si>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</si>
  <si>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</si>
  <si>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</si>
  <si>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</si>
  <si>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</si>
  <si>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</si>
  <si>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</si>
  <si>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</si>
  <si>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</si>
  <si>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</si>
  <si>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</si>
  <si>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</si>
  <si>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</si>
  <si>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</si>
  <si>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</si>
  <si>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</si>
  <si>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</si>
  <si>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</si>
  <si>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</si>
  <si>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</si>
  <si>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</si>
  <si>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</si>
  <si>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</si>
  <si>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</si>
  <si>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</si>
  <si>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</si>
  <si>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</si>
  <si>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</si>
  <si>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</si>
  <si>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</si>
  <si>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</si>
  <si>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</si>
  <si>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</si>
  <si>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</si>
  <si>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</si>
  <si>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</si>
  <si>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</si>
  <si>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</si>
  <si>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</si>
  <si>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</si>
  <si>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</si>
  <si>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</si>
  <si>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</si>
  <si>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</si>
  <si>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</si>
  <si>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</si>
  <si>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</si>
  <si>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</si>
  <si>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</si>
  <si>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</si>
  <si>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</si>
  <si>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</si>
  <si>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</si>
  <si>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</si>
  <si>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</si>
  <si>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</si>
  <si>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</si>
  <si>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</si>
  <si>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</si>
  <si>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</si>
  <si>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</si>
  <si>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</si>
  <si>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</si>
  <si>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</si>
  <si>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</si>
  <si>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</si>
  <si>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</si>
  <si>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</si>
  <si>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</si>
  <si>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</si>
  <si>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</si>
  <si>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</si>
  <si>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</si>
  <si>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</si>
  <si>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</si>
  <si>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</si>
  <si>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</si>
  <si>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</si>
  <si>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</si>
  <si>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</si>
  <si>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</si>
  <si>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</si>
  <si>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</si>
  <si>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</si>
  <si>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</si>
  <si>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</si>
  <si>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</si>
  <si>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</si>
  <si>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</si>
  <si>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</si>
  <si>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</si>
  <si>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</si>
  <si>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</si>
  <si>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</si>
  <si>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</si>
  <si>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</si>
  <si>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</si>
  <si>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</si>
  <si>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</si>
  <si>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</si>
  <si>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</si>
  <si>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</si>
  <si>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</si>
  <si>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</si>
  <si>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</si>
  <si>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</si>
  <si>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</si>
  <si>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</si>
  <si>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</si>
  <si>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</si>
  <si>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</si>
  <si>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</si>
  <si>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</si>
  <si>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</si>
  <si>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</si>
  <si>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</si>
  <si>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</si>
  <si>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</si>
  <si>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</si>
  <si>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</si>
  <si>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</si>
  <si>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</si>
  <si>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</si>
  <si>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</si>
  <si>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</si>
  <si>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</si>
  <si>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</si>
  <si>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</si>
  <si>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</si>
  <si>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</si>
  <si>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</si>
  <si>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</si>
  <si>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</si>
  <si>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</si>
  <si>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</si>
  <si>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</si>
  <si>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</si>
  <si>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</si>
  <si>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</si>
  <si>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</si>
  <si>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</si>
  <si>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</si>
  <si>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</si>
  <si>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</si>
  <si>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</si>
  <si>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</si>
  <si>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</si>
  <si>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</si>
  <si>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</si>
  <si>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</si>
  <si>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</si>
  <si>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</si>
  <si>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</si>
  <si>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</si>
  <si>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</si>
  <si>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</si>
  <si>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</si>
  <si>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</si>
  <si>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</si>
  <si>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</si>
  <si>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</si>
  <si>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</si>
  <si>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</si>
  <si>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</si>
  <si>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</si>
  <si>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</si>
  <si>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</si>
  <si>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</si>
  <si>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</si>
  <si>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</si>
  <si>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</si>
  <si>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</si>
  <si>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</si>
  <si>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</si>
  <si>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</si>
  <si>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</si>
  <si>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</si>
  <si>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</si>
  <si>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</si>
  <si>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</si>
  <si>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</si>
  <si>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</si>
  <si>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</si>
  <si>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</si>
  <si>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</si>
  <si>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</si>
  <si>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</si>
  <si>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</si>
  <si>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</si>
  <si>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</si>
  <si>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</si>
  <si>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</si>
  <si>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</si>
  <si>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</si>
  <si>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</si>
  <si>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</si>
  <si>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</si>
  <si>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</si>
  <si>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</si>
  <si>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</si>
  <si>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</si>
  <si>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</si>
  <si>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</si>
  <si>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</si>
  <si>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</si>
  <si>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</si>
  <si>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</si>
  <si>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</si>
  <si>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</si>
  <si>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</si>
  <si>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</si>
  <si>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</si>
  <si>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</si>
  <si>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</si>
  <si>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</si>
  <si>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</si>
  <si>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</si>
  <si>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</si>
  <si>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</si>
  <si>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</si>
  <si>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</si>
  <si>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</si>
  <si>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</si>
  <si>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</si>
  <si>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</si>
  <si>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</si>
  <si>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</si>
  <si>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</si>
  <si>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</si>
  <si>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</si>
  <si>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</si>
  <si>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</si>
  <si>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</si>
  <si>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</si>
  <si>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</si>
  <si>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</si>
  <si>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</si>
  <si>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</si>
  <si>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</si>
  <si>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</si>
  <si>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</si>
  <si>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</si>
  <si>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</si>
  <si>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</si>
  <si>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</si>
  <si>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</si>
  <si>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</si>
  <si>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</si>
  <si>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</si>
  <si>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</si>
  <si>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</si>
  <si>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</si>
  <si>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</si>
  <si>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</si>
  <si>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</si>
  <si>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</si>
  <si>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</si>
  <si>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</si>
  <si>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</si>
  <si>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</si>
  <si>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</si>
  <si>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</si>
  <si>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</si>
  <si>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</si>
  <si>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</si>
  <si>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</si>
  <si>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</si>
  <si>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</si>
  <si>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</si>
  <si>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</si>
  <si>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</si>
  <si>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</si>
  <si>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</si>
  <si>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</si>
  <si>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</si>
  <si>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</si>
  <si>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</si>
  <si>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</si>
  <si>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</si>
  <si>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</si>
  <si>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</si>
  <si>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</si>
  <si>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</si>
  <si>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</si>
  <si>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</si>
  <si>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</si>
  <si>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</si>
  <si>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</si>
  <si>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</si>
  <si>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</si>
  <si>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</si>
  <si>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</si>
  <si>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</si>
  <si>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</si>
  <si>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</si>
  <si>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</si>
  <si>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</si>
  <si>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</si>
  <si>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</si>
  <si>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</si>
  <si>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</si>
  <si>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</si>
  <si>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</si>
  <si>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</si>
  <si>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</si>
  <si>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</si>
  <si>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</si>
  <si>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</si>
  <si>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</si>
  <si>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</si>
  <si>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</si>
  <si>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</si>
  <si>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</si>
  <si>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</si>
  <si>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</si>
  <si>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</si>
  <si>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</si>
  <si>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</si>
  <si>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</si>
  <si>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</si>
  <si>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</si>
  <si>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</si>
  <si>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</si>
  <si>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</si>
  <si>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</si>
  <si>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</si>
  <si>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</si>
  <si>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</si>
  <si>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</si>
  <si>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</si>
  <si>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</si>
  <si>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</si>
  <si>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</si>
  <si>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</si>
  <si>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</si>
  <si>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</si>
  <si>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</si>
  <si>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</si>
  <si>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</si>
  <si>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</si>
  <si>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</si>
  <si>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</si>
  <si>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</si>
  <si>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</si>
  <si>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</si>
  <si>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</si>
  <si>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</si>
  <si>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</si>
  <si>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</si>
  <si>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</si>
  <si>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</si>
  <si>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</si>
  <si>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</si>
  <si>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</si>
  <si>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</si>
  <si>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</si>
  <si>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</si>
  <si>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</si>
  <si>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</si>
  <si>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</si>
  <si>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</si>
  <si>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</si>
  <si>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</si>
  <si>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</si>
  <si>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</si>
  <si>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</si>
  <si>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</si>
  <si>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</si>
  <si>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</si>
  <si>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</si>
  <si>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</si>
  <si>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</si>
  <si>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</si>
  <si>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</si>
  <si>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</si>
  <si>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</si>
  <si>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</si>
  <si>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</si>
  <si>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</si>
  <si>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</si>
  <si>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</si>
  <si>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</si>
  <si>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</si>
  <si>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</si>
  <si>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</si>
  <si>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</si>
  <si>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</si>
  <si>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</si>
  <si>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</si>
  <si>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</si>
  <si>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</si>
  <si>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</si>
  <si>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</si>
  <si>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</si>
  <si>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</si>
  <si>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</si>
  <si>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</si>
  <si>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</si>
  <si>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</si>
  <si>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</si>
  <si>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</si>
  <si>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</si>
  <si>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</si>
  <si>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</si>
  <si>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</si>
  <si>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</si>
  <si>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</si>
  <si>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</si>
  <si>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</si>
  <si>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</si>
  <si>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</si>
  <si>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</si>
  <si>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</si>
  <si>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</si>
  <si>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</si>
  <si>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</si>
  <si>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</si>
  <si>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</si>
  <si>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</si>
  <si>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</si>
  <si>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</si>
  <si>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</si>
  <si>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</si>
  <si>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</si>
  <si>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</si>
  <si>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</si>
  <si>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</si>
  <si>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</si>
  <si>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</si>
  <si>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</si>
  <si>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</si>
  <si>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</si>
  <si>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</si>
  <si>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</si>
  <si>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</si>
  <si>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</si>
  <si>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C</t>
  </si>
  <si>
    <t>UB1</t>
  </si>
  <si>
    <t>5qa802035b_045_aups0001_L</t>
  </si>
  <si>
    <t>KJLTVL211350R01</t>
  </si>
  <si>
    <t>66-59D389101</t>
  </si>
  <si>
    <t>5QA.805.455</t>
  </si>
  <si>
    <t>5qa802035b_053_bmps0001_L</t>
  </si>
  <si>
    <t>5QA.805.456</t>
  </si>
  <si>
    <t>5qa802035b_053_bmps0002_L</t>
  </si>
  <si>
    <t>5qa802035b_041_aqps0001_L</t>
  </si>
  <si>
    <t>5qa802035b_039_aops0001_L</t>
  </si>
  <si>
    <t>5qa802035b_039_aops0003_L</t>
  </si>
  <si>
    <t>ST1350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</si>
</sst>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1350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21" name="Rechteck 28">
          <a:extLst>
            <a:ext uri="{FF2B5EF4-FFF2-40B4-BE49-F238E27FC236}">
              <a16:creationId xmlns:a16="http://schemas.microsoft.com/office/drawing/2014/main" id="{00000000-0008-0000-0100-000015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22" name="Text Box 147">
          <a:extLst>
            <a:ext uri="{FF2B5EF4-FFF2-40B4-BE49-F238E27FC236}">
              <a16:creationId xmlns:a16="http://schemas.microsoft.com/office/drawing/2014/main" id="{00000000-0008-0000-0100-000016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1350R01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23" name="Oval 96">
          <a:extLst>
            <a:ext uri="{FF2B5EF4-FFF2-40B4-BE49-F238E27FC236}">
              <a16:creationId xmlns:a16="http://schemas.microsoft.com/office/drawing/2014/main" id="{00000000-0008-0000-0100-000017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24" name="Textfeld 38">
          <a:extLst>
            <a:ext uri="{FF2B5EF4-FFF2-40B4-BE49-F238E27FC236}">
              <a16:creationId xmlns:a16="http://schemas.microsoft.com/office/drawing/2014/main" id="{00000000-0008-0000-0100-000018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389101/123</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25" name="Oval 96">
          <a:extLst>
            <a:ext uri="{FF2B5EF4-FFF2-40B4-BE49-F238E27FC236}">
              <a16:creationId xmlns:a16="http://schemas.microsoft.com/office/drawing/2014/main" id="{00000000-0008-0000-0100-000019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5</xdr:col>
      <xdr:colOff>127000</xdr:colOff>
      <xdr:row>8</xdr:row>
      <xdr:rowOff>1</xdr:rowOff>
    </xdr:from>
    <xdr:to>
      <xdr:col>33</xdr:col>
      <xdr:colOff>254000</xdr:colOff>
      <xdr:row>40</xdr:row>
      <xdr:rowOff>158751</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2"/>
        <a:srcRect b="868"/>
        <a:stretch/>
      </xdr:blipFill>
      <xdr:spPr>
        <a:xfrm>
          <a:off x="1968500" y="1778001"/>
          <a:ext cx="14382750" cy="7270750"/>
        </a:xfrm>
        <a:prstGeom prst="rect">
          <a:avLst/>
        </a:prstGeom>
      </xdr:spPr>
    </xdr:pic>
    <xdr:clientData/>
  </xdr:twoCellAnchor>
  <xdr:twoCellAnchor editAs="oneCell">
    <xdr:from>
      <xdr:col>3</xdr:col>
      <xdr:colOff>0</xdr:colOff>
      <xdr:row>42</xdr:row>
      <xdr:rowOff>47624</xdr:rowOff>
    </xdr:from>
    <xdr:to>
      <xdr:col>8</xdr:col>
      <xdr:colOff>1222375</xdr:colOff>
      <xdr:row>49</xdr:row>
      <xdr:rowOff>1767</xdr:rowOff>
    </xdr:to>
    <xdr:pic>
      <xdr:nvPicPr>
        <xdr:cNvPr id="7" name="Imagem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920750" y="9382124"/>
          <a:ext cx="3048000" cy="15098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8"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1350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1941</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tabSelected="1" zoomScale="60" zoomScaleNormal="60" zoomScaleSheetLayoutView="50" workbookViewId="0">
      <selection activeCell="AM36" sqref="AM36"/>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1350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ST1350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showWhiteSpace="0" topLeftCell="A8" zoomScaleNormal="100" zoomScaleSheetLayoutView="40" zoomScalePageLayoutView="10" workbookViewId="0">
      <selection activeCell="R22" sqref="R22"/>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1930</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7.10067</v>
      </c>
      <c r="D19" s="308" t="s">
        <v>1931</v>
      </c>
      <c r="E19" s="309" t="s">
        <v>1188</v>
      </c>
      <c r="F19" s="310" t="s">
        <v>1932</v>
      </c>
      <c r="G19" s="336" t="s">
        <v>1929</v>
      </c>
      <c r="H19" s="311" t="s">
        <v>1933</v>
      </c>
      <c r="I19" s="478" t="s">
        <v>1188</v>
      </c>
      <c r="J19" s="312">
        <v>-384.98</v>
      </c>
      <c r="K19" s="313">
        <v>-518.29999999999995</v>
      </c>
      <c r="L19" s="314">
        <v>294.47000000000003</v>
      </c>
      <c r="M19" s="315" t="s">
        <v>1934</v>
      </c>
      <c r="N19" s="316" t="s">
        <v>1928</v>
      </c>
      <c r="O19" s="317" t="s">
        <v>1188</v>
      </c>
      <c r="P19" s="502">
        <v>2.5</v>
      </c>
      <c r="Q19" s="320" t="s">
        <v>1001</v>
      </c>
      <c r="R19" s="318">
        <f>IF(AND(ISBLANK(P19),ISTEXT(Q19)),"t1?",IF(AND(ISBLANK(Q19),ISBLANK(P19)),"",VLOOKUP(BH19,Materialliste!$A$2:$B$1615,2,FALSE)))</f>
        <v>550</v>
      </c>
      <c r="S19" s="319">
        <v>2.1</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2.1800000000000002</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4.4696000000000007</v>
      </c>
      <c r="AC19" s="322">
        <f>IF(AND(BT19="J",OR(G19="C",G19="X")),39,IF(AND(BT19="N",OR(G19="C",G19="X")),IF(Z19="BLECH?","",IF(AND(BX19=TRUE,BZ19=TRUE),IF(Z19&lt;=2,((1.13*Z19+7.1+BY19)+(1.13*Z19+7.1+CA19))/2*BW19,((1.5*Z19+5.8+BY19)+(1.5*Z19+5.8+CA19))/2*BW19),IF(Z19&lt;=2,(1.13*Z19+7.1+BY19+CA19)*BW19,(1.5*Z19+5.8+BY19+CA19)*BW19))),IF(OR(G19="B",G19="S"),6,IF(G19="R",7,IF(AND(G19="M",BT19="N"),4.3,IF(AND(G19="M",BT19="J"),"21",""))))))</f>
        <v>9.07</v>
      </c>
      <c r="AD19" s="323">
        <f t="shared" ref="AD19:AD25" si="1">IF(OR(ISBLANK(G19),Z19="BLECH?"),"",IF(AND(BT19="J",G19="C"),60,IF(G19="B",60,IF(G19="R",150,IF(G19="S",90,IF(AND(G19="m",BT19="n"),350,IF(AND(G19="m",BT19="j"),50,MAX(MIN((((P19+S19+V19-1.4)*(600/4.6))+200)+BU19,900),200))))))))</f>
        <v>617.39130434782601</v>
      </c>
      <c r="AE19" s="324">
        <f>IF(AND(BT19="J",OR(G19="C",G19="X")),AB19*1,IF(OR(G19="C",G19="X"),AB19*BV19,IF(ISBLANK(G19),AB19,AB19*1)))</f>
        <v>4.4696000000000007</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2.5</v>
      </c>
      <c r="BN19" s="475">
        <f>LARGE(BO19:BQ19,2)</f>
        <v>2.1</v>
      </c>
      <c r="BO19" s="474">
        <f t="shared" ref="BO19:BO43" si="7">P19</f>
        <v>2.5</v>
      </c>
      <c r="BP19" s="474">
        <f t="shared" ref="BP19:BP43" si="8">S19</f>
        <v>2.1</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7.1006799999999997</v>
      </c>
      <c r="D20" s="333" t="s">
        <v>1935</v>
      </c>
      <c r="E20" s="334" t="s">
        <v>1188</v>
      </c>
      <c r="F20" s="335" t="s">
        <v>1932</v>
      </c>
      <c r="G20" s="336" t="s">
        <v>1929</v>
      </c>
      <c r="H20" s="337" t="s">
        <v>1933</v>
      </c>
      <c r="I20" s="479" t="s">
        <v>1188</v>
      </c>
      <c r="J20" s="338">
        <v>-77.53</v>
      </c>
      <c r="K20" s="339">
        <v>-408.2</v>
      </c>
      <c r="L20" s="340">
        <v>249.83</v>
      </c>
      <c r="M20" s="341" t="s">
        <v>1936</v>
      </c>
      <c r="N20" s="342" t="s">
        <v>1928</v>
      </c>
      <c r="O20" s="343" t="s">
        <v>1188</v>
      </c>
      <c r="P20" s="319">
        <v>2.5</v>
      </c>
      <c r="Q20" s="320" t="s">
        <v>1001</v>
      </c>
      <c r="R20" s="344">
        <f>IF(AND(ISBLANK(P20),ISTEXT(Q20)),"t1?",IF(AND(ISBLANK(Q20),ISBLANK(P20)),"",VLOOKUP(BH20,Materialliste!$A$2:$B$1615,2,FALSE)))</f>
        <v>550</v>
      </c>
      <c r="S20" s="319">
        <v>2.1</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2.1800000000000002</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4.4696000000000007</v>
      </c>
      <c r="AC20" s="348">
        <f t="shared" ref="AC20:AC43" si="13">IF(AND(BT20="J",OR(G20="C",G20="X")),39,IF(OR(G20="C",G20="X"),IF(Z20="BLECH?","",IF(AND(BX20=TRUE,BZ20=TRUE),IF(Z20&lt;=2,((1.13*Z20+7.1+BY20)+(1.13*Z20+7.1+CA20))/2*BW20,((1.5*Z20+5.8+BY20)+(1.5*Z20+5.8+CA20))/2*BW20),IF(Z20&lt;=2,(1.13*Z20+7.1+BY20+CA20)*BW20,(1.5*Z20+5.8+BY20+CA20)*BW20))),IF(OR(G20="B",G20="S"),6,IF(G20="R",7,IF(AND(G20="M",BT20="N"),4.3,IF(AND(G20="M",BT20="J"),"21",""))))))</f>
        <v>9.07</v>
      </c>
      <c r="AD20" s="323">
        <f t="shared" si="1"/>
        <v>617.39130434782601</v>
      </c>
      <c r="AE20" s="349">
        <f t="shared" ref="AE20:AE43" si="14">IF(AND(BT20="J",OR(G20="C",G20="X")),AB20*1,IF(OR(G20="C",G20="X"),AB20*BV20,IF(ISBLANK(G20),AB20,AB20*1)))</f>
        <v>4.4696000000000007</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CR440Y780T-DP-EG12/12</v>
      </c>
      <c r="BJ20" s="473">
        <f t="shared" si="5"/>
        <v>0</v>
      </c>
      <c r="BM20" s="474">
        <f t="shared" si="6"/>
        <v>2.5</v>
      </c>
      <c r="BN20" s="475">
        <f t="shared" ref="BN20:BN43" si="22">LARGE(BO20:BQ20,2)</f>
        <v>2.1</v>
      </c>
      <c r="BO20" s="474">
        <f t="shared" si="7"/>
        <v>2.5</v>
      </c>
      <c r="BP20" s="474">
        <f t="shared" si="8"/>
        <v>2.1</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7.1006900000000002</v>
      </c>
      <c r="D21" s="333" t="s">
        <v>1937</v>
      </c>
      <c r="E21" s="334" t="s">
        <v>1188</v>
      </c>
      <c r="F21" s="335" t="s">
        <v>1932</v>
      </c>
      <c r="G21" s="336" t="s">
        <v>1929</v>
      </c>
      <c r="H21" s="337" t="s">
        <v>1933</v>
      </c>
      <c r="I21" s="479" t="s">
        <v>1188</v>
      </c>
      <c r="J21" s="338">
        <v>-98.26</v>
      </c>
      <c r="K21" s="339">
        <v>-409.92</v>
      </c>
      <c r="L21" s="340">
        <v>253.07</v>
      </c>
      <c r="M21" s="341" t="s">
        <v>1936</v>
      </c>
      <c r="N21" s="342" t="s">
        <v>1928</v>
      </c>
      <c r="O21" s="343" t="s">
        <v>1188</v>
      </c>
      <c r="P21" s="319">
        <v>2.5</v>
      </c>
      <c r="Q21" s="320" t="s">
        <v>1001</v>
      </c>
      <c r="R21" s="355">
        <f>IF(AND(ISBLANK(P21),ISTEXT(Q21)),"t1?",IF(AND(ISBLANK(Q21),ISBLANK(P21)),"",VLOOKUP(BH21,Materialliste!$A$2:$B$1615,2,FALSE)))</f>
        <v>550</v>
      </c>
      <c r="S21" s="319">
        <v>2.1</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2.1800000000000002</v>
      </c>
      <c r="AA21" s="347">
        <f t="shared" si="11"/>
        <v>1.0666666666666667</v>
      </c>
      <c r="AB21" s="454">
        <f t="shared" si="12"/>
        <v>4.4696000000000007</v>
      </c>
      <c r="AC21" s="348">
        <f t="shared" si="13"/>
        <v>9.07</v>
      </c>
      <c r="AD21" s="323">
        <f t="shared" si="1"/>
        <v>617.39130434782601</v>
      </c>
      <c r="AE21" s="349">
        <f t="shared" si="14"/>
        <v>4.4696000000000007</v>
      </c>
      <c r="AF21" s="480">
        <f t="shared" si="15"/>
        <v>5.0719818611663037</v>
      </c>
      <c r="AG21" s="482" t="str">
        <f t="shared" si="16"/>
        <v/>
      </c>
      <c r="AH21" s="461" t="str">
        <f t="shared" si="2"/>
        <v>39D 1978-2</v>
      </c>
      <c r="AI21" s="350">
        <f t="shared" si="17"/>
        <v>8</v>
      </c>
      <c r="AJ21" s="350">
        <f t="shared" si="18"/>
        <v>50</v>
      </c>
      <c r="AK21" s="350">
        <f t="shared" si="19"/>
        <v>8</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CR440Y780T-DP-EG12/12</v>
      </c>
      <c r="BJ21" s="473">
        <f t="shared" si="5"/>
        <v>0</v>
      </c>
      <c r="BM21" s="474">
        <f t="shared" si="6"/>
        <v>2.5</v>
      </c>
      <c r="BN21" s="475">
        <f t="shared" si="22"/>
        <v>2.1</v>
      </c>
      <c r="BO21" s="474">
        <f t="shared" si="7"/>
        <v>2.5</v>
      </c>
      <c r="BP21" s="474">
        <f t="shared" si="8"/>
        <v>2.1</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8"/>
      <c r="B22" s="281"/>
      <c r="C22" s="332">
        <v>7.1006999999999998</v>
      </c>
      <c r="D22" s="333" t="s">
        <v>1938</v>
      </c>
      <c r="E22" s="334" t="s">
        <v>1188</v>
      </c>
      <c r="F22" s="335" t="s">
        <v>1932</v>
      </c>
      <c r="G22" s="336" t="s">
        <v>1929</v>
      </c>
      <c r="H22" s="337" t="s">
        <v>1933</v>
      </c>
      <c r="I22" s="479" t="s">
        <v>1188</v>
      </c>
      <c r="J22" s="338">
        <v>-105.5</v>
      </c>
      <c r="K22" s="339">
        <v>-475.1</v>
      </c>
      <c r="L22" s="340">
        <v>272.5</v>
      </c>
      <c r="M22" s="341" t="s">
        <v>1928</v>
      </c>
      <c r="N22" s="342" t="s">
        <v>1936</v>
      </c>
      <c r="O22" s="343" t="s">
        <v>1188</v>
      </c>
      <c r="P22" s="319">
        <v>2.1</v>
      </c>
      <c r="Q22" s="320" t="s">
        <v>1001</v>
      </c>
      <c r="R22" s="355">
        <f>IF(AND(ISBLANK(P22),ISTEXT(Q22)),"t1?",IF(AND(ISBLANK(Q22),ISBLANK(P22)),"",VLOOKUP(BH22,Materialliste!$A$2:$B$1615,2,FALSE)))</f>
        <v>550</v>
      </c>
      <c r="S22" s="319">
        <v>2.5</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2.1800000000000002</v>
      </c>
      <c r="AA22" s="347">
        <f t="shared" si="11"/>
        <v>1.0666666666666667</v>
      </c>
      <c r="AB22" s="454">
        <f t="shared" si="12"/>
        <v>4.4696000000000007</v>
      </c>
      <c r="AC22" s="348">
        <f t="shared" si="13"/>
        <v>9.07</v>
      </c>
      <c r="AD22" s="323">
        <f t="shared" si="1"/>
        <v>617.39130434782601</v>
      </c>
      <c r="AE22" s="349">
        <f t="shared" si="14"/>
        <v>4.4696000000000007</v>
      </c>
      <c r="AF22" s="480">
        <f t="shared" si="15"/>
        <v>5.0719818611663037</v>
      </c>
      <c r="AG22" s="482" t="str">
        <f t="shared" si="16"/>
        <v/>
      </c>
      <c r="AH22" s="461" t="str">
        <f t="shared" si="2"/>
        <v>39D 1978-2</v>
      </c>
      <c r="AI22" s="350">
        <f t="shared" si="17"/>
        <v>8</v>
      </c>
      <c r="AJ22" s="350">
        <f t="shared" si="18"/>
        <v>50</v>
      </c>
      <c r="AK22" s="350">
        <f t="shared" si="19"/>
        <v>8</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CR440Y780T-DP-EG12/12</v>
      </c>
      <c r="BJ22" s="473">
        <f t="shared" si="5"/>
        <v>0</v>
      </c>
      <c r="BM22" s="474">
        <f t="shared" si="6"/>
        <v>2.5</v>
      </c>
      <c r="BN22" s="475">
        <f t="shared" si="22"/>
        <v>2.1</v>
      </c>
      <c r="BO22" s="474">
        <f t="shared" si="7"/>
        <v>2.1</v>
      </c>
      <c r="BP22" s="474">
        <f t="shared" si="8"/>
        <v>2.5</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798"/>
      <c r="B23" s="281"/>
      <c r="C23" s="332">
        <v>7.1007100000000003</v>
      </c>
      <c r="D23" s="333" t="s">
        <v>1939</v>
      </c>
      <c r="E23" s="334" t="s">
        <v>1188</v>
      </c>
      <c r="F23" s="335" t="s">
        <v>1932</v>
      </c>
      <c r="G23" s="336" t="s">
        <v>1929</v>
      </c>
      <c r="H23" s="337" t="s">
        <v>1933</v>
      </c>
      <c r="I23" s="479" t="s">
        <v>1188</v>
      </c>
      <c r="J23" s="338">
        <v>-376.5</v>
      </c>
      <c r="K23" s="339">
        <v>-489.7</v>
      </c>
      <c r="L23" s="340">
        <v>274.04000000000002</v>
      </c>
      <c r="M23" s="342" t="s">
        <v>1928</v>
      </c>
      <c r="N23" s="342" t="s">
        <v>1934</v>
      </c>
      <c r="O23" s="342" t="s">
        <v>1188</v>
      </c>
      <c r="P23" s="319">
        <v>2.1</v>
      </c>
      <c r="Q23" s="320" t="s">
        <v>1001</v>
      </c>
      <c r="R23" s="355">
        <f>IF(AND(ISBLANK(P23),ISTEXT(Q23)),"t1?",IF(AND(ISBLANK(Q23),ISBLANK(P23)),"",VLOOKUP(BH23,Materialliste!$A$2:$B$1615,2,FALSE)))</f>
        <v>550</v>
      </c>
      <c r="S23" s="319">
        <v>2.5</v>
      </c>
      <c r="T23" s="320" t="s">
        <v>1001</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2.1800000000000002</v>
      </c>
      <c r="AA23" s="347">
        <f t="shared" si="11"/>
        <v>1.0666666666666667</v>
      </c>
      <c r="AB23" s="454">
        <f t="shared" si="12"/>
        <v>4.4696000000000007</v>
      </c>
      <c r="AC23" s="348">
        <f t="shared" si="13"/>
        <v>9.07</v>
      </c>
      <c r="AD23" s="323">
        <f t="shared" si="1"/>
        <v>617.39130434782601</v>
      </c>
      <c r="AE23" s="349">
        <f t="shared" si="14"/>
        <v>4.4696000000000007</v>
      </c>
      <c r="AF23" s="480">
        <f t="shared" si="15"/>
        <v>5.0719818611663037</v>
      </c>
      <c r="AG23" s="482" t="str">
        <f t="shared" si="16"/>
        <v/>
      </c>
      <c r="AH23" s="461" t="str">
        <f t="shared" si="2"/>
        <v>39D 1978-2</v>
      </c>
      <c r="AI23" s="350">
        <f t="shared" si="17"/>
        <v>8</v>
      </c>
      <c r="AJ23" s="350">
        <f t="shared" si="18"/>
        <v>50</v>
      </c>
      <c r="AK23" s="350">
        <f t="shared" si="19"/>
        <v>8</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CR440Y780T-DP-EG12/12</v>
      </c>
      <c r="BI23" s="473" t="str">
        <f t="shared" si="4"/>
        <v>CR440Y780T-DP-EG12/12</v>
      </c>
      <c r="BJ23" s="473">
        <f t="shared" si="5"/>
        <v>0</v>
      </c>
      <c r="BM23" s="474">
        <f t="shared" si="6"/>
        <v>2.5</v>
      </c>
      <c r="BN23" s="475">
        <f>LARGE(BO23:BQ23,2)</f>
        <v>2.1</v>
      </c>
      <c r="BO23" s="474">
        <f t="shared" si="7"/>
        <v>2.1</v>
      </c>
      <c r="BP23" s="474">
        <f t="shared" si="8"/>
        <v>2.5</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798"/>
      <c r="B24" s="281"/>
      <c r="C24" s="510">
        <v>7.1007199999999999</v>
      </c>
      <c r="D24" s="333" t="s">
        <v>1940</v>
      </c>
      <c r="E24" s="334" t="s">
        <v>1188</v>
      </c>
      <c r="F24" s="335" t="s">
        <v>1932</v>
      </c>
      <c r="G24" s="336" t="s">
        <v>1929</v>
      </c>
      <c r="H24" s="337" t="s">
        <v>1933</v>
      </c>
      <c r="I24" s="479" t="s">
        <v>1188</v>
      </c>
      <c r="J24" s="338">
        <v>-376.5</v>
      </c>
      <c r="K24" s="339">
        <v>-453.68</v>
      </c>
      <c r="L24" s="340">
        <v>272.36</v>
      </c>
      <c r="M24" s="342" t="s">
        <v>1928</v>
      </c>
      <c r="N24" s="342" t="s">
        <v>1934</v>
      </c>
      <c r="O24" s="342" t="s">
        <v>1188</v>
      </c>
      <c r="P24" s="319">
        <v>2.1</v>
      </c>
      <c r="Q24" s="320" t="s">
        <v>1001</v>
      </c>
      <c r="R24" s="355">
        <f>IF(AND(ISBLANK(P24),ISTEXT(Q24)),"t1?",IF(AND(ISBLANK(Q24),ISBLANK(P24)),"",VLOOKUP(BH24,Materialliste!$A$2:$B$1615,2,FALSE)))</f>
        <v>550</v>
      </c>
      <c r="S24" s="319">
        <v>2.5</v>
      </c>
      <c r="T24" s="320" t="s">
        <v>1001</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2.1800000000000002</v>
      </c>
      <c r="AA24" s="347">
        <f t="shared" si="11"/>
        <v>1.0666666666666667</v>
      </c>
      <c r="AB24" s="454">
        <f t="shared" si="12"/>
        <v>4.4696000000000007</v>
      </c>
      <c r="AC24" s="348">
        <f t="shared" si="13"/>
        <v>9.07</v>
      </c>
      <c r="AD24" s="323">
        <f t="shared" si="1"/>
        <v>617.39130434782601</v>
      </c>
      <c r="AE24" s="349">
        <f t="shared" si="14"/>
        <v>4.4696000000000007</v>
      </c>
      <c r="AF24" s="480">
        <f t="shared" si="15"/>
        <v>5.0719818611663037</v>
      </c>
      <c r="AG24" s="482" t="str">
        <f t="shared" si="16"/>
        <v/>
      </c>
      <c r="AH24" s="461" t="str">
        <f t="shared" si="2"/>
        <v>39D 1978-2</v>
      </c>
      <c r="AI24" s="350">
        <f t="shared" si="17"/>
        <v>8</v>
      </c>
      <c r="AJ24" s="350">
        <f t="shared" si="18"/>
        <v>50</v>
      </c>
      <c r="AK24" s="350">
        <f t="shared" si="19"/>
        <v>8</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CR440Y780T-DP-EG12/12</v>
      </c>
      <c r="BI24" s="473" t="str">
        <f t="shared" si="4"/>
        <v>CR440Y780T-DP-EG12/12</v>
      </c>
      <c r="BJ24" s="473">
        <f t="shared" si="5"/>
        <v>0</v>
      </c>
      <c r="BM24" s="474">
        <f t="shared" si="6"/>
        <v>2.5</v>
      </c>
      <c r="BN24" s="475">
        <f t="shared" si="22"/>
        <v>2.1</v>
      </c>
      <c r="BO24" s="474">
        <f t="shared" si="7"/>
        <v>2.1</v>
      </c>
      <c r="BP24" s="474">
        <f t="shared" si="8"/>
        <v>2.5</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0</v>
      </c>
      <c r="BY24" s="298">
        <f t="shared" si="27"/>
        <v>0</v>
      </c>
      <c r="BZ24" s="298" t="b">
        <f t="shared" si="28"/>
        <v>0</v>
      </c>
      <c r="CA24" s="298">
        <f t="shared" si="29"/>
        <v>0</v>
      </c>
      <c r="CB24" s="331"/>
      <c r="CH24" s="306" t="str">
        <f t="shared" si="30"/>
        <v>39D 1978-2</v>
      </c>
      <c r="CL24" s="306" t="str">
        <f t="shared" si="31"/>
        <v>39D 1978-2</v>
      </c>
    </row>
    <row r="25" spans="1:90" ht="33" customHeight="1">
      <c r="A25" s="798"/>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8"/>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8"/>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8"/>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4400</v>
      </c>
      <c r="I44" s="941" t="str">
        <f>IF($E$6="DE","Ausladung [mm]","Distance to Tip [mm]")</f>
        <v>Distance to Tip [mm]</v>
      </c>
      <c r="J44" s="957"/>
      <c r="K44" s="956"/>
      <c r="L44" s="412"/>
      <c r="M44" s="941" t="str">
        <f>IF($E$6="DE","Zylinderkraft min. [N]","Cyl. Force min. [N]")</f>
        <v>Cyl. Force min. [N]</v>
      </c>
      <c r="N44" s="956"/>
      <c r="O44" s="413">
        <f>IF(G8="J",(H44/L46)*2,H44/L46)</f>
        <v>4400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5000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f>IF(G8="J",(H45/L46)*2,H45/L46)</f>
        <v>5000</v>
      </c>
      <c r="P45" s="950" t="str">
        <f>IF($E$6="DE","Zylinderdruck max. [bar]","Cyl. Pressure max. [bar]")</f>
        <v>Cyl. Pressure max. [bar]</v>
      </c>
      <c r="Q45" s="951"/>
      <c r="R45" s="759" t="e">
        <f>10*O45/(H46*E46)</f>
        <v>#DIV/0!</v>
      </c>
      <c r="S45" s="760"/>
      <c r="T45" s="789" t="e">
        <f>IF(G6="RZ",BH49,IF(G6="SPZ",BH46,IF(G6="-","Zangentyp/Guntype?")))</f>
        <v>#DIV/0!</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f>IF(G19="X",L45/L44,1)</f>
        <v>1</v>
      </c>
      <c r="M46" s="952" t="str">
        <f>IF($E$6="DE","notwendige Motorkraft min. [N]","requiered Motor Force min. [N]")</f>
        <v>requiered Motor Force min. [N]</v>
      </c>
      <c r="N46" s="953"/>
      <c r="O46" s="422">
        <f>IF(G8="J",(H44/L46)*2,H44/L46)</f>
        <v>4400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f>IF(G8="J",(H45/L46)*2,H45/L46)</f>
        <v>5000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1350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Gun/Electromotor Design not O.K.</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ST1350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consult Process Methodology</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7" priority="440" stopIfTrue="1" operator="equal">
      <formula>"Ergebnis des Druckbereichs i.O."</formula>
    </cfRule>
    <cfRule type="cellIs" dxfId="156" priority="441" stopIfTrue="1" operator="equal">
      <formula>"Ergebnis des Druckbereichs nicht i.O."</formula>
    </cfRule>
  </conditionalFormatting>
  <conditionalFormatting sqref="BH47">
    <cfRule type="cellIs" dxfId="155" priority="438" stopIfTrue="1" operator="equal">
      <formula>" "</formula>
    </cfRule>
    <cfRule type="cellIs" dxfId="154" priority="439" stopIfTrue="1" operator="equal">
      <formula>"Rücksprache Prozessmethodik"</formula>
    </cfRule>
  </conditionalFormatting>
  <conditionalFormatting sqref="X46">
    <cfRule type="cellIs" dxfId="153" priority="432" stopIfTrue="1" operator="notEqual">
      <formula>"39D 1978-2"</formula>
    </cfRule>
    <cfRule type="containsText" dxfId="152" priority="433" stopIfTrue="1" operator="containsText" text="39D 1978-2">
      <formula>NOT(ISERROR(SEARCH("39D 1978-2",X46)))</formula>
    </cfRule>
    <cfRule type="expression" priority="434" stopIfTrue="1">
      <formula>1</formula>
    </cfRule>
  </conditionalFormatting>
  <conditionalFormatting sqref="AA46">
    <cfRule type="cellIs" dxfId="151" priority="431" stopIfTrue="1" operator="notEqual">
      <formula>6</formula>
    </cfRule>
  </conditionalFormatting>
  <conditionalFormatting sqref="AB46">
    <cfRule type="cellIs" dxfId="150" priority="430" stopIfTrue="1" operator="notEqual">
      <formula>50</formula>
    </cfRule>
  </conditionalFormatting>
  <conditionalFormatting sqref="AC46">
    <cfRule type="cellIs" dxfId="149" priority="429" stopIfTrue="1" operator="notEqual">
      <formula>6</formula>
    </cfRule>
  </conditionalFormatting>
  <conditionalFormatting sqref="AD46">
    <cfRule type="cellIs" dxfId="148" priority="426" stopIfTrue="1" operator="notEqual">
      <formula>50</formula>
    </cfRule>
  </conditionalFormatting>
  <conditionalFormatting sqref="CB19:CB43">
    <cfRule type="cellIs" dxfId="147" priority="451" stopIfTrue="1" operator="equal">
      <formula>$AC$19</formula>
    </cfRule>
  </conditionalFormatting>
  <conditionalFormatting sqref="G19:G43">
    <cfRule type="expression" dxfId="146" priority="425" stopIfTrue="1">
      <formula>OR(AND(ISNUMBER($P19),ISBLANK($G19)),AND(ISTEXT($G19),ISBLANK($P19)))</formula>
    </cfRule>
  </conditionalFormatting>
  <conditionalFormatting sqref="BH46">
    <cfRule type="cellIs" dxfId="145" priority="409" operator="equal">
      <formula>"pressure level not allowed"</formula>
    </cfRule>
    <cfRule type="cellIs" dxfId="144" priority="410" operator="equal">
      <formula>"presure level allowed"</formula>
    </cfRule>
    <cfRule type="cellIs" dxfId="143" priority="411" operator="equal">
      <formula>"Max. Force of gun acc.Drw.exceeded!"</formula>
    </cfRule>
    <cfRule type="cellIs" dxfId="142" priority="421" stopIfTrue="1" operator="equal">
      <formula>"Zangenkraft lt.Zangenzeichnung überschritten!"</formula>
    </cfRule>
  </conditionalFormatting>
  <conditionalFormatting sqref="AE19:AE43">
    <cfRule type="expression" dxfId="141" priority="417">
      <formula>ISERROR(AE19)</formula>
    </cfRule>
  </conditionalFormatting>
  <conditionalFormatting sqref="BH47">
    <cfRule type="cellIs" dxfId="140" priority="408" operator="equal">
      <formula>"consult process methodology"</formula>
    </cfRule>
  </conditionalFormatting>
  <conditionalFormatting sqref="W47">
    <cfRule type="expression" dxfId="139" priority="452" stopIfTrue="1">
      <formula>ISBLANK($W$47)</formula>
    </cfRule>
  </conditionalFormatting>
  <conditionalFormatting sqref="G6">
    <cfRule type="cellIs" dxfId="138" priority="407" operator="equal">
      <formula>"-"</formula>
    </cfRule>
  </conditionalFormatting>
  <conditionalFormatting sqref="H44">
    <cfRule type="cellIs" dxfId="137" priority="406" operator="equal">
      <formula>"Zangentyp?"</formula>
    </cfRule>
  </conditionalFormatting>
  <conditionalFormatting sqref="BH49">
    <cfRule type="cellIs" dxfId="136" priority="404" stopIfTrue="1" operator="equal">
      <formula>"Zangen/Motorauslegung i.O."</formula>
    </cfRule>
    <cfRule type="cellIs" dxfId="135" priority="405" stopIfTrue="1" operator="equal">
      <formula>"Zangen/Motorauslegung nicht i.O."</formula>
    </cfRule>
  </conditionalFormatting>
  <conditionalFormatting sqref="BH49 BJ49:BK49">
    <cfRule type="cellIs" dxfId="134" priority="398" operator="equal">
      <formula>"Gun/Electromotor Design not O.K."</formula>
    </cfRule>
    <cfRule type="cellIs" dxfId="133" priority="399" operator="equal">
      <formula>"Gun/Electromotor Design O.K."</formula>
    </cfRule>
    <cfRule type="cellIs" dxfId="132" priority="400" operator="equal">
      <formula>"incorrect Gun Type/Gun Body/Gun Measure"</formula>
    </cfRule>
    <cfRule type="cellIs" dxfId="131" priority="401" operator="equal">
      <formula>"Max. Force of Gun acc.Drw.exceeded!"</formula>
    </cfRule>
    <cfRule type="cellIs" dxfId="130" priority="402" operator="equal">
      <formula>"max. Zangenkraft lt.Zeichnung überschritten!"</formula>
    </cfRule>
    <cfRule type="cellIs" dxfId="129" priority="403" stopIfTrue="1" operator="equal">
      <formula>"Zangentyp/-grundkörper/-maße falsch"</formula>
    </cfRule>
  </conditionalFormatting>
  <conditionalFormatting sqref="BH50">
    <cfRule type="cellIs" dxfId="128" priority="396" stopIfTrue="1" operator="equal">
      <formula>" "</formula>
    </cfRule>
    <cfRule type="cellIs" dxfId="127" priority="397" stopIfTrue="1" operator="equal">
      <formula>"Rücksprache Prozessmethodik"</formula>
    </cfRule>
  </conditionalFormatting>
  <conditionalFormatting sqref="T46">
    <cfRule type="cellIs" dxfId="126" priority="386" stopIfTrue="1" operator="equal">
      <formula>" "</formula>
    </cfRule>
    <cfRule type="cellIs" dxfId="125" priority="387" stopIfTrue="1" operator="equal">
      <formula>"Rücksprache Prozessmethodik"</formula>
    </cfRule>
  </conditionalFormatting>
  <conditionalFormatting sqref="T46">
    <cfRule type="cellIs" dxfId="124" priority="385" operator="equal">
      <formula>"consult process methodology"</formula>
    </cfRule>
  </conditionalFormatting>
  <conditionalFormatting sqref="T45">
    <cfRule type="cellIs" dxfId="123" priority="383" stopIfTrue="1" operator="equal">
      <formula>"Zangen/Motorauslegung i.O."</formula>
    </cfRule>
    <cfRule type="cellIs" dxfId="122" priority="384" stopIfTrue="1" operator="equal">
      <formula>"Zangen/Motorauslegung nicht i.O."</formula>
    </cfRule>
  </conditionalFormatting>
  <conditionalFormatting sqref="T45:W45">
    <cfRule type="cellIs" dxfId="121" priority="343" operator="equal">
      <formula>"Zangentyp/Guntype?"</formula>
    </cfRule>
    <cfRule type="cellIs" dxfId="120" priority="373" operator="equal">
      <formula>"Pressure level not allowed"</formula>
    </cfRule>
    <cfRule type="cellIs" dxfId="119" priority="374" operator="equal">
      <formula>"Presure level allowed"</formula>
    </cfRule>
    <cfRule type="cellIs" dxfId="118" priority="375" operator="equal">
      <formula>"Ergebnis des Druckbereichs nicht i.O."</formula>
    </cfRule>
    <cfRule type="cellIs" dxfId="117" priority="376" operator="equal">
      <formula>"Ergebnis des Druckbereichs i.O."</formula>
    </cfRule>
    <cfRule type="cellIs" dxfId="116" priority="377" operator="equal">
      <formula>"Gun/Electromotor Design not O.K."</formula>
    </cfRule>
    <cfRule type="cellIs" dxfId="115" priority="378" operator="equal">
      <formula>"Gun/Electromotor Design O.K."</formula>
    </cfRule>
    <cfRule type="cellIs" dxfId="114" priority="379" operator="equal">
      <formula>"incorrect Gun Type/Gun Body/Gun Measure"</formula>
    </cfRule>
    <cfRule type="cellIs" dxfId="113" priority="380" operator="equal">
      <formula>"Max. Force of Gun acc.Drw.exceeded!"</formula>
    </cfRule>
    <cfRule type="cellIs" dxfId="112" priority="381" operator="equal">
      <formula>"max. Zangenkraft lt.Zeichnung überschritten!"</formula>
    </cfRule>
    <cfRule type="cellIs" dxfId="111" priority="382" stopIfTrue="1" operator="equal">
      <formula>"Zangentyp/-grundkörper/-maße falsch"</formula>
    </cfRule>
  </conditionalFormatting>
  <conditionalFormatting sqref="E47">
    <cfRule type="expression" dxfId="110" priority="372">
      <formula>$G$6="SPZ"</formula>
    </cfRule>
  </conditionalFormatting>
  <conditionalFormatting sqref="E44">
    <cfRule type="expression" dxfId="109" priority="365">
      <formula>$G$6="RZ"</formula>
    </cfRule>
  </conditionalFormatting>
  <conditionalFormatting sqref="E46">
    <cfRule type="expression" dxfId="108" priority="226">
      <formula>$G$6="RZ"</formula>
    </cfRule>
  </conditionalFormatting>
  <conditionalFormatting sqref="L44">
    <cfRule type="expression" dxfId="107" priority="312">
      <formula>ISERR($L$46)</formula>
    </cfRule>
  </conditionalFormatting>
  <conditionalFormatting sqref="L45">
    <cfRule type="expression" dxfId="106" priority="311">
      <formula>ISERR($L$46)</formula>
    </cfRule>
  </conditionalFormatting>
  <conditionalFormatting sqref="Y19">
    <cfRule type="expression" dxfId="105" priority="293">
      <formula>ISERR(AE19)</formula>
    </cfRule>
  </conditionalFormatting>
  <conditionalFormatting sqref="Y20:Y43">
    <cfRule type="expression" dxfId="104" priority="292">
      <formula>ISERR(AE20)</formula>
    </cfRule>
  </conditionalFormatting>
  <conditionalFormatting sqref="S41:S43">
    <cfRule type="expression" dxfId="103" priority="283">
      <formula>$U41="t2?"</formula>
    </cfRule>
  </conditionalFormatting>
  <conditionalFormatting sqref="AN45:AN46">
    <cfRule type="cellIs" dxfId="102" priority="249" operator="equal">
      <formula>"Ja"</formula>
    </cfRule>
  </conditionalFormatting>
  <conditionalFormatting sqref="AE45:AE46">
    <cfRule type="expression" dxfId="101" priority="456">
      <formula>AN45="Ja"</formula>
    </cfRule>
  </conditionalFormatting>
  <conditionalFormatting sqref="AE47">
    <cfRule type="expression" dxfId="100" priority="457">
      <formula>AND(AN45="Ja",ISBLANK($AG$47))</formula>
    </cfRule>
  </conditionalFormatting>
  <conditionalFormatting sqref="AJ47">
    <cfRule type="expression" dxfId="99" priority="458">
      <formula>AND(AN45="Ja",ISBLANK($AL$47))</formula>
    </cfRule>
  </conditionalFormatting>
  <conditionalFormatting sqref="AG47">
    <cfRule type="expression" dxfId="98" priority="248">
      <formula>AND(AN45="Ja",ISBLANK($AG$47))</formula>
    </cfRule>
  </conditionalFormatting>
  <conditionalFormatting sqref="AL47">
    <cfRule type="expression" dxfId="97" priority="247">
      <formula>AND(AN45="Ja",ISBLANK($AL$47))</formula>
    </cfRule>
  </conditionalFormatting>
  <conditionalFormatting sqref="G8">
    <cfRule type="expression" dxfId="96" priority="246">
      <formula>NOT(OR(G8="J",G8="N"))</formula>
    </cfRule>
  </conditionalFormatting>
  <conditionalFormatting sqref="S31:S39">
    <cfRule type="expression" dxfId="95" priority="240">
      <formula>$R31="t1?"</formula>
    </cfRule>
  </conditionalFormatting>
  <conditionalFormatting sqref="S40">
    <cfRule type="expression" dxfId="94" priority="239">
      <formula>$U40="t2?"</formula>
    </cfRule>
  </conditionalFormatting>
  <conditionalFormatting sqref="H47">
    <cfRule type="expression" dxfId="93" priority="234">
      <formula>$G$6="SPZ"</formula>
    </cfRule>
  </conditionalFormatting>
  <conditionalFormatting sqref="L47">
    <cfRule type="expression" dxfId="92" priority="233">
      <formula>$G$6="SPZ"</formula>
    </cfRule>
  </conditionalFormatting>
  <conditionalFormatting sqref="O46">
    <cfRule type="expression" dxfId="91" priority="232">
      <formula>$G$6="SPZ"</formula>
    </cfRule>
  </conditionalFormatting>
  <conditionalFormatting sqref="O47">
    <cfRule type="expression" dxfId="90" priority="231">
      <formula>$G$6="SPZ"</formula>
    </cfRule>
  </conditionalFormatting>
  <conditionalFormatting sqref="R46">
    <cfRule type="expression" dxfId="89" priority="230">
      <formula>$G$6="SPZ"</formula>
    </cfRule>
  </conditionalFormatting>
  <conditionalFormatting sqref="R47">
    <cfRule type="expression" dxfId="88" priority="229">
      <formula>$G$6="SPZ"</formula>
    </cfRule>
  </conditionalFormatting>
  <conditionalFormatting sqref="X47">
    <cfRule type="expression" dxfId="87" priority="228">
      <formula>$G$6="SPZ"</formula>
    </cfRule>
  </conditionalFormatting>
  <conditionalFormatting sqref="AA47">
    <cfRule type="expression" dxfId="86" priority="227">
      <formula>$G$6="SPZ"</formula>
    </cfRule>
  </conditionalFormatting>
  <conditionalFormatting sqref="H46">
    <cfRule type="expression" dxfId="85" priority="225">
      <formula>$G$6="RZ"</formula>
    </cfRule>
  </conditionalFormatting>
  <conditionalFormatting sqref="O44">
    <cfRule type="expression" dxfId="84" priority="224">
      <formula>$G$6="RZ"</formula>
    </cfRule>
  </conditionalFormatting>
  <conditionalFormatting sqref="O45">
    <cfRule type="expression" dxfId="83" priority="223">
      <formula>$G$6="RZ"</formula>
    </cfRule>
  </conditionalFormatting>
  <conditionalFormatting sqref="R44">
    <cfRule type="expression" dxfId="82" priority="222">
      <formula>$G$6="RZ"</formula>
    </cfRule>
  </conditionalFormatting>
  <conditionalFormatting sqref="R45">
    <cfRule type="expression" dxfId="81" priority="221">
      <formula>$G$6="RZ"</formula>
    </cfRule>
  </conditionalFormatting>
  <conditionalFormatting sqref="C44:D45">
    <cfRule type="expression" dxfId="80" priority="220">
      <formula>$G$6="RZ"</formula>
    </cfRule>
  </conditionalFormatting>
  <conditionalFormatting sqref="C46:D46">
    <cfRule type="expression" dxfId="79" priority="219">
      <formula>$G$6="RZ"</formula>
    </cfRule>
  </conditionalFormatting>
  <conditionalFormatting sqref="F46:G46">
    <cfRule type="expression" dxfId="78" priority="218">
      <formula>$G$6="RZ"</formula>
    </cfRule>
  </conditionalFormatting>
  <conditionalFormatting sqref="M45:N45">
    <cfRule type="expression" dxfId="77" priority="217">
      <formula>$G$6="RZ"</formula>
    </cfRule>
  </conditionalFormatting>
  <conditionalFormatting sqref="P45:Q45">
    <cfRule type="expression" dxfId="76" priority="216">
      <formula>$G$6="RZ"</formula>
    </cfRule>
  </conditionalFormatting>
  <conditionalFormatting sqref="M44:N44">
    <cfRule type="expression" dxfId="75" priority="215">
      <formula>$G$6="RZ"</formula>
    </cfRule>
  </conditionalFormatting>
  <conditionalFormatting sqref="P44:Q44">
    <cfRule type="expression" dxfId="74" priority="214">
      <formula>$G$6="RZ"</formula>
    </cfRule>
  </conditionalFormatting>
  <conditionalFormatting sqref="C47:D47">
    <cfRule type="expression" dxfId="73" priority="213">
      <formula>$G$6="SPZ"</formula>
    </cfRule>
  </conditionalFormatting>
  <conditionalFormatting sqref="F47:G47">
    <cfRule type="expression" dxfId="72" priority="212">
      <formula>$G$6="SPZ"</formula>
    </cfRule>
  </conditionalFormatting>
  <conditionalFormatting sqref="I47">
    <cfRule type="expression" dxfId="71" priority="211">
      <formula>$G$6="SPZ"</formula>
    </cfRule>
  </conditionalFormatting>
  <conditionalFormatting sqref="M46:N46">
    <cfRule type="expression" dxfId="70" priority="210">
      <formula>$G$6="SPZ"</formula>
    </cfRule>
  </conditionalFormatting>
  <conditionalFormatting sqref="M47:N47">
    <cfRule type="expression" dxfId="69" priority="209">
      <formula>$G$6="SPZ"</formula>
    </cfRule>
  </conditionalFormatting>
  <conditionalFormatting sqref="P47:Q47">
    <cfRule type="expression" dxfId="68" priority="208">
      <formula>$G$6="SPZ"</formula>
    </cfRule>
  </conditionalFormatting>
  <conditionalFormatting sqref="P46:Q46">
    <cfRule type="expression" dxfId="67" priority="207">
      <formula>$G$6="SPZ"</formula>
    </cfRule>
  </conditionalFormatting>
  <conditionalFormatting sqref="AF45:AM46">
    <cfRule type="expression" dxfId="66" priority="460">
      <formula>BG45="Ja"</formula>
    </cfRule>
  </conditionalFormatting>
  <conditionalFormatting sqref="AF47">
    <cfRule type="expression" dxfId="65" priority="462">
      <formula>AND(BG45="Ja",ISBLANK($AG$47))</formula>
    </cfRule>
  </conditionalFormatting>
  <conditionalFormatting sqref="AK47">
    <cfRule type="expression" dxfId="64" priority="464">
      <formula>AND(BG45="Ja",ISBLANK($AL$47))</formula>
    </cfRule>
  </conditionalFormatting>
  <conditionalFormatting sqref="AH47:AI47">
    <cfRule type="expression" dxfId="63" priority="466">
      <formula>AND(BG45="Ja",ISBLANK($AG$47))</formula>
    </cfRule>
  </conditionalFormatting>
  <conditionalFormatting sqref="AM47:AN47">
    <cfRule type="expression" dxfId="62" priority="471">
      <formula>AND(BG45="Ja",ISBLANK($AL$47))</formula>
    </cfRule>
  </conditionalFormatting>
  <conditionalFormatting sqref="W21">
    <cfRule type="expression" dxfId="61" priority="163">
      <formula>CELL("Schutz",W21)</formula>
    </cfRule>
  </conditionalFormatting>
  <conditionalFormatting sqref="V21">
    <cfRule type="expression" dxfId="60" priority="164">
      <formula>$R21="t1?"</formula>
    </cfRule>
  </conditionalFormatting>
  <conditionalFormatting sqref="V22 V31:V43 V26:V29">
    <cfRule type="expression" dxfId="59" priority="192">
      <formula>$R22="t1?"</formula>
    </cfRule>
  </conditionalFormatting>
  <conditionalFormatting sqref="P41:P43">
    <cfRule type="expression" dxfId="58" priority="187">
      <formula>$U41="t2?"</formula>
    </cfRule>
  </conditionalFormatting>
  <conditionalFormatting sqref="P31:P39">
    <cfRule type="expression" dxfId="57" priority="185">
      <formula>$R31="t1?"</formula>
    </cfRule>
  </conditionalFormatting>
  <conditionalFormatting sqref="P40">
    <cfRule type="expression" dxfId="56" priority="184">
      <formula>$U40="t2?"</formula>
    </cfRule>
  </conditionalFormatting>
  <conditionalFormatting sqref="AE44:AN44">
    <cfRule type="containsText" dxfId="55" priority="162"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4" priority="155">
      <formula>$R19="t1?"</formula>
    </cfRule>
  </conditionalFormatting>
  <conditionalFormatting sqref="P20:P28">
    <cfRule type="expression" dxfId="53" priority="154">
      <formula>$R20="t1?"</formula>
    </cfRule>
  </conditionalFormatting>
  <conditionalFormatting sqref="P19:P28">
    <cfRule type="expression" dxfId="52" priority="151">
      <formula>CELL("Schutz",P19)</formula>
    </cfRule>
  </conditionalFormatting>
  <conditionalFormatting sqref="V19">
    <cfRule type="expression" dxfId="51" priority="144">
      <formula>$R19="t1?"</formula>
    </cfRule>
  </conditionalFormatting>
  <conditionalFormatting sqref="V19">
    <cfRule type="expression" dxfId="50" priority="143">
      <formula>CELL("Schutz",V19)</formula>
    </cfRule>
  </conditionalFormatting>
  <conditionalFormatting sqref="P29">
    <cfRule type="expression" dxfId="49" priority="141">
      <formula>$R29="t1?"</formula>
    </cfRule>
  </conditionalFormatting>
  <conditionalFormatting sqref="S29">
    <cfRule type="expression" dxfId="48" priority="140">
      <formula>$R29="t1?"</formula>
    </cfRule>
  </conditionalFormatting>
  <conditionalFormatting sqref="P30">
    <cfRule type="expression" dxfId="47" priority="139">
      <formula>$R30="t1?"</formula>
    </cfRule>
  </conditionalFormatting>
  <conditionalFormatting sqref="S30">
    <cfRule type="expression" dxfId="46" priority="138">
      <formula>$R30="t1?"</formula>
    </cfRule>
  </conditionalFormatting>
  <conditionalFormatting sqref="V30">
    <cfRule type="expression" dxfId="45" priority="137">
      <formula>$R30="t1?"</formula>
    </cfRule>
  </conditionalFormatting>
  <conditionalFormatting sqref="I19:I43">
    <cfRule type="aboveAverage" dxfId="44" priority="135" aboveAverage="0"/>
    <cfRule type="aboveAverage" dxfId="43" priority="136"/>
  </conditionalFormatting>
  <conditionalFormatting sqref="G20:G43">
    <cfRule type="expression" dxfId="42" priority="129">
      <formula>AND(BI10=TRUE,BH10=TRUE)</formula>
    </cfRule>
  </conditionalFormatting>
  <conditionalFormatting sqref="G19:G43">
    <cfRule type="expression" dxfId="41" priority="472">
      <formula>AND(G19="X",$BJ$9=TRUE,$BI$9=TRUE)</formula>
    </cfRule>
  </conditionalFormatting>
  <conditionalFormatting sqref="G20:G43">
    <cfRule type="expression" dxfId="40" priority="473">
      <formula>AND($BJ$9=TRUE,$BI$9=TRUE)</formula>
    </cfRule>
  </conditionalFormatting>
  <conditionalFormatting sqref="V25">
    <cfRule type="expression" dxfId="39" priority="116">
      <formula>$R25="t1?"</formula>
    </cfRule>
  </conditionalFormatting>
  <conditionalFormatting sqref="Q27">
    <cfRule type="expression" dxfId="38" priority="107">
      <formula>CELL("Schutz",Q27)</formula>
    </cfRule>
  </conditionalFormatting>
  <conditionalFormatting sqref="W25 W27">
    <cfRule type="expression" dxfId="37" priority="104">
      <formula>CELL("Schutz",W25)</formula>
    </cfRule>
  </conditionalFormatting>
  <conditionalFormatting sqref="T27">
    <cfRule type="expression" dxfId="36" priority="102">
      <formula>CELL("Schutz",T27)</formula>
    </cfRule>
  </conditionalFormatting>
  <conditionalFormatting sqref="S19:S28">
    <cfRule type="expression" dxfId="35" priority="76">
      <formula>$R19="t1?"</formula>
    </cfRule>
  </conditionalFormatting>
  <conditionalFormatting sqref="S19:S28">
    <cfRule type="expression" dxfId="34" priority="75">
      <formula>CELL("Schutz",S19)</formula>
    </cfRule>
  </conditionalFormatting>
  <conditionalFormatting sqref="Q26">
    <cfRule type="expression" dxfId="33" priority="62">
      <formula>CELL("Schutz",Q26)</formula>
    </cfRule>
  </conditionalFormatting>
  <conditionalFormatting sqref="V24">
    <cfRule type="expression" dxfId="32" priority="58">
      <formula>$R24="t1?"</formula>
    </cfRule>
  </conditionalFormatting>
  <conditionalFormatting sqref="V24">
    <cfRule type="expression" dxfId="31" priority="57">
      <formula>CELL("Schutz",V24)</formula>
    </cfRule>
  </conditionalFormatting>
  <conditionalFormatting sqref="W24">
    <cfRule type="expression" dxfId="30" priority="56">
      <formula>CELL("Schutz",W24)</formula>
    </cfRule>
  </conditionalFormatting>
  <conditionalFormatting sqref="W23">
    <cfRule type="expression" dxfId="29" priority="54">
      <formula>CELL("Schutz",W23)</formula>
    </cfRule>
  </conditionalFormatting>
  <conditionalFormatting sqref="V23">
    <cfRule type="expression" dxfId="28" priority="53">
      <formula>$R23="t1?"</formula>
    </cfRule>
  </conditionalFormatting>
  <conditionalFormatting sqref="V23">
    <cfRule type="expression" dxfId="27" priority="52">
      <formula>CELL("Schutz",V23)</formula>
    </cfRule>
  </conditionalFormatting>
  <conditionalFormatting sqref="V20">
    <cfRule type="expression" dxfId="26" priority="45">
      <formula>$R20="t1?"</formula>
    </cfRule>
  </conditionalFormatting>
  <conditionalFormatting sqref="W19">
    <cfRule type="expression" dxfId="25" priority="39">
      <formula>CELL("Schutz",W19)</formula>
    </cfRule>
  </conditionalFormatting>
  <conditionalFormatting sqref="AR8:AU8">
    <cfRule type="expression" dxfId="24" priority="25">
      <formula>OR(AND(ISBLANK($AR$8),COUNTBLANK($AH$8:$AN$8)&lt;7),AND(ISBLANK($AR$8),$BF$44&gt;0))</formula>
    </cfRule>
  </conditionalFormatting>
  <conditionalFormatting sqref="AY8:BB8">
    <cfRule type="expression" dxfId="23" priority="23">
      <formula>OR(AND(ISBLANK($AY$8),COUNTBLANK($AH$8:$AN$8)&lt;7),AND(ISBLANK($AY$8),$BF$44&gt;0))</formula>
    </cfRule>
  </conditionalFormatting>
  <conditionalFormatting sqref="AO8:AQ8">
    <cfRule type="expression" dxfId="22" priority="22">
      <formula>OR(COUNTBLANK($AH$8:$AN$8)&lt;7,$BF$44&gt;0)</formula>
    </cfRule>
  </conditionalFormatting>
  <conditionalFormatting sqref="AV8:AX8">
    <cfRule type="expression" dxfId="21" priority="21">
      <formula>OR(COUNTBLANK($AH$8:$AN$8)&lt;7,$BF$44&gt;0)</formula>
    </cfRule>
  </conditionalFormatting>
  <conditionalFormatting sqref="AK8">
    <cfRule type="expression" dxfId="20" priority="20">
      <formula>AND($BF$44&gt;0,ISBLANK(AK8))</formula>
    </cfRule>
  </conditionalFormatting>
  <conditionalFormatting sqref="AL8">
    <cfRule type="expression" dxfId="19" priority="19">
      <formula>AND($BF$44&gt;0,ISBLANK(AL8))</formula>
    </cfRule>
  </conditionalFormatting>
  <conditionalFormatting sqref="AM8">
    <cfRule type="expression" dxfId="18" priority="18">
      <formula>AND($BF$44&gt;0,ISBLANK(AM8))</formula>
    </cfRule>
  </conditionalFormatting>
  <conditionalFormatting sqref="AN8">
    <cfRule type="expression" dxfId="17" priority="17">
      <formula>AND($BF$44&gt;0,ISBLANK(AN8))</formula>
    </cfRule>
  </conditionalFormatting>
  <conditionalFormatting sqref="W20">
    <cfRule type="expression" dxfId="16" priority="16">
      <formula>CELL("Schutz",W20)</formula>
    </cfRule>
  </conditionalFormatting>
  <conditionalFormatting sqref="Q25">
    <cfRule type="expression" dxfId="15" priority="15">
      <formula>CELL("Schutz",Q25)</formula>
    </cfRule>
  </conditionalFormatting>
  <conditionalFormatting sqref="W26">
    <cfRule type="expression" dxfId="14" priority="14">
      <formula>CELL("Schutz",W26)</formula>
    </cfRule>
  </conditionalFormatting>
  <conditionalFormatting sqref="T25:T26">
    <cfRule type="expression" dxfId="13" priority="13">
      <formula>CELL("Schutz",T25)</formula>
    </cfRule>
  </conditionalFormatting>
  <conditionalFormatting sqref="Q24">
    <cfRule type="expression" dxfId="12" priority="12">
      <formula>CELL("Schutz",Q24)</formula>
    </cfRule>
  </conditionalFormatting>
  <conditionalFormatting sqref="Q23">
    <cfRule type="expression" dxfId="11" priority="11">
      <formula>CELL("Schutz",Q23)</formula>
    </cfRule>
  </conditionalFormatting>
  <conditionalFormatting sqref="Q22">
    <cfRule type="expression" dxfId="10" priority="10">
      <formula>CELL("Schutz",Q22)</formula>
    </cfRule>
  </conditionalFormatting>
  <conditionalFormatting sqref="T21">
    <cfRule type="expression" dxfId="9" priority="9">
      <formula>CELL("Schutz",T21)</formula>
    </cfRule>
  </conditionalFormatting>
  <conditionalFormatting sqref="T20">
    <cfRule type="expression" dxfId="8" priority="8">
      <formula>CELL("Schutz",T20)</formula>
    </cfRule>
  </conditionalFormatting>
  <conditionalFormatting sqref="T19">
    <cfRule type="expression" dxfId="7" priority="7">
      <formula>CELL("Schutz",T19)</formula>
    </cfRule>
  </conditionalFormatting>
  <conditionalFormatting sqref="T22">
    <cfRule type="expression" dxfId="6" priority="6">
      <formula>CELL("Schutz",T22)</formula>
    </cfRule>
  </conditionalFormatting>
  <conditionalFormatting sqref="T23">
    <cfRule type="expression" dxfId="5" priority="5">
      <formula>CELL("Schutz",T23)</formula>
    </cfRule>
  </conditionalFormatting>
  <conditionalFormatting sqref="T24">
    <cfRule type="expression" dxfId="4" priority="4">
      <formula>CELL("Schutz",T24)</formula>
    </cfRule>
  </conditionalFormatting>
  <conditionalFormatting sqref="Q21">
    <cfRule type="expression" dxfId="3" priority="3">
      <formula>CELL("Schutz",Q21)</formula>
    </cfRule>
  </conditionalFormatting>
  <conditionalFormatting sqref="Q20">
    <cfRule type="expression" dxfId="2" priority="2">
      <formula>CELL("Schutz",Q20)</formula>
    </cfRule>
  </conditionalFormatting>
  <conditionalFormatting sqref="Q19">
    <cfRule type="expression" dxfId="1" priority="1">
      <formula>CELL("Schutz",Q19)</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Blatt_1_1350R01</vt:lpstr>
      <vt:lpstr>Punktplan LTVL_2_1350R01</vt:lpstr>
      <vt:lpstr>Materialliste</vt:lpstr>
      <vt:lpstr>Motordaten</vt:lpstr>
      <vt:lpstr>Hinweise (Notes)</vt:lpstr>
      <vt:lpstr>Änderungshistorie</vt:lpstr>
      <vt:lpstr>'Blatt 0'!Area_de_impressao</vt:lpstr>
      <vt:lpstr>Blatt_1_1350R01!Area_de_impressao</vt:lpstr>
      <vt:lpstr>'Punktplan LTVL_2_1350R01'!Area_de_impressao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2023-07-13T10:43:54Z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