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390R01" sheetId="38" r:id="rId2"/>
    <sheet name="Punktplan LTVL_3_139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LTVL_3_1390'!$M$19:$M$32</definedName>
    <definedName name="_xlnm.Print_Area" localSheetId="0">'Blatt 0'!$A$1:$AK$60</definedName>
    <definedName name="_xlnm.Print_Area" localSheetId="1">Blatt_1_1390R01!$A$1:$AK$60</definedName>
    <definedName name="_xlnm.Print_Area" localSheetId="2">'Punktplan LTVL_3_1390'!$A$1:$BB$58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30" i="14" l="1"/>
  <c r="CH30"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<sst xmlns="http://schemas.openxmlformats.org/spreadsheetml/2006/main" count="2245" uniqueCount="1950">
  <si>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</si>
  <si>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</si>
  <si>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</si>
  <si>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</si>
  <si>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</si>
  <si>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</si>
  <si>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</si>
  <si>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</si>
  <si>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</si>
  <si>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</si>
  <si>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</si>
  <si>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</si>
  <si>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</si>
  <si>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</si>
  <si>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</si>
  <si>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</si>
  <si>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</si>
  <si>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</si>
  <si>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</si>
  <si>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</si>
  <si>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</si>
  <si>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</si>
  <si>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</si>
  <si>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</si>
  <si>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</si>
  <si>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</si>
  <si>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</si>
  <si>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</si>
  <si>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</si>
  <si>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</si>
  <si>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</si>
  <si>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</si>
  <si>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</si>
  <si>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</si>
  <si>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</si>
  <si>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</si>
  <si>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</si>
  <si>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</si>
  <si>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</si>
  <si>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</si>
  <si>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</si>
  <si>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</si>
  <si>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</si>
  <si>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</si>
  <si>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</si>
  <si>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</si>
  <si>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</si>
  <si>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</si>
  <si>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</si>
  <si>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</si>
  <si>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</si>
  <si>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</si>
  <si>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</si>
  <si>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</si>
  <si>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</si>
  <si>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</si>
  <si>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</si>
  <si>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</si>
  <si>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</si>
  <si>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</si>
  <si>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</si>
  <si>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</si>
  <si>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</si>
  <si>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</si>
  <si>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</si>
  <si>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</si>
  <si>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</si>
  <si>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</si>
  <si>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</si>
  <si>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</si>
  <si>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</si>
  <si>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</si>
  <si>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</si>
  <si>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</si>
  <si>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</si>
  <si>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</si>
  <si>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</si>
  <si>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</si>
  <si>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</si>
  <si>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</si>
  <si>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</si>
  <si>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</si>
  <si>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</si>
  <si>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</si>
  <si>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</si>
  <si>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</si>
  <si>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</si>
  <si>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</si>
  <si>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</si>
  <si>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</si>
  <si>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</si>
  <si>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</si>
  <si>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</si>
  <si>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</si>
  <si>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</si>
  <si>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</si>
  <si>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</si>
  <si>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</si>
  <si>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</si>
  <si>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</si>
  <si>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</si>
  <si>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</si>
  <si>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</si>
  <si>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</si>
  <si>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</si>
  <si>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</si>
  <si>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</si>
  <si>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</si>
  <si>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</si>
  <si>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</si>
  <si>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</si>
  <si>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</si>
  <si>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</si>
  <si>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</si>
  <si>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</si>
  <si>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</si>
  <si>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</si>
  <si>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</si>
  <si>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</si>
  <si>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</si>
  <si>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</si>
  <si>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</si>
  <si>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</si>
  <si>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</si>
  <si>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</si>
  <si>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</si>
  <si>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</si>
  <si>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</si>
  <si>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</si>
  <si>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</si>
  <si>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</si>
  <si>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</si>
  <si>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</si>
  <si>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</si>
  <si>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</si>
  <si>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</si>
  <si>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</si>
  <si>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</si>
  <si>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</si>
  <si>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</si>
  <si>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</si>
  <si>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</si>
  <si>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</si>
  <si>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</si>
  <si>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</si>
  <si>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</si>
  <si>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</si>
  <si>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</si>
  <si>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</si>
  <si>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</si>
  <si>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</si>
  <si>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</si>
  <si>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</si>
  <si>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</si>
  <si>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</si>
  <si>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</si>
  <si>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</si>
  <si>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</si>
  <si>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</si>
  <si>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</si>
  <si>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</si>
  <si>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</si>
  <si>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</si>
  <si>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</si>
  <si>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</si>
  <si>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</si>
  <si>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</si>
  <si>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</si>
  <si>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</si>
  <si>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</si>
  <si>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</si>
  <si>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</si>
  <si>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</si>
  <si>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</si>
  <si>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</si>
  <si>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</si>
  <si>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</si>
  <si>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</si>
  <si>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</si>
  <si>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</si>
  <si>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</si>
  <si>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</si>
  <si>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</si>
  <si>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</si>
  <si>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</si>
  <si>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</si>
  <si>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</si>
  <si>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</si>
  <si>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</si>
  <si>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</si>
  <si>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</si>
  <si>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</si>
  <si>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</si>
  <si>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</si>
  <si>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</si>
  <si>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</si>
  <si>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</si>
  <si>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</si>
  <si>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</si>
  <si>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</si>
  <si>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</si>
  <si>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</si>
  <si>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</si>
  <si>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</si>
  <si>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</si>
  <si>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</si>
  <si>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</si>
  <si>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</si>
  <si>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</si>
  <si>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</si>
  <si>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</si>
  <si>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</si>
  <si>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</si>
  <si>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</si>
  <si>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</si>
  <si>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</si>
  <si>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</si>
  <si>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</si>
  <si>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</si>
  <si>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</si>
  <si>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</si>
  <si>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</si>
  <si>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</si>
  <si>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</si>
  <si>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</si>
  <si>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</si>
  <si>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</si>
  <si>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</si>
  <si>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</si>
  <si>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</si>
  <si>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</si>
  <si>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</si>
  <si>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</si>
  <si>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</si>
  <si>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</si>
  <si>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</si>
  <si>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</si>
  <si>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</si>
  <si>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</si>
  <si>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</si>
  <si>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</si>
  <si>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</si>
  <si>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</si>
  <si>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</si>
  <si>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</si>
  <si>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</si>
  <si>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</si>
  <si>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</si>
  <si>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</si>
  <si>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</si>
  <si>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</si>
  <si>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</si>
  <si>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</si>
  <si>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</si>
  <si>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</si>
  <si>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</si>
  <si>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</si>
  <si>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</si>
  <si>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</si>
  <si>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</si>
  <si>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</si>
  <si>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</si>
  <si>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</si>
  <si>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</si>
  <si>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</si>
  <si>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</si>
  <si>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</si>
  <si>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</si>
  <si>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</si>
  <si>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</si>
  <si>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</si>
  <si>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</si>
  <si>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</si>
  <si>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</si>
  <si>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</si>
  <si>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</si>
  <si>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</si>
  <si>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</si>
  <si>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</si>
  <si>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</si>
  <si>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</si>
  <si>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</si>
  <si>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</si>
  <si>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</si>
  <si>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</si>
  <si>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</si>
  <si>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</si>
  <si>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</si>
  <si>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</si>
  <si>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</si>
  <si>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</si>
  <si>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</si>
  <si>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</si>
  <si>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</si>
  <si>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</si>
  <si>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</si>
  <si>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</si>
  <si>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</si>
  <si>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</si>
  <si>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</si>
  <si>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</si>
  <si>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</si>
  <si>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</si>
  <si>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</si>
  <si>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</si>
  <si>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</si>
  <si>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</si>
  <si>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</si>
  <si>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</si>
  <si>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</si>
  <si>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</si>
  <si>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</si>
  <si>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</si>
  <si>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</si>
  <si>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</si>
  <si>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</si>
  <si>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</si>
  <si>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</si>
  <si>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</si>
  <si>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</si>
  <si>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</si>
  <si>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</si>
  <si>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</si>
  <si>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</si>
  <si>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</si>
  <si>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</si>
  <si>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</si>
  <si>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</si>
  <si>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</si>
  <si>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</si>
  <si>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</si>
  <si>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</si>
  <si>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</si>
  <si>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</si>
  <si>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</si>
  <si>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</si>
  <si>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</si>
  <si>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</si>
  <si>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</si>
  <si>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</si>
  <si>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</si>
  <si>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</si>
  <si>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</si>
  <si>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</si>
  <si>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</si>
  <si>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</si>
  <si>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</si>
  <si>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</si>
  <si>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</si>
  <si>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</si>
  <si>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</si>
  <si>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</si>
  <si>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</si>
  <si>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</si>
  <si>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</si>
  <si>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</si>
  <si>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</si>
  <si>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</si>
  <si>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</si>
  <si>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</si>
  <si>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</si>
  <si>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</si>
  <si>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</si>
  <si>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</si>
  <si>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</si>
  <si>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</si>
  <si>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</si>
  <si>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</si>
  <si>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</si>
  <si>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</si>
  <si>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</si>
  <si>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</si>
  <si>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</si>
  <si>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</si>
  <si>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</si>
  <si>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</si>
  <si>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</si>
  <si>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</si>
  <si>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</si>
  <si>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</si>
  <si>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</si>
  <si>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</si>
  <si>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</si>
  <si>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</si>
  <si>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</si>
  <si>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</si>
  <si>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</si>
  <si>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</si>
  <si>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</si>
  <si>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</si>
  <si>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</si>
  <si>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</si>
  <si>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</si>
  <si>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</si>
  <si>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</si>
  <si>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</si>
  <si>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</si>
  <si>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</si>
  <si>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</si>
  <si>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</si>
  <si>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</si>
  <si>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</si>
  <si>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</si>
  <si>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</si>
  <si>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</si>
  <si>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</si>
  <si>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</si>
  <si>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</si>
  <si>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</si>
  <si>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</si>
  <si>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</si>
  <si>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</si>
  <si>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</si>
  <si>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</si>
  <si>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</si>
  <si>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</si>
  <si>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</si>
  <si>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</si>
  <si>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</si>
  <si>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</si>
  <si>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</si>
  <si>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</si>
  <si>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</si>
  <si>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</si>
  <si>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</si>
  <si>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</si>
  <si>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</si>
  <si>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</si>
  <si>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</si>
  <si>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</si>
  <si>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</si>
  <si>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</si>
  <si>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</si>
  <si>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</si>
  <si>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</si>
  <si>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</si>
  <si>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</si>
  <si>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</si>
  <si>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</si>
  <si>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</si>
  <si>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</si>
  <si>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</si>
  <si>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</si>
  <si>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</si>
  <si>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</si>
  <si>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</si>
  <si>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</si>
  <si>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</si>
  <si>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</si>
  <si>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</si>
  <si>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</si>
  <si>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</si>
  <si>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</si>
  <si>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</si>
  <si>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</si>
  <si>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</si>
  <si>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</si>
  <si>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</si>
  <si>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</si>
  <si>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</si>
  <si>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</si>
  <si>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</si>
  <si>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</si>
  <si>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</si>
  <si>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</si>
  <si>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</si>
  <si>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</si>
  <si>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</si>
  <si>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</si>
  <si>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</si>
  <si>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</si>
  <si>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</si>
  <si>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</si>
  <si>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</si>
  <si>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</si>
  <si>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</si>
  <si>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</si>
  <si>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</si>
  <si>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</si>
  <si>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</si>
  <si>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</si>
  <si>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</si>
  <si>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</si>
  <si>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</si>
  <si>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</si>
  <si>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</si>
  <si>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</si>
  <si>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</si>
  <si>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</si>
  <si>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</si>
  <si>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</si>
  <si>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</si>
  <si>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</si>
  <si>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</si>
  <si>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</si>
  <si>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</si>
  <si>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</si>
  <si>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</si>
  <si>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</si>
  <si>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</si>
  <si>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</si>
  <si>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</si>
  <si>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</si>
  <si>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</si>
  <si>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</si>
  <si>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</si>
  <si>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</si>
  <si>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</si>
  <si>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</si>
  <si>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</si>
  <si>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</si>
  <si>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</si>
  <si>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</si>
  <si>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</si>
  <si>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</si>
  <si>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</si>
  <si>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</si>
  <si>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</si>
  <si>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</si>
  <si>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</si>
  <si>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</si>
  <si>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</si>
  <si>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</si>
  <si>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</si>
  <si>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</si>
  <si>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</si>
  <si>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</si>
  <si>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</si>
  <si>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</si>
  <si>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</si>
  <si>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</si>
  <si>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</si>
  <si>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</si>
  <si>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</si>
  <si>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</si>
  <si>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</si>
  <si>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</si>
  <si>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</si>
  <si>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</si>
  <si>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</si>
  <si>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</si>
  <si>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</si>
  <si>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</si>
  <si>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</si>
  <si>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</si>
  <si>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</si>
  <si>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</si>
  <si>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</si>
  <si>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</si>
  <si>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</si>
  <si>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</si>
  <si>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</si>
  <si>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</si>
  <si>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</si>
  <si>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</si>
  <si>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</si>
  <si>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</si>
  <si>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</si>
  <si>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</si>
  <si>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</si>
  <si>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</si>
  <si>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</si>
  <si>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</si>
  <si>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</si>
  <si>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</si>
  <si>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</si>
  <si>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</si>
  <si>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</si>
  <si>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</si>
  <si>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</si>
  <si>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</si>
  <si>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</si>
  <si>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</si>
  <si>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</si>
  <si>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</si>
  <si>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</si>
  <si>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</si>
  <si>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</si>
  <si>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</si>
  <si>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</si>
  <si>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</si>
  <si>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</si>
  <si>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</si>
  <si>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</si>
  <si>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</si>
  <si>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</si>
  <si>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</si>
  <si>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</si>
  <si>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</si>
  <si>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</si>
  <si>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</si>
  <si>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</si>
  <si>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</si>
  <si>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</si>
  <si>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</si>
  <si>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</si>
  <si>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</si>
  <si>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</si>
  <si>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</si>
  <si>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</si>
  <si>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</si>
  <si>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</si>
  <si>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</si>
  <si>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</si>
  <si>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</si>
  <si>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</si>
  <si>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</si>
  <si>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</si>
  <si>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</si>
  <si>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</si>
  <si>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</si>
  <si>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</si>
  <si>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</si>
  <si>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</si>
  <si>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</si>
  <si>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</si>
  <si>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</si>
  <si>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</si>
  <si>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</si>
  <si>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</si>
  <si>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</si>
  <si>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</si>
  <si>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</si>
  <si>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</si>
  <si>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</si>
  <si>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</si>
  <si>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</si>
  <si>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</si>
  <si>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</si>
  <si>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</si>
  <si>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</si>
  <si>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</si>
  <si>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</si>
  <si>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</si>
  <si>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</si>
  <si>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</si>
  <si>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</si>
  <si>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</si>
  <si>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</si>
  <si>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</si>
  <si>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</si>
  <si>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</si>
  <si>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</si>
  <si>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</si>
  <si>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</si>
  <si>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</si>
  <si>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</si>
  <si>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</si>
  <si>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</si>
  <si>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</si>
  <si>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</si>
  <si>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</si>
  <si>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</si>
  <si>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</si>
  <si>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</si>
  <si>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</si>
  <si>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</si>
  <si>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</si>
  <si>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</si>
  <si>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</si>
  <si>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</si>
  <si>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</si>
  <si>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</si>
  <si>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</si>
  <si>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</si>
  <si>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</si>
  <si>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</si>
  <si>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</si>
  <si>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</si>
  <si>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</si>
  <si>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</si>
  <si>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</si>
  <si>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</si>
  <si>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</si>
  <si>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</si>
  <si>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</si>
  <si>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</si>
  <si>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</si>
  <si>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</si>
  <si>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</si>
  <si>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</si>
  <si>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</si>
  <si>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</si>
  <si>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</si>
  <si>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</si>
  <si>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</si>
  <si>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</si>
  <si>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</si>
  <si>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</si>
  <si>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</si>
  <si>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</si>
  <si>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</si>
  <si>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</si>
  <si>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</si>
  <si>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</si>
  <si>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</si>
  <si>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</si>
  <si>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</si>
  <si>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</si>
  <si>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</si>
  <si>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</si>
  <si>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</si>
  <si>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</si>
  <si>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</si>
  <si>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</si>
  <si>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</si>
  <si>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</si>
  <si>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</si>
  <si>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</si>
  <si>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</si>
  <si>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</si>
  <si>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</si>
  <si>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</si>
  <si>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</si>
  <si>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</si>
  <si>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</si>
  <si>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</si>
  <si>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</si>
  <si>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</si>
  <si>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</si>
  <si>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</si>
  <si>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</si>
  <si>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</si>
  <si>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</si>
  <si>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</si>
  <si>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</si>
  <si>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</si>
  <si>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</si>
  <si>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</si>
  <si>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</si>
  <si>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</si>
  <si>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</si>
  <si>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</si>
  <si>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</si>
  <si>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</si>
  <si>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</si>
  <si>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</si>
  <si>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</si>
  <si>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</si>
  <si>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</si>
  <si>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</si>
  <si>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</si>
  <si>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</si>
  <si>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</si>
  <si>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</si>
  <si>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</si>
  <si>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</si>
  <si>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</si>
  <si>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</si>
  <si>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</si>
  <si>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</si>
  <si>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</si>
  <si>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</si>
  <si>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</si>
  <si>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</si>
  <si>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</si>
  <si>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</si>
  <si>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</si>
  <si>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</si>
  <si>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</si>
  <si>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</si>
  <si>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</si>
  <si>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</si>
  <si>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</si>
  <si>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</si>
  <si>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</si>
  <si>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</si>
  <si>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</si>
  <si>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</si>
  <si>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</si>
  <si>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</si>
  <si>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</si>
  <si>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</si>
  <si>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</si>
  <si>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</si>
  <si>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</si>
  <si>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</si>
  <si>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</si>
  <si>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</si>
  <si>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</si>
  <si>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</si>
  <si>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</si>
  <si>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</si>
  <si>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</si>
  <si>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</si>
  <si>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</si>
  <si>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</si>
  <si>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</si>
  <si>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</si>
  <si>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</si>
  <si>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</si>
  <si>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</si>
  <si>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</si>
  <si>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</si>
  <si>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</si>
  <si>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</si>
  <si>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</si>
  <si>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</si>
  <si>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</si>
  <si>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</si>
  <si>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</si>
  <si>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</si>
  <si>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</si>
  <si>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</si>
  <si>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</si>
  <si>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</si>
  <si>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</si>
  <si>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</si>
  <si>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</si>
  <si>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</si>
  <si>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</si>
  <si>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</si>
  <si>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</si>
  <si>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</si>
  <si>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</si>
  <si>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</si>
  <si>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</si>
  <si>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</si>
  <si>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</si>
  <si>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</si>
  <si>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</si>
  <si>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</si>
  <si>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</si>
  <si>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</si>
  <si>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</si>
  <si>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</si>
  <si>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</si>
  <si>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</si>
  <si>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</si>
  <si>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</si>
  <si>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</si>
  <si>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</si>
  <si>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</si>
  <si>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</si>
  <si>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</si>
  <si>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</si>
  <si>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</si>
  <si>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</si>
  <si>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</si>
  <si>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</si>
  <si>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</si>
  <si>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</si>
  <si>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</si>
  <si>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</si>
  <si>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</si>
  <si>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</si>
  <si>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</si>
  <si>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</si>
  <si>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</si>
  <si>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</si>
  <si>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</si>
  <si>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</si>
  <si>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</si>
  <si>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</si>
  <si>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</si>
  <si>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</si>
  <si>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</si>
  <si>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</si>
  <si>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</si>
  <si>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</si>
  <si>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</si>
  <si>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</si>
  <si>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</si>
  <si>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</si>
  <si>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</si>
  <si>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</si>
  <si>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</si>
  <si>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</si>
  <si>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</si>
  <si>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</si>
  <si>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</si>
  <si>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</si>
  <si>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</si>
  <si>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</si>
  <si>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</si>
  <si>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</si>
  <si>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</si>
  <si>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</si>
  <si>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</si>
  <si>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</si>
  <si>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</si>
  <si>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</si>
  <si>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</si>
  <si>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</si>
  <si>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</si>
  <si>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</si>
  <si>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</si>
  <si>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</si>
  <si>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</si>
  <si>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</si>
  <si>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</si>
  <si>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</si>
  <si>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</si>
  <si>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</si>
  <si>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</si>
  <si>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</si>
  <si>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</si>
  <si>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</si>
  <si>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</si>
  <si>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</si>
  <si>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</si>
  <si>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</si>
  <si>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</si>
  <si>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</si>
  <si>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</si>
  <si>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</si>
  <si>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</si>
  <si>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</si>
  <si>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</si>
  <si>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</si>
  <si>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</si>
  <si>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</si>
  <si>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</si>
  <si>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</si>
  <si>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</si>
  <si>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</si>
  <si>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</si>
  <si>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</si>
  <si>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</si>
  <si>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</si>
  <si>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</si>
  <si>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</si>
  <si>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</si>
  <si>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</si>
  <si>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</si>
  <si>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</si>
  <si>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</si>
  <si>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</si>
  <si>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</si>
  <si>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</si>
  <si>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</si>
  <si>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</si>
  <si>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</si>
  <si>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</si>
  <si>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</si>
  <si>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</si>
  <si>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</si>
  <si>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</si>
  <si>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</si>
  <si>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</si>
  <si>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</si>
  <si>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</si>
  <si>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</si>
  <si>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</si>
  <si>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</si>
  <si>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</si>
  <si>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</si>
  <si>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</si>
  <si>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</si>
  <si>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</si>
  <si>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</si>
  <si>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</si>
  <si>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</si>
  <si>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</si>
  <si>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</si>
  <si>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</si>
  <si>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</si>
  <si>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</si>
  <si>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</si>
  <si>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</si>
  <si>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</si>
  <si>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</si>
  <si>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</si>
  <si>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</si>
  <si>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</si>
  <si>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</si>
  <si>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</si>
  <si>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</si>
  <si>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</si>
  <si>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</si>
  <si>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</si>
  <si>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</si>
  <si>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</si>
  <si>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</si>
  <si>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</si>
  <si>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</si>
  <si>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</si>
  <si>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</si>
  <si>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</si>
  <si>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</si>
  <si>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</si>
  <si>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</si>
  <si>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</si>
  <si>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</si>
  <si>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</si>
  <si>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</si>
  <si>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</si>
  <si>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</si>
  <si>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</si>
  <si>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</si>
  <si>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</si>
  <si>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</si>
  <si>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</si>
  <si>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</si>
  <si>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</si>
  <si>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</si>
  <si>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</si>
  <si>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</si>
  <si>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</si>
  <si>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</si>
  <si>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</si>
  <si>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</si>
  <si>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</si>
  <si>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</si>
  <si>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</si>
  <si>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</si>
  <si>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</si>
  <si>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</si>
  <si>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</si>
  <si>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</si>
  <si>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</si>
  <si>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</si>
  <si>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</si>
  <si>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</si>
  <si>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</si>
  <si>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</si>
  <si>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</si>
  <si>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</si>
  <si>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</si>
  <si>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</si>
  <si>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</si>
  <si>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</si>
  <si>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</si>
  <si>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</si>
  <si>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</si>
  <si>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</si>
  <si>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</si>
  <si>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</si>
  <si>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</si>
  <si>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</si>
  <si>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</si>
  <si>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</si>
  <si>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</si>
  <si>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</si>
  <si>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</si>
  <si>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</si>
  <si>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</si>
  <si>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</si>
  <si>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</si>
  <si>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</si>
  <si>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</si>
  <si>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</si>
  <si>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</si>
  <si>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</si>
  <si>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</si>
  <si>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</si>
  <si>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</si>
  <si>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</si>
  <si>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</si>
  <si>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</si>
  <si>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</si>
  <si>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</si>
  <si>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</si>
  <si>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</si>
  <si>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</si>
  <si>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</si>
  <si>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</si>
  <si>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</si>
  <si>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</si>
  <si>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</si>
  <si>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</si>
  <si>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</si>
  <si>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</si>
  <si>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</si>
  <si>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</si>
  <si>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</si>
  <si>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</si>
  <si>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</si>
  <si>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</si>
  <si>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</si>
  <si>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</si>
  <si>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</si>
  <si>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</si>
  <si>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</si>
  <si>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</si>
  <si>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</si>
  <si>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</si>
  <si>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</si>
  <si>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</si>
  <si>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</si>
  <si>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</si>
  <si>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</si>
  <si>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</si>
  <si>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</si>
  <si>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</si>
  <si>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</si>
  <si>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</si>
  <si>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</si>
  <si>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</si>
  <si>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</si>
  <si>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</si>
  <si>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</si>
  <si>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</si>
  <si>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</si>
  <si>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</si>
  <si>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</si>
  <si>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</si>
  <si>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</si>
  <si>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</si>
  <si>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</si>
  <si>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</si>
  <si>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</si>
  <si>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</si>
  <si>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</si>
  <si>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</si>
  <si>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</si>
  <si>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</si>
  <si>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</si>
  <si>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</si>
  <si>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</si>
  <si>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</si>
  <si>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</si>
  <si>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</si>
  <si>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</si>
  <si>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</si>
  <si>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</si>
  <si>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</si>
  <si>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</si>
  <si>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</si>
  <si>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</si>
  <si>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</si>
  <si>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</si>
  <si>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</si>
  <si>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</si>
  <si>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</si>
  <si>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</si>
  <si>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</si>
  <si>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</si>
  <si>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</si>
  <si>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</si>
  <si>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</si>
  <si>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</si>
  <si>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</si>
  <si>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</si>
  <si>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</si>
  <si>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</si>
  <si>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</si>
  <si>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</si>
  <si>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</si>
  <si>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</si>
  <si>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</si>
  <si>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</si>
  <si>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</si>
  <si>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</si>
  <si>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</si>
  <si>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</si>
  <si>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</si>
  <si>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</si>
  <si>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</si>
  <si>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</si>
  <si>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</si>
  <si>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</si>
  <si>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</si>
  <si>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</si>
  <si>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</si>
  <si>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</si>
  <si>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</si>
  <si>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</si>
  <si>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</si>
  <si>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</si>
  <si>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</si>
  <si>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</si>
  <si>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</si>
  <si>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</si>
  <si>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</si>
  <si>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</si>
  <si>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</si>
  <si>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</si>
  <si>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</si>
  <si>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</si>
  <si>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</si>
  <si>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</si>
  <si>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</si>
  <si>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</si>
  <si>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</si>
  <si>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</si>
  <si>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</si>
  <si>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</si>
  <si>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</si>
  <si>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</si>
  <si>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</si>
  <si>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</si>
  <si>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</si>
  <si>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</si>
  <si>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</si>
  <si>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</si>
  <si>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</si>
  <si>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</si>
  <si>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</si>
  <si>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</si>
  <si>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</si>
  <si>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</si>
  <si>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</si>
  <si>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</si>
  <si>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</si>
  <si>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</si>
  <si>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</si>
  <si>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</si>
  <si>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</si>
  <si>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</si>
  <si>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</si>
  <si>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</si>
  <si>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</si>
  <si>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</si>
  <si>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</si>
  <si>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</si>
  <si>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</si>
  <si>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</si>
  <si>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</si>
  <si>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</si>
  <si>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</si>
  <si>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</si>
  <si>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</si>
  <si>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</si>
  <si>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</si>
  <si>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</si>
  <si>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</si>
  <si>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</si>
  <si>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</si>
  <si>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</si>
  <si>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</si>
  <si>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</si>
  <si>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</si>
  <si>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</si>
  <si>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</si>
  <si>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</si>
  <si>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</si>
  <si>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</si>
  <si>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</si>
  <si>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</si>
  <si>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</si>
  <si>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</si>
  <si>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</si>
  <si>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</si>
  <si>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</si>
  <si>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</si>
  <si>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</si>
  <si>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</si>
  <si>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</si>
  <si>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</si>
  <si>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</si>
  <si>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</si>
  <si>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</si>
  <si>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</si>
  <si>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</si>
  <si>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</si>
  <si>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</si>
  <si>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</si>
  <si>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</si>
  <si>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</si>
  <si>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</si>
  <si>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</si>
  <si>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</si>
  <si>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</si>
  <si>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</si>
  <si>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</si>
  <si>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</si>
  <si>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</si>
  <si>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</si>
  <si>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</si>
  <si>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</si>
  <si>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</si>
  <si>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</si>
  <si>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</si>
  <si>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</si>
  <si>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</si>
  <si>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</si>
  <si>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</si>
  <si>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</si>
  <si>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</si>
  <si>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</si>
  <si>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</si>
  <si>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</si>
  <si>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</si>
  <si>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</si>
  <si>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</si>
  <si>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</si>
  <si>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</si>
  <si>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</si>
  <si>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</si>
  <si>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</si>
  <si>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</si>
  <si>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</si>
  <si>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</si>
  <si>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</si>
  <si>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</si>
  <si>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</si>
  <si>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</si>
  <si>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</si>
  <si>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</si>
  <si>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</si>
  <si>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</si>
  <si>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</si>
  <si>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</si>
  <si>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</si>
  <si>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</si>
  <si>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</si>
  <si>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</si>
  <si>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</si>
  <si>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</si>
  <si>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</si>
  <si>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</si>
  <si>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</si>
  <si>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</si>
  <si>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</si>
  <si>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</si>
  <si>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</si>
  <si>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</si>
  <si>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</si>
  <si>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</si>
  <si>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</si>
  <si>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</si>
  <si>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</si>
  <si>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</si>
  <si>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</si>
  <si>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</si>
  <si>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</si>
  <si>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</si>
  <si>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</si>
  <si>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</si>
  <si>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</si>
  <si>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</si>
  <si>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</si>
  <si>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</si>
  <si>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</si>
  <si>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</si>
  <si>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</si>
  <si>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</si>
  <si>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</si>
  <si>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</si>
  <si>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</si>
  <si>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</si>
  <si>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</si>
  <si>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</si>
  <si>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</si>
  <si>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</si>
  <si>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</si>
  <si>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</si>
  <si>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</si>
  <si>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</si>
  <si>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</si>
  <si>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</si>
  <si>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</si>
  <si>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</si>
  <si>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</si>
  <si>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</si>
  <si>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</si>
  <si>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</si>
  <si>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</si>
  <si>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</si>
  <si>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</si>
  <si>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</si>
  <si>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</si>
  <si>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</si>
  <si>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</si>
  <si>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</si>
  <si>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</si>
  <si>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</si>
  <si>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</si>
  <si>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</si>
  <si>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</si>
  <si>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</si>
  <si>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</si>
  <si>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</si>
  <si>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</si>
  <si>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</si>
  <si>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</si>
  <si>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</si>
  <si>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</si>
  <si>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</si>
  <si>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</si>
  <si>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</si>
  <si>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</si>
  <si>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</si>
  <si>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</si>
  <si>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</si>
  <si>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</si>
  <si>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</si>
  <si>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</si>
  <si>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</si>
  <si>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</si>
  <si>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</si>
  <si>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</si>
  <si>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</si>
  <si>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</si>
  <si>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</si>
  <si>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</si>
  <si>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</si>
  <si>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</si>
  <si>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</si>
  <si>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</si>
  <si>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</si>
  <si>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</si>
  <si>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</si>
  <si>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</si>
  <si>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</si>
  <si>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</si>
  <si>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</si>
  <si>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</si>
  <si>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</si>
  <si>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</si>
  <si>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</si>
  <si>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</si>
  <si>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</si>
  <si>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</si>
  <si>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</si>
  <si>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</si>
  <si>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</si>
  <si>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</si>
  <si>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</si>
  <si>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</si>
  <si>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</si>
  <si>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</si>
  <si>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</si>
  <si>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</si>
  <si>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</si>
  <si>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</si>
  <si>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</si>
  <si>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</si>
  <si>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</si>
  <si>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</si>
  <si>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</si>
  <si>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</si>
  <si>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</si>
  <si>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</si>
  <si>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</si>
  <si>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</si>
  <si>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</si>
  <si>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</si>
  <si>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</si>
  <si>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</si>
  <si>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</si>
  <si>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</si>
  <si>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</si>
  <si>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</si>
  <si>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</si>
  <si>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</si>
  <si>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</si>
  <si>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</si>
  <si>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</si>
  <si>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</si>
  <si>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</si>
  <si>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</si>
  <si>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</si>
  <si>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</si>
  <si>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</si>
  <si>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</si>
  <si>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</si>
  <si>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</si>
  <si>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</si>
  <si>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</si>
  <si>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</si>
  <si>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</si>
  <si>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</si>
  <si>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</si>
  <si>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</si>
  <si>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</si>
  <si>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</si>
  <si>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</si>
  <si>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</si>
  <si>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</si>
  <si>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</si>
  <si>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</si>
  <si>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</si>
  <si>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</si>
  <si>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</si>
  <si>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</si>
  <si>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</si>
  <si>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</si>
  <si>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</si>
  <si>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</si>
  <si>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</si>
  <si>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</si>
  <si>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</si>
  <si>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</si>
  <si>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</si>
  <si>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</si>
  <si>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</si>
  <si>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</si>
  <si>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</si>
  <si>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</si>
  <si>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</si>
  <si>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</si>
  <si>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</si>
  <si>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</si>
  <si>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</si>
  <si>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</si>
  <si>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</si>
  <si>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</si>
  <si>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</si>
  <si>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</si>
  <si>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</si>
  <si>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</si>
  <si>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</si>
  <si>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</si>
  <si>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</si>
  <si>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</si>
  <si>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</si>
  <si>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</si>
  <si>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</si>
  <si>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</si>
  <si>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</si>
  <si>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</si>
  <si>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</si>
  <si>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</si>
  <si>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</si>
  <si>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</si>
  <si>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</si>
  <si>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</si>
  <si>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</si>
  <si>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</si>
  <si>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</si>
  <si>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</si>
  <si>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</si>
  <si>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</si>
  <si>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</si>
  <si>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</si>
  <si>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</si>
  <si>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</si>
  <si>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</si>
  <si>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</si>
  <si>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</si>
  <si>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</si>
  <si>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</si>
  <si>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</si>
  <si>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</si>
  <si>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</si>
  <si>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</si>
  <si>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</si>
  <si>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</si>
  <si>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</si>
  <si>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</si>
  <si>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</si>
  <si>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</si>
  <si>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</si>
  <si>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</si>
  <si>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</si>
  <si>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</si>
  <si>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</si>
  <si>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</si>
  <si>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</si>
  <si>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</si>
  <si>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</si>
  <si>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</si>
  <si>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</si>
  <si>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</si>
  <si>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</si>
  <si>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</si>
  <si>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</si>
  <si>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</si>
  <si>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</si>
  <si>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</si>
  <si>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</si>
  <si>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</si>
  <si>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</si>
  <si>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</si>
  <si>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</si>
  <si>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</si>
  <si>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</si>
  <si>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</si>
  <si>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</si>
  <si>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</si>
  <si>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</si>
  <si>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</si>
  <si>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</si>
  <si>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</si>
  <si>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</si>
  <si>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</si>
  <si>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</si>
  <si>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</si>
  <si>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</si>
  <si>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</si>
  <si>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</si>
  <si>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</si>
  <si>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</si>
  <si>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</si>
  <si>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</si>
  <si>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</si>
  <si>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</si>
  <si>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</si>
  <si>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</si>
  <si>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</si>
  <si>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</si>
  <si>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</si>
  <si>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</si>
  <si>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</si>
  <si>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</si>
  <si>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</si>
  <si>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</si>
  <si>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</si>
  <si>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</si>
  <si>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</si>
  <si>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</si>
  <si>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</si>
  <si>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</si>
  <si>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</si>
  <si>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</si>
  <si>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</si>
  <si>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</si>
  <si>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</si>
  <si>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</si>
  <si>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</si>
  <si>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</si>
  <si>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</si>
  <si>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</si>
  <si>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</si>
  <si>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</si>
  <si>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</si>
  <si>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</si>
  <si>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</si>
  <si>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</si>
  <si>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</si>
  <si>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</si>
  <si>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</si>
  <si>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</si>
  <si>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</si>
  <si>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</si>
  <si>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</si>
  <si>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</si>
  <si>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</si>
  <si>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</si>
  <si>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</si>
  <si>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</si>
  <si>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</si>
  <si>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</si>
  <si>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</si>
  <si>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</si>
  <si>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</si>
  <si>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</si>
  <si>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</si>
  <si>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</si>
  <si>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</si>
  <si>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</si>
  <si>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</si>
  <si>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</si>
  <si>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</si>
  <si>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</si>
  <si>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</si>
  <si>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</si>
  <si>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</si>
  <si>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</si>
  <si>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</si>
  <si>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</si>
  <si>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</si>
  <si>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</si>
  <si>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</si>
  <si>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</si>
  <si>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</si>
  <si>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</si>
  <si>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</si>
  <si>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</si>
  <si>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</si>
  <si>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</si>
  <si>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</si>
  <si>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</si>
  <si>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</si>
  <si>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</si>
  <si>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</si>
  <si>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</si>
  <si>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</si>
  <si>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</si>
  <si>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</si>
  <si>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</si>
  <si>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</si>
  <si>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</si>
  <si>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</si>
  <si>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</si>
  <si>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</si>
  <si>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</si>
  <si>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</si>
  <si>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</si>
  <si>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</si>
  <si>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</si>
  <si>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</si>
  <si>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</si>
  <si>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</si>
  <si>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</si>
  <si>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</si>
  <si>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</si>
  <si>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</si>
  <si>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</si>
  <si>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</si>
  <si>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</si>
  <si>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</si>
  <si>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</si>
  <si>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</si>
  <si>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</si>
  <si>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</si>
  <si>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</si>
  <si>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</si>
  <si>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</si>
  <si>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</si>
  <si>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</si>
  <si>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</si>
  <si>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</si>
  <si>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</si>
  <si>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</si>
  <si>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</si>
  <si>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</si>
  <si>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</si>
  <si>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</si>
  <si>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</si>
  <si>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</si>
  <si>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</si>
  <si>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</si>
  <si>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</si>
  <si>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</si>
  <si>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</si>
  <si>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</si>
  <si>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</si>
  <si>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</si>
  <si>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</si>
  <si>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</si>
  <si>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</si>
  <si>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</si>
  <si>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</si>
  <si>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</si>
  <si>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</si>
  <si>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</si>
  <si>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</si>
  <si>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</si>
  <si>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</si>
  <si>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</si>
  <si>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</si>
  <si>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</si>
  <si>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</si>
  <si>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</si>
  <si>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</si>
  <si>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</si>
  <si>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</si>
  <si>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</si>
  <si>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</si>
  <si>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</si>
  <si>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</si>
  <si>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</si>
  <si>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</si>
  <si>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</si>
  <si>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</si>
  <si>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</si>
  <si>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</si>
  <si>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</si>
  <si>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</si>
  <si>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</si>
  <si>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</si>
  <si>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</si>
  <si>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</si>
  <si>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</si>
  <si>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</si>
  <si>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</si>
  <si>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</si>
  <si>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</si>
  <si>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</si>
  <si>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</si>
  <si>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</si>
  <si>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</si>
  <si>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</si>
  <si>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</si>
  <si>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</si>
  <si>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</si>
  <si>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</si>
  <si>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</si>
  <si>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</si>
  <si>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</si>
  <si>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</si>
  <si>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</si>
  <si>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</si>
  <si>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</si>
  <si>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</si>
  <si>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</si>
  <si>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</si>
  <si>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</si>
  <si>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</si>
  <si>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</si>
  <si>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</si>
  <si>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</si>
  <si>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</si>
  <si>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</si>
  <si>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</si>
  <si>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</si>
  <si>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</si>
  <si>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</si>
  <si>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</si>
  <si>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</si>
  <si>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</si>
  <si>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</si>
  <si>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</si>
  <si>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</si>
  <si>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</si>
  <si>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</si>
  <si>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</si>
  <si>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</si>
  <si>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</si>
  <si>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</si>
  <si>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</si>
  <si>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</si>
  <si>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</si>
  <si>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</si>
  <si>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</si>
  <si>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</si>
  <si>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</si>
  <si>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</si>
  <si>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</si>
  <si>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</si>
  <si>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</si>
  <si>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</si>
  <si>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</si>
  <si>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</si>
  <si>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</si>
  <si>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</si>
  <si>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</si>
  <si>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</si>
  <si>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</si>
  <si>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</si>
  <si>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</si>
  <si>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</si>
  <si>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</si>
  <si>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</si>
  <si>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</si>
  <si>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</si>
  <si>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</si>
  <si>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</si>
  <si>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</si>
  <si>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</si>
  <si>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</si>
  <si>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</si>
  <si>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</si>
  <si>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</si>
  <si>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</si>
  <si>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</si>
  <si>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</si>
  <si>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</si>
  <si>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</si>
  <si>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</si>
  <si>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</si>
  <si>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</si>
  <si>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</si>
  <si>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</si>
  <si>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</si>
  <si>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</si>
  <si>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</si>
  <si>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</si>
  <si>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</si>
  <si>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</si>
  <si>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</si>
  <si>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</si>
  <si>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</si>
  <si>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</si>
  <si>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</si>
  <si>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</si>
  <si>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</si>
  <si>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</si>
  <si>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</si>
  <si>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</si>
  <si>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</si>
  <si>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</si>
  <si>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</si>
  <si>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</si>
  <si>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</si>
  <si>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</si>
  <si>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</si>
  <si>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</si>
  <si>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</si>
  <si>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</si>
  <si>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</si>
  <si>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</si>
  <si>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</si>
  <si>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</si>
  <si>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</si>
  <si>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</si>
  <si>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</si>
  <si>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</si>
  <si>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</si>
  <si>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</si>
  <si>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</si>
  <si>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</si>
  <si>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</si>
  <si>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</si>
  <si>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</si>
  <si>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</si>
  <si>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</si>
  <si>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</si>
  <si>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</si>
  <si>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</si>
  <si>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</si>
  <si>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</si>
  <si>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</si>
  <si>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</si>
  <si>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</si>
  <si>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</si>
  <si>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</si>
  <si>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</si>
  <si>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</si>
  <si>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</si>
  <si>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</si>
  <si>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</si>
  <si>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</si>
  <si>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</si>
  <si>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</si>
  <si>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</si>
  <si>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</si>
  <si>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</si>
  <si>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</si>
  <si>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</si>
  <si>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</si>
  <si>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</si>
  <si>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</si>
  <si>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</si>
  <si>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</si>
  <si>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</si>
  <si>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</si>
  <si>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</si>
  <si>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</si>
  <si>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</si>
  <si>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</si>
  <si>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</si>
  <si>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</si>
  <si>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</si>
  <si>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</si>
  <si>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</si>
  <si>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</si>
  <si>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</si>
  <si>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</si>
  <si>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</si>
  <si>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</si>
  <si>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</si>
  <si>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</si>
  <si>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</si>
  <si>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</si>
  <si>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</si>
  <si>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</si>
  <si>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5qa802035b_019_tps0007_L</t>
  </si>
  <si>
    <t>KJLTVL311390R01</t>
  </si>
  <si>
    <t>C</t>
  </si>
  <si>
    <t>5QA.803.209</t>
  </si>
  <si>
    <t>5qa802035b_019_tps0008_L</t>
  </si>
  <si>
    <t>5qa802035b_019_tps0002_L</t>
  </si>
  <si>
    <t>5qa802035b_019_tps0003_L</t>
  </si>
  <si>
    <t>5qa802035b_019_tps0009_L</t>
  </si>
  <si>
    <t>5qa802035b_019_tps0001_L</t>
  </si>
  <si>
    <t>5qa802035b_019_tps0004_L</t>
  </si>
  <si>
    <t>5qa802035b_055_bnps0001_L</t>
  </si>
  <si>
    <t>5QA.803.773</t>
  </si>
  <si>
    <t>5qa802035b_019_tps0005_L</t>
  </si>
  <si>
    <t>5qa802035b_019_tps0006_L</t>
  </si>
  <si>
    <t>5qa802035b_017_rps0013_L</t>
  </si>
  <si>
    <t>5qa802035b_017_rps0036_L</t>
  </si>
  <si>
    <t>5qa802035b_017_rps0015_L</t>
  </si>
  <si>
    <t>ST1390</t>
  </si>
  <si>
    <t>66-59D363989</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</si>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</sst>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1390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1390R01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950983</xdr:colOff>
      <xdr:row>49</xdr:row>
      <xdr:rowOff>79375</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flipH="1" flipV="1">
          <a:off x="929367" y="9334500"/>
          <a:ext cx="2767991" cy="1635125"/>
        </a:xfrm>
        <a:prstGeom prst="rect">
          <a:avLst/>
        </a:prstGeom>
      </xdr:spPr>
    </xdr:pic>
    <xdr:clientData/>
  </xdr:twoCellAnchor>
  <xdr:twoCellAnchor editAs="oneCell">
    <xdr:from>
      <xdr:col>8</xdr:col>
      <xdr:colOff>1072242</xdr:colOff>
      <xdr:row>8</xdr:row>
      <xdr:rowOff>190500</xdr:rowOff>
    </xdr:from>
    <xdr:to>
      <xdr:col>33</xdr:col>
      <xdr:colOff>373742</xdr:colOff>
      <xdr:row>38</xdr:row>
      <xdr:rowOff>12383</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818617" y="1968500"/>
          <a:ext cx="12652375" cy="64893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Q51" sqref="Q5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1390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1947</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4" zoomScale="60" zoomScaleNormal="60" zoomScaleSheetLayoutView="50" workbookViewId="0">
      <selection activeCell="Y44" sqref="Y4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1390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ST1390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1949</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7.1008100000000001</v>
      </c>
      <c r="D19" s="308" t="s">
        <v>1930</v>
      </c>
      <c r="E19" s="309" t="s">
        <v>1188</v>
      </c>
      <c r="F19" s="310" t="s">
        <v>1931</v>
      </c>
      <c r="G19" s="336" t="s">
        <v>1932</v>
      </c>
      <c r="H19" s="311" t="s">
        <v>1948</v>
      </c>
      <c r="I19" s="478" t="s">
        <v>1188</v>
      </c>
      <c r="J19" s="312">
        <v>147.26</v>
      </c>
      <c r="K19" s="313">
        <v>-458.39</v>
      </c>
      <c r="L19" s="314">
        <v>129.6</v>
      </c>
      <c r="M19" s="315" t="s">
        <v>1929</v>
      </c>
      <c r="N19" s="316" t="s">
        <v>1933</v>
      </c>
      <c r="O19" s="317" t="s">
        <v>1188</v>
      </c>
      <c r="P19" s="502">
        <v>1.7</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1.7600000000000002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4.1226872727272736</v>
      </c>
      <c r="AC19" s="322">
        <f>IF(AND(BT19="J",OR(G19="C",G19="X")),39,IF(AND(BT19="N",OR(G19="C",G19="X")),IF(Z19="BLECH?","",IF(AND(BX19=TRUE,BZ19=TRUE),IF(Z19&lt;=2,((1.13*Z19+7.1+BY19)+(1.13*Z19+7.1+CA19))/2*BW19,((1.5*Z19+5.8+BY19)+(1.5*Z19+5.8+CA19))/2*BW19),IF(Z19&lt;=2,(1.13*Z19+7.1+BY19+CA19)*BW19,(1.5*Z19+5.8+BY19+CA19)*BW19))),IF(OR(G19="B",G19="S"),6,IF(G19="R",7,IF(AND(G19="M",BT19="N"),4.3,IF(AND(G19="M",BT19="J"),"21",""))))))</f>
        <v>7.1304799999999995</v>
      </c>
      <c r="AD19" s="323">
        <f t="shared" ref="AD19:AD25" si="1">IF(OR(ISBLANK(G19),Z19="BLECH?"),"",IF(AND(BT19="J",G19="C"),60,IF(G19="B",60,IF(G19="R",150,IF(G19="S",90,IF(AND(G19="m",BT19="n"),350,IF(AND(G19="m",BT19="j"),50,MAX(MIN((((P19+S19+V19-1.4)*(600/4.6))+200)+BU19,900),200))))))))</f>
        <v>800</v>
      </c>
      <c r="AE19" s="324">
        <f>IF(AND(BT19="J",OR(G19="C",G19="X")),AB19*1,IF(OR(G19="C",G19="X"),AB19*BV19,IF(ISBLANK(G19),AB19,AB19*1)))</f>
        <v>2.8858810909090913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v>
      </c>
      <c r="BN19" s="475">
        <f>LARGE(BO19:BQ19,2)</f>
        <v>1.7</v>
      </c>
      <c r="BO19" s="474">
        <f t="shared" ref="BO19:BO43" si="7">P19</f>
        <v>1.7</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7.1008199999999997</v>
      </c>
      <c r="D20" s="333" t="s">
        <v>1934</v>
      </c>
      <c r="E20" s="334" t="s">
        <v>1188</v>
      </c>
      <c r="F20" s="335" t="s">
        <v>1931</v>
      </c>
      <c r="G20" s="336" t="s">
        <v>1932</v>
      </c>
      <c r="H20" s="337" t="s">
        <v>1948</v>
      </c>
      <c r="I20" s="479" t="s">
        <v>1188</v>
      </c>
      <c r="J20" s="338">
        <v>153.87</v>
      </c>
      <c r="K20" s="339">
        <v>-455.06</v>
      </c>
      <c r="L20" s="340">
        <v>93.76</v>
      </c>
      <c r="M20" s="341" t="s">
        <v>1929</v>
      </c>
      <c r="N20" s="342" t="s">
        <v>1933</v>
      </c>
      <c r="O20" s="343" t="s">
        <v>1188</v>
      </c>
      <c r="P20" s="319">
        <v>1.7</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1.7600000000000002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4.1226872727272736</v>
      </c>
      <c r="AC20" s="348">
        <f t="shared" ref="AC20:AC43" si="13">IF(AND(BT20="J",OR(G20="C",G20="X")),39,IF(OR(G20="C",G20="X"),IF(Z20="BLECH?","",IF(AND(BX20=TRUE,BZ20=TRUE),IF(Z20&lt;=2,((1.13*Z20+7.1+BY20)+(1.13*Z20+7.1+CA20))/2*BW20,((1.5*Z20+5.8+BY20)+(1.5*Z20+5.8+CA20))/2*BW20),IF(Z20&lt;=2,(1.13*Z20+7.1+BY20+CA20)*BW20,(1.5*Z20+5.8+BY20+CA20)*BW20))),IF(OR(G20="B",G20="S"),6,IF(G20="R",7,IF(AND(G20="M",BT20="N"),4.3,IF(AND(G20="M",BT20="J"),"21",""))))))</f>
        <v>7.1304799999999995</v>
      </c>
      <c r="AD20" s="323">
        <f t="shared" si="1"/>
        <v>800</v>
      </c>
      <c r="AE20" s="349">
        <f t="shared" ref="AE20:AE43" si="14">IF(AND(BT20="J",OR(G20="C",G20="X")),AB20*1,IF(OR(G20="C",G20="X"),AB20*BV20,IF(ISBLANK(G20),AB20,AB20*1)))</f>
        <v>2.8858810909090913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v>
      </c>
      <c r="BN20" s="475">
        <f t="shared" ref="BN20:BN43" si="22">LARGE(BO20:BQ20,2)</f>
        <v>1.7</v>
      </c>
      <c r="BO20" s="474">
        <f t="shared" si="7"/>
        <v>1.7</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7.1008300000000002</v>
      </c>
      <c r="D21" s="333" t="s">
        <v>1935</v>
      </c>
      <c r="E21" s="334" t="s">
        <v>1188</v>
      </c>
      <c r="F21" s="335" t="s">
        <v>1931</v>
      </c>
      <c r="G21" s="336" t="s">
        <v>1932</v>
      </c>
      <c r="H21" s="337" t="s">
        <v>1948</v>
      </c>
      <c r="I21" s="479" t="s">
        <v>1188</v>
      </c>
      <c r="J21" s="338">
        <v>137.47999999999999</v>
      </c>
      <c r="K21" s="339">
        <v>-450.64</v>
      </c>
      <c r="L21" s="340">
        <v>60.24</v>
      </c>
      <c r="M21" s="341" t="s">
        <v>1929</v>
      </c>
      <c r="N21" s="342" t="s">
        <v>1933</v>
      </c>
      <c r="O21" s="343" t="s">
        <v>1188</v>
      </c>
      <c r="P21" s="319">
        <v>1.7</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1.7600000000000002</v>
      </c>
      <c r="AA21" s="347">
        <f t="shared" si="11"/>
        <v>1.1727272727272728</v>
      </c>
      <c r="AB21" s="454">
        <f t="shared" si="12"/>
        <v>4.1226872727272736</v>
      </c>
      <c r="AC21" s="348">
        <f t="shared" si="13"/>
        <v>7.1304799999999995</v>
      </c>
      <c r="AD21" s="323">
        <f t="shared" si="1"/>
        <v>800</v>
      </c>
      <c r="AE21" s="349">
        <f t="shared" si="14"/>
        <v>2.8858810909090913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v>
      </c>
      <c r="BN21" s="475">
        <f t="shared" si="22"/>
        <v>1.7</v>
      </c>
      <c r="BO21" s="474">
        <f t="shared" si="7"/>
        <v>1.7</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7.1008399999999998</v>
      </c>
      <c r="D22" s="333" t="s">
        <v>1936</v>
      </c>
      <c r="E22" s="334" t="s">
        <v>1188</v>
      </c>
      <c r="F22" s="335" t="s">
        <v>1931</v>
      </c>
      <c r="G22" s="336" t="s">
        <v>1932</v>
      </c>
      <c r="H22" s="337" t="s">
        <v>1948</v>
      </c>
      <c r="I22" s="479" t="s">
        <v>1188</v>
      </c>
      <c r="J22" s="338">
        <v>104.06</v>
      </c>
      <c r="K22" s="339">
        <v>-456.42</v>
      </c>
      <c r="L22" s="340">
        <v>82.84</v>
      </c>
      <c r="M22" s="341" t="s">
        <v>1929</v>
      </c>
      <c r="N22" s="342" t="s">
        <v>1933</v>
      </c>
      <c r="O22" s="343" t="s">
        <v>1188</v>
      </c>
      <c r="P22" s="319">
        <v>1.7</v>
      </c>
      <c r="Q22" s="320" t="s">
        <v>1001</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1.7600000000000002</v>
      </c>
      <c r="AA22" s="347">
        <f t="shared" si="11"/>
        <v>1.1727272727272728</v>
      </c>
      <c r="AB22" s="454">
        <f t="shared" si="12"/>
        <v>4.1226872727272736</v>
      </c>
      <c r="AC22" s="348">
        <f t="shared" si="13"/>
        <v>7.1304799999999995</v>
      </c>
      <c r="AD22" s="323">
        <f t="shared" si="1"/>
        <v>800</v>
      </c>
      <c r="AE22" s="349">
        <f t="shared" si="14"/>
        <v>2.8858810909090913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TL 4225-AS30/30</v>
      </c>
      <c r="BJ22" s="473">
        <f t="shared" si="5"/>
        <v>0</v>
      </c>
      <c r="BM22" s="474">
        <f t="shared" si="6"/>
        <v>2</v>
      </c>
      <c r="BN22" s="475">
        <f t="shared" si="22"/>
        <v>1.7</v>
      </c>
      <c r="BO22" s="474">
        <f t="shared" si="7"/>
        <v>1.7</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7.1008500000000003</v>
      </c>
      <c r="D23" s="333" t="s">
        <v>1937</v>
      </c>
      <c r="E23" s="334" t="s">
        <v>1188</v>
      </c>
      <c r="F23" s="335" t="s">
        <v>1931</v>
      </c>
      <c r="G23" s="336" t="s">
        <v>1932</v>
      </c>
      <c r="H23" s="337" t="s">
        <v>1948</v>
      </c>
      <c r="I23" s="479" t="s">
        <v>1188</v>
      </c>
      <c r="J23" s="338">
        <v>114.47</v>
      </c>
      <c r="K23" s="339">
        <v>-456.79</v>
      </c>
      <c r="L23" s="340">
        <v>105.65</v>
      </c>
      <c r="M23" s="342" t="s">
        <v>1929</v>
      </c>
      <c r="N23" s="342" t="s">
        <v>1933</v>
      </c>
      <c r="O23" s="342" t="s">
        <v>1188</v>
      </c>
      <c r="P23" s="319">
        <v>1.7</v>
      </c>
      <c r="Q23" s="320" t="s">
        <v>1001</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1.7600000000000002</v>
      </c>
      <c r="AA23" s="347">
        <f t="shared" si="11"/>
        <v>1.1727272727272728</v>
      </c>
      <c r="AB23" s="454">
        <f t="shared" si="12"/>
        <v>4.1226872727272736</v>
      </c>
      <c r="AC23" s="348">
        <f t="shared" si="13"/>
        <v>7.1304799999999995</v>
      </c>
      <c r="AD23" s="323">
        <f t="shared" si="1"/>
        <v>800</v>
      </c>
      <c r="AE23" s="349">
        <f t="shared" si="14"/>
        <v>2.8858810909090913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TL 4225-AS30/30</v>
      </c>
      <c r="BJ23" s="473">
        <f t="shared" si="5"/>
        <v>0</v>
      </c>
      <c r="BM23" s="474">
        <f t="shared" si="6"/>
        <v>2</v>
      </c>
      <c r="BN23" s="475">
        <f>LARGE(BO23:BQ23,2)</f>
        <v>1.7</v>
      </c>
      <c r="BO23" s="474">
        <f t="shared" si="7"/>
        <v>1.7</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7.1008599999999999</v>
      </c>
      <c r="D24" s="333" t="s">
        <v>1938</v>
      </c>
      <c r="E24" s="334" t="s">
        <v>1188</v>
      </c>
      <c r="F24" s="335" t="s">
        <v>1931</v>
      </c>
      <c r="G24" s="336" t="s">
        <v>1932</v>
      </c>
      <c r="H24" s="337" t="s">
        <v>1948</v>
      </c>
      <c r="I24" s="479" t="s">
        <v>1188</v>
      </c>
      <c r="J24" s="338">
        <v>93.45</v>
      </c>
      <c r="K24" s="339">
        <v>-460.24</v>
      </c>
      <c r="L24" s="340">
        <v>112.4</v>
      </c>
      <c r="M24" s="342" t="s">
        <v>1929</v>
      </c>
      <c r="N24" s="342" t="s">
        <v>1933</v>
      </c>
      <c r="O24" s="342" t="s">
        <v>1188</v>
      </c>
      <c r="P24" s="319">
        <v>1.7</v>
      </c>
      <c r="Q24" s="320" t="s">
        <v>1001</v>
      </c>
      <c r="R24" s="355">
        <f>IF(AND(ISBLANK(P24),ISTEXT(Q24)),"t1?",IF(AND(ISBLANK(Q24),ISBLANK(P24)),"",VLOOKUP(BH24,Materialliste!$A$2:$B$1615,2,FALSE)))</f>
        <v>550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1.7600000000000002</v>
      </c>
      <c r="AA24" s="347">
        <f t="shared" si="11"/>
        <v>1.1727272727272728</v>
      </c>
      <c r="AB24" s="454">
        <f t="shared" si="12"/>
        <v>4.1226872727272736</v>
      </c>
      <c r="AC24" s="348">
        <f t="shared" si="13"/>
        <v>7.1304799999999995</v>
      </c>
      <c r="AD24" s="323">
        <f t="shared" si="1"/>
        <v>800</v>
      </c>
      <c r="AE24" s="349">
        <f t="shared" si="14"/>
        <v>2.8858810909090913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CR440Y780T-DP-EG12/12</v>
      </c>
      <c r="BI24" s="473" t="str">
        <f t="shared" si="4"/>
        <v>TL 4225-AS30/30</v>
      </c>
      <c r="BJ24" s="473">
        <f t="shared" si="5"/>
        <v>0</v>
      </c>
      <c r="BM24" s="474">
        <f t="shared" si="6"/>
        <v>2</v>
      </c>
      <c r="BN24" s="475">
        <f t="shared" si="22"/>
        <v>1.7</v>
      </c>
      <c r="BO24" s="474">
        <f t="shared" si="7"/>
        <v>1.7</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7.1008699999999996</v>
      </c>
      <c r="D25" s="333" t="s">
        <v>1939</v>
      </c>
      <c r="E25" s="334" t="s">
        <v>1188</v>
      </c>
      <c r="F25" s="335" t="s">
        <v>1931</v>
      </c>
      <c r="G25" s="336" t="s">
        <v>1932</v>
      </c>
      <c r="H25" s="337" t="s">
        <v>1948</v>
      </c>
      <c r="I25" s="479" t="s">
        <v>1188</v>
      </c>
      <c r="J25" s="338">
        <v>72.8</v>
      </c>
      <c r="K25" s="339">
        <v>-462.7</v>
      </c>
      <c r="L25" s="340">
        <v>104.73</v>
      </c>
      <c r="M25" s="342" t="s">
        <v>1929</v>
      </c>
      <c r="N25" s="342" t="s">
        <v>1933</v>
      </c>
      <c r="O25" s="342" t="s">
        <v>1188</v>
      </c>
      <c r="P25" s="319">
        <v>1.7</v>
      </c>
      <c r="Q25" s="320" t="s">
        <v>1001</v>
      </c>
      <c r="R25" s="355">
        <f>IF(AND(ISBLANK(P25),ISTEXT(Q25)),"t1?",IF(AND(ISBLANK(Q25),ISBLANK(P25)),"",VLOOKUP(BH25,Materialliste!$A$2:$B$1615,2,FALSE)))</f>
        <v>550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1.7600000000000002</v>
      </c>
      <c r="AA25" s="347">
        <f t="shared" si="11"/>
        <v>1.1727272727272728</v>
      </c>
      <c r="AB25" s="454">
        <f t="shared" si="12"/>
        <v>4.1226872727272736</v>
      </c>
      <c r="AC25" s="348">
        <f t="shared" si="13"/>
        <v>7.1304799999999995</v>
      </c>
      <c r="AD25" s="323">
        <f t="shared" si="1"/>
        <v>800</v>
      </c>
      <c r="AE25" s="349">
        <f t="shared" si="14"/>
        <v>2.8858810909090913</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TL 4225-AS30/30</v>
      </c>
      <c r="BJ25" s="473">
        <f t="shared" si="5"/>
        <v>0</v>
      </c>
      <c r="BM25" s="474">
        <f t="shared" si="6"/>
        <v>2</v>
      </c>
      <c r="BN25" s="475">
        <f t="shared" si="22"/>
        <v>1.7</v>
      </c>
      <c r="BO25" s="474">
        <f t="shared" si="7"/>
        <v>1.7</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7.1008800000000001</v>
      </c>
      <c r="D26" s="333" t="s">
        <v>1940</v>
      </c>
      <c r="E26" s="334" t="s">
        <v>1188</v>
      </c>
      <c r="F26" s="335" t="s">
        <v>1931</v>
      </c>
      <c r="G26" s="336" t="s">
        <v>1932</v>
      </c>
      <c r="H26" s="337" t="s">
        <v>1948</v>
      </c>
      <c r="I26" s="479" t="s">
        <v>1188</v>
      </c>
      <c r="J26" s="338">
        <v>62.18</v>
      </c>
      <c r="K26" s="339">
        <v>-468.39</v>
      </c>
      <c r="L26" s="340">
        <v>132.26</v>
      </c>
      <c r="M26" s="342" t="s">
        <v>1929</v>
      </c>
      <c r="N26" s="342" t="s">
        <v>1941</v>
      </c>
      <c r="O26" s="342" t="s">
        <v>1188</v>
      </c>
      <c r="P26" s="319">
        <v>1.7</v>
      </c>
      <c r="Q26" s="320" t="s">
        <v>1001</v>
      </c>
      <c r="R26" s="355">
        <f>IF(AND(ISBLANK(P26),ISTEXT(Q26)),"t1?",IF(AND(ISBLANK(Q26),ISBLANK(P26)),"",VLOOKUP(BH26,Materialliste!$A$2:$B$1615,2,FALSE)))</f>
        <v>550</v>
      </c>
      <c r="S26" s="319">
        <v>1.5</v>
      </c>
      <c r="T26" s="320" t="s">
        <v>905</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1.5400000000000003</v>
      </c>
      <c r="AA26" s="347">
        <f t="shared" si="11"/>
        <v>1.0924242424242425</v>
      </c>
      <c r="AB26" s="454">
        <f t="shared" si="12"/>
        <v>3.4606175757575763</v>
      </c>
      <c r="AC26" s="348">
        <f t="shared" si="13"/>
        <v>8.8401999999999994</v>
      </c>
      <c r="AD26" s="323">
        <f>IF(OR(ISBLANK(G26),Z26="BLECH?"),"",IF(AND(BT26="J",G26="C"),60,IF(G26="B",60,IF(G26="R",150,IF(G26="S",90,IF(AND(G26="m",BT26="n"),350,IF(AND(G26="m",BT26="j"),50,MAX(MIN((((P26+S26+V26-1.4)*(600/4.6))+200)+BU26,900),200))))))))</f>
        <v>434.78260869565224</v>
      </c>
      <c r="AE26" s="349">
        <f t="shared" si="14"/>
        <v>3.4606175757575763</v>
      </c>
      <c r="AF26" s="480">
        <f t="shared" si="15"/>
        <v>4.2866070498705611</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CR570Y780T-CP-EG12/12</v>
      </c>
      <c r="BJ26" s="473">
        <f t="shared" si="5"/>
        <v>0</v>
      </c>
      <c r="BM26" s="474">
        <f t="shared" si="6"/>
        <v>1.7</v>
      </c>
      <c r="BN26" s="475">
        <f t="shared" si="22"/>
        <v>1.5</v>
      </c>
      <c r="BO26" s="474">
        <f t="shared" si="7"/>
        <v>1.7</v>
      </c>
      <c r="BP26" s="474">
        <f t="shared" si="8"/>
        <v>1.5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923"/>
      <c r="B27" s="281"/>
      <c r="C27" s="332">
        <v>7.1008899999999997</v>
      </c>
      <c r="D27" s="333" t="s">
        <v>1942</v>
      </c>
      <c r="E27" s="334" t="s">
        <v>1188</v>
      </c>
      <c r="F27" s="335" t="s">
        <v>1931</v>
      </c>
      <c r="G27" s="336" t="s">
        <v>1932</v>
      </c>
      <c r="H27" s="337" t="s">
        <v>1948</v>
      </c>
      <c r="I27" s="479" t="s">
        <v>1188</v>
      </c>
      <c r="J27" s="338">
        <v>83.88</v>
      </c>
      <c r="K27" s="339">
        <v>-464.2</v>
      </c>
      <c r="L27" s="340">
        <v>129.58000000000001</v>
      </c>
      <c r="M27" s="342" t="s">
        <v>1929</v>
      </c>
      <c r="N27" s="342" t="s">
        <v>1933</v>
      </c>
      <c r="O27" s="342" t="s">
        <v>1188</v>
      </c>
      <c r="P27" s="319">
        <v>1.7</v>
      </c>
      <c r="Q27" s="320" t="s">
        <v>1001</v>
      </c>
      <c r="R27" s="355">
        <f>IF(AND(ISBLANK(P27),ISTEXT(Q27)),"t1?",IF(AND(ISBLANK(Q27),ISBLANK(P27)),"",VLOOKUP(BH27,Materialliste!$A$2:$B$1615,2,FALSE)))</f>
        <v>550</v>
      </c>
      <c r="S27" s="319">
        <v>2</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1.7600000000000002</v>
      </c>
      <c r="AA27" s="347">
        <f t="shared" si="11"/>
        <v>1.1727272727272728</v>
      </c>
      <c r="AB27" s="454">
        <f t="shared" si="12"/>
        <v>4.1226872727272736</v>
      </c>
      <c r="AC27" s="348">
        <f t="shared" si="13"/>
        <v>7.1304799999999995</v>
      </c>
      <c r="AD27" s="323">
        <f t="shared" ref="AD27:AD43" si="32">IF(OR(ISBLANK(G27),Z27="BLECH?"),"",IF(AND(BT27="J",G27="C"),60,IF(G27="B",60,IF(G27="R",150,IF(G27="S",90,IF(AND(G27="m",BT27="n"),350,IF(AND(G27="m",BT27="j"),50,MAX(MIN((((P27+S27+V27-1.4)*(600/4.6))+200)+BU27,900),200))))))))</f>
        <v>800</v>
      </c>
      <c r="AE27" s="349">
        <f t="shared" si="14"/>
        <v>2.8858810909090913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TL 4225-AS30/30</v>
      </c>
      <c r="BJ27" s="473">
        <f t="shared" si="5"/>
        <v>0</v>
      </c>
      <c r="BM27" s="474">
        <f t="shared" si="6"/>
        <v>2</v>
      </c>
      <c r="BN27" s="475">
        <f t="shared" si="22"/>
        <v>1.7</v>
      </c>
      <c r="BO27" s="474">
        <f t="shared" si="7"/>
        <v>1.7</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510">
        <v>7.1009000000000002</v>
      </c>
      <c r="D28" s="333" t="s">
        <v>1943</v>
      </c>
      <c r="E28" s="334" t="s">
        <v>1188</v>
      </c>
      <c r="F28" s="335" t="s">
        <v>1931</v>
      </c>
      <c r="G28" s="336" t="s">
        <v>1932</v>
      </c>
      <c r="H28" s="337" t="s">
        <v>1948</v>
      </c>
      <c r="I28" s="476" t="s">
        <v>1188</v>
      </c>
      <c r="J28" s="338">
        <v>125.61</v>
      </c>
      <c r="K28" s="339">
        <v>-459.71</v>
      </c>
      <c r="L28" s="340">
        <v>132.83000000000001</v>
      </c>
      <c r="M28" s="342" t="s">
        <v>1929</v>
      </c>
      <c r="N28" s="342" t="s">
        <v>1933</v>
      </c>
      <c r="O28" s="342" t="s">
        <v>1188</v>
      </c>
      <c r="P28" s="319">
        <v>1.7</v>
      </c>
      <c r="Q28" s="320" t="s">
        <v>1001</v>
      </c>
      <c r="R28" s="355">
        <f>IF(AND(ISBLANK(P28),ISTEXT(Q28)),"t1?",IF(AND(ISBLANK(Q28),ISBLANK(P28)),"",VLOOKUP(BH28,Materialliste!$A$2:$B$1615,2,FALSE)))</f>
        <v>550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1.7600000000000002</v>
      </c>
      <c r="AA28" s="347">
        <f t="shared" si="11"/>
        <v>1.1727272727272728</v>
      </c>
      <c r="AB28" s="454">
        <f t="shared" si="12"/>
        <v>4.1226872727272736</v>
      </c>
      <c r="AC28" s="348">
        <f t="shared" si="13"/>
        <v>7.1304799999999995</v>
      </c>
      <c r="AD28" s="323">
        <f t="shared" si="32"/>
        <v>800</v>
      </c>
      <c r="AE28" s="349">
        <f t="shared" si="14"/>
        <v>2.8858810909090913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TL 4225-AS30/30</v>
      </c>
      <c r="BJ28" s="473">
        <f t="shared" si="5"/>
        <v>0</v>
      </c>
      <c r="BM28" s="474">
        <f t="shared" si="6"/>
        <v>2</v>
      </c>
      <c r="BN28" s="475">
        <f t="shared" si="22"/>
        <v>1.7</v>
      </c>
      <c r="BO28" s="474">
        <f t="shared" si="7"/>
        <v>1.7</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7.1009099999999998</v>
      </c>
      <c r="D29" s="333" t="s">
        <v>1944</v>
      </c>
      <c r="E29" s="334" t="s">
        <v>1188</v>
      </c>
      <c r="F29" s="335" t="s">
        <v>1931</v>
      </c>
      <c r="G29" s="336" t="s">
        <v>1932</v>
      </c>
      <c r="H29" s="337" t="s">
        <v>1948</v>
      </c>
      <c r="I29" s="476" t="s">
        <v>1188</v>
      </c>
      <c r="J29" s="338">
        <v>152.32</v>
      </c>
      <c r="K29" s="339">
        <v>-473.64</v>
      </c>
      <c r="L29" s="340">
        <v>214.1</v>
      </c>
      <c r="M29" s="342" t="s">
        <v>1928</v>
      </c>
      <c r="N29" s="342" t="s">
        <v>1929</v>
      </c>
      <c r="O29" s="342" t="s">
        <v>1188</v>
      </c>
      <c r="P29" s="319">
        <v>2.1</v>
      </c>
      <c r="Q29" s="320" t="s">
        <v>1001</v>
      </c>
      <c r="R29" s="355">
        <f>IF(AND(ISBLANK(P29),ISTEXT(Q29)),"t1?",IF(AND(ISBLANK(Q29),ISBLANK(P29)),"",VLOOKUP(BH29,Materialliste!$A$2:$B$1615,2,FALSE)))</f>
        <v>550</v>
      </c>
      <c r="S29" s="319">
        <v>1.7</v>
      </c>
      <c r="T29" s="320" t="s">
        <v>1001</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CR440Y780T-DP-EG12/12</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v>7.1009200000000003</v>
      </c>
      <c r="D30" s="333" t="s">
        <v>1945</v>
      </c>
      <c r="E30" s="334" t="s">
        <v>1188</v>
      </c>
      <c r="F30" s="335" t="s">
        <v>1931</v>
      </c>
      <c r="G30" s="336" t="s">
        <v>1932</v>
      </c>
      <c r="H30" s="337" t="s">
        <v>1948</v>
      </c>
      <c r="I30" s="476" t="s">
        <v>1188</v>
      </c>
      <c r="J30" s="338">
        <v>122.59</v>
      </c>
      <c r="K30" s="339">
        <v>-476.59</v>
      </c>
      <c r="L30" s="340">
        <v>214.34</v>
      </c>
      <c r="M30" s="342" t="s">
        <v>1928</v>
      </c>
      <c r="N30" s="342" t="s">
        <v>1929</v>
      </c>
      <c r="O30" s="342" t="s">
        <v>1188</v>
      </c>
      <c r="P30" s="319">
        <v>2.1</v>
      </c>
      <c r="Q30" s="320" t="s">
        <v>1001</v>
      </c>
      <c r="R30" s="355">
        <f>IF(AND(ISBLANK(P30),ISTEXT(Q30)),"t1?",IF(AND(ISBLANK(Q30),ISBLANK(P30)),"",VLOOKUP(BH30,Materialliste!$A$2:$B$1615,2,FALSE)))</f>
        <v>550</v>
      </c>
      <c r="S30" s="319">
        <v>1.7</v>
      </c>
      <c r="T30" s="320" t="s">
        <v>1001</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CR440Y780T-DP-EG12/12</v>
      </c>
      <c r="BI30" s="473" t="str">
        <f t="shared" si="4"/>
        <v>CR440Y780T-DP-EG12/12</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923"/>
      <c r="B31" s="281"/>
      <c r="C31" s="332">
        <v>7.10093</v>
      </c>
      <c r="D31" s="333" t="s">
        <v>1946</v>
      </c>
      <c r="E31" s="334" t="s">
        <v>1188</v>
      </c>
      <c r="F31" s="335" t="s">
        <v>1931</v>
      </c>
      <c r="G31" s="336" t="s">
        <v>1932</v>
      </c>
      <c r="H31" s="337" t="s">
        <v>1948</v>
      </c>
      <c r="I31" s="476" t="s">
        <v>1188</v>
      </c>
      <c r="J31" s="338">
        <v>65.95</v>
      </c>
      <c r="K31" s="339">
        <v>-477.07</v>
      </c>
      <c r="L31" s="340">
        <v>231.17</v>
      </c>
      <c r="M31" s="342" t="s">
        <v>1928</v>
      </c>
      <c r="N31" s="342" t="s">
        <v>1929</v>
      </c>
      <c r="O31" s="342" t="s">
        <v>1188</v>
      </c>
      <c r="P31" s="319">
        <v>2.1</v>
      </c>
      <c r="Q31" s="320" t="s">
        <v>1001</v>
      </c>
      <c r="R31" s="355">
        <f>IF(AND(ISBLANK(P31),ISTEXT(Q31)),"t1?",IF(AND(ISBLANK(Q31),ISBLANK(P31)),"",VLOOKUP(BH31,Materialliste!$A$2:$B$1615,2,FALSE)))</f>
        <v>550</v>
      </c>
      <c r="S31" s="319">
        <v>1.7</v>
      </c>
      <c r="T31" s="320" t="s">
        <v>1001</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1.0666666666666667</v>
      </c>
      <c r="AB31" s="454">
        <f t="shared" si="12"/>
        <v>3.8038133333333333</v>
      </c>
      <c r="AC31" s="348">
        <f t="shared" si="13"/>
        <v>9.1113999999999997</v>
      </c>
      <c r="AD31" s="323">
        <f t="shared" si="32"/>
        <v>513.04347826086951</v>
      </c>
      <c r="AE31" s="349">
        <f t="shared" si="14"/>
        <v>3.8038133333333333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CR440Y780T-DP-EG12/12</v>
      </c>
      <c r="BI31" s="473" t="str">
        <f t="shared" si="4"/>
        <v>CR440Y780T-DP-EG12/12</v>
      </c>
      <c r="BJ31" s="473">
        <f t="shared" si="5"/>
        <v>0</v>
      </c>
      <c r="BM31" s="474">
        <f t="shared" si="6"/>
        <v>2.1</v>
      </c>
      <c r="BN31" s="475">
        <f t="shared" si="22"/>
        <v>1.7</v>
      </c>
      <c r="BO31" s="474">
        <f t="shared" si="7"/>
        <v>2.1</v>
      </c>
      <c r="BP31" s="474">
        <f t="shared" si="8"/>
        <v>1.7</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0</v>
      </c>
      <c r="CA31" s="298">
        <f t="shared" si="29"/>
        <v>0</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3400</v>
      </c>
      <c r="I44" s="819" t="str">
        <f>IF($E$6="DE","Ausladung [mm]","Distance to Tip [mm]")</f>
        <v>Distance to Tip [mm]</v>
      </c>
      <c r="J44" s="835"/>
      <c r="K44" s="834"/>
      <c r="L44" s="412"/>
      <c r="M44" s="819" t="str">
        <f>IF($E$6="DE","Zylinderkraft min. [N]","Cyl. Force min. [N]")</f>
        <v>Cyl. Force min. [N]</v>
      </c>
      <c r="N44" s="834"/>
      <c r="O44" s="413">
        <f>IF(G8="J",(H44/L46)*2,H44/L46)</f>
        <v>3400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5000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3400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5000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1390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ST1390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2" priority="427" stopIfTrue="1" operator="equal">
      <formula>"Ergebnis des Druckbereichs i.O."</formula>
    </cfRule>
    <cfRule type="cellIs" dxfId="141" priority="428" stopIfTrue="1" operator="equal">
      <formula>"Ergebnis des Druckbereichs nicht i.O."</formula>
    </cfRule>
  </conditionalFormatting>
  <conditionalFormatting sqref="BH47">
    <cfRule type="cellIs" dxfId="140" priority="425" stopIfTrue="1" operator="equal">
      <formula>" "</formula>
    </cfRule>
    <cfRule type="cellIs" dxfId="139" priority="426" stopIfTrue="1" operator="equal">
      <formula>"Rücksprache Prozessmethodik"</formula>
    </cfRule>
  </conditionalFormatting>
  <conditionalFormatting sqref="X46">
    <cfRule type="cellIs" dxfId="138" priority="419" stopIfTrue="1" operator="notEqual">
      <formula>"39D 1978-2"</formula>
    </cfRule>
    <cfRule type="containsText" dxfId="137" priority="420" stopIfTrue="1" operator="containsText" text="39D 1978-2">
      <formula>NOT(ISERROR(SEARCH("39D 1978-2",X46)))</formula>
    </cfRule>
    <cfRule type="expression" priority="421" stopIfTrue="1">
      <formula>1</formula>
    </cfRule>
  </conditionalFormatting>
  <conditionalFormatting sqref="AA46">
    <cfRule type="cellIs" dxfId="136" priority="418" stopIfTrue="1" operator="notEqual">
      <formula>6</formula>
    </cfRule>
  </conditionalFormatting>
  <conditionalFormatting sqref="AB46">
    <cfRule type="cellIs" dxfId="135" priority="417" stopIfTrue="1" operator="notEqual">
      <formula>50</formula>
    </cfRule>
  </conditionalFormatting>
  <conditionalFormatting sqref="AC46">
    <cfRule type="cellIs" dxfId="134" priority="416" stopIfTrue="1" operator="notEqual">
      <formula>6</formula>
    </cfRule>
  </conditionalFormatting>
  <conditionalFormatting sqref="AD46">
    <cfRule type="cellIs" dxfId="133" priority="413" stopIfTrue="1" operator="notEqual">
      <formula>50</formula>
    </cfRule>
  </conditionalFormatting>
  <conditionalFormatting sqref="CB19:CB43">
    <cfRule type="cellIs" dxfId="132" priority="438" stopIfTrue="1" operator="equal">
      <formula>$AC$19</formula>
    </cfRule>
  </conditionalFormatting>
  <conditionalFormatting sqref="G19:G43">
    <cfRule type="expression" dxfId="131" priority="412" stopIfTrue="1">
      <formula>OR(AND(ISNUMBER($P19),ISBLANK($G19)),AND(ISTEXT($G19),ISBLANK($P19)))</formula>
    </cfRule>
  </conditionalFormatting>
  <conditionalFormatting sqref="BH46">
    <cfRule type="cellIs" dxfId="130" priority="396" operator="equal">
      <formula>"pressure level not allowed"</formula>
    </cfRule>
    <cfRule type="cellIs" dxfId="129" priority="397" operator="equal">
      <formula>"presure level allowed"</formula>
    </cfRule>
    <cfRule type="cellIs" dxfId="128" priority="398" operator="equal">
      <formula>"Max. Force of gun acc.Drw.exceeded!"</formula>
    </cfRule>
    <cfRule type="cellIs" dxfId="127" priority="408" stopIfTrue="1" operator="equal">
      <formula>"Zangenkraft lt.Zangenzeichnung überschritten!"</formula>
    </cfRule>
  </conditionalFormatting>
  <conditionalFormatting sqref="AE19:AE43">
    <cfRule type="expression" dxfId="126" priority="404">
      <formula>ISERROR(AE19)</formula>
    </cfRule>
  </conditionalFormatting>
  <conditionalFormatting sqref="BH47">
    <cfRule type="cellIs" dxfId="125" priority="395" operator="equal">
      <formula>"consult process methodology"</formula>
    </cfRule>
  </conditionalFormatting>
  <conditionalFormatting sqref="W47">
    <cfRule type="expression" dxfId="124" priority="439" stopIfTrue="1">
      <formula>ISBLANK($W$47)</formula>
    </cfRule>
  </conditionalFormatting>
  <conditionalFormatting sqref="G6">
    <cfRule type="cellIs" dxfId="123" priority="394" operator="equal">
      <formula>"-"</formula>
    </cfRule>
  </conditionalFormatting>
  <conditionalFormatting sqref="H44">
    <cfRule type="cellIs" dxfId="122" priority="393" operator="equal">
      <formula>"Zangentyp?"</formula>
    </cfRule>
  </conditionalFormatting>
  <conditionalFormatting sqref="BH49">
    <cfRule type="cellIs" dxfId="121" priority="391" stopIfTrue="1" operator="equal">
      <formula>"Zangen/Motorauslegung i.O."</formula>
    </cfRule>
    <cfRule type="cellIs" dxfId="120" priority="392" stopIfTrue="1" operator="equal">
      <formula>"Zangen/Motorauslegung nicht i.O."</formula>
    </cfRule>
  </conditionalFormatting>
  <conditionalFormatting sqref="BH49 BJ49:BK49">
    <cfRule type="cellIs" dxfId="119" priority="385" operator="equal">
      <formula>"Gun/Electromotor Design not O.K."</formula>
    </cfRule>
    <cfRule type="cellIs" dxfId="118" priority="386" operator="equal">
      <formula>"Gun/Electromotor Design O.K."</formula>
    </cfRule>
    <cfRule type="cellIs" dxfId="117" priority="387" operator="equal">
      <formula>"incorrect Gun Type/Gun Body/Gun Measure"</formula>
    </cfRule>
    <cfRule type="cellIs" dxfId="116" priority="388" operator="equal">
      <formula>"Max. Force of Gun acc.Drw.exceeded!"</formula>
    </cfRule>
    <cfRule type="cellIs" dxfId="115" priority="389" operator="equal">
      <formula>"max. Zangenkraft lt.Zeichnung überschritten!"</formula>
    </cfRule>
    <cfRule type="cellIs" dxfId="114" priority="390" stopIfTrue="1" operator="equal">
      <formula>"Zangentyp/-grundkörper/-maße falsch"</formula>
    </cfRule>
  </conditionalFormatting>
  <conditionalFormatting sqref="BH50">
    <cfRule type="cellIs" dxfId="113" priority="383" stopIfTrue="1" operator="equal">
      <formula>" "</formula>
    </cfRule>
    <cfRule type="cellIs" dxfId="112" priority="384" stopIfTrue="1" operator="equal">
      <formula>"Rücksprache Prozessmethodik"</formula>
    </cfRule>
  </conditionalFormatting>
  <conditionalFormatting sqref="T46">
    <cfRule type="cellIs" dxfId="111" priority="373" stopIfTrue="1" operator="equal">
      <formula>" "</formula>
    </cfRule>
    <cfRule type="cellIs" dxfId="110" priority="374" stopIfTrue="1" operator="equal">
      <formula>"Rücksprache Prozessmethodik"</formula>
    </cfRule>
  </conditionalFormatting>
  <conditionalFormatting sqref="T46">
    <cfRule type="cellIs" dxfId="109" priority="372" operator="equal">
      <formula>"consult process methodology"</formula>
    </cfRule>
  </conditionalFormatting>
  <conditionalFormatting sqref="T45">
    <cfRule type="cellIs" dxfId="108" priority="370" stopIfTrue="1" operator="equal">
      <formula>"Zangen/Motorauslegung i.O."</formula>
    </cfRule>
    <cfRule type="cellIs" dxfId="107" priority="371" stopIfTrue="1" operator="equal">
      <formula>"Zangen/Motorauslegung nicht i.O."</formula>
    </cfRule>
  </conditionalFormatting>
  <conditionalFormatting sqref="T45:W45">
    <cfRule type="cellIs" dxfId="106" priority="330" operator="equal">
      <formula>"Zangentyp/Guntype?"</formula>
    </cfRule>
    <cfRule type="cellIs" dxfId="105" priority="360" operator="equal">
      <formula>"Pressure level not allowed"</formula>
    </cfRule>
    <cfRule type="cellIs" dxfId="104" priority="361" operator="equal">
      <formula>"Presure level allowed"</formula>
    </cfRule>
    <cfRule type="cellIs" dxfId="103" priority="362" operator="equal">
      <formula>"Ergebnis des Druckbereichs nicht i.O."</formula>
    </cfRule>
    <cfRule type="cellIs" dxfId="102" priority="363" operator="equal">
      <formula>"Ergebnis des Druckbereichs i.O."</formula>
    </cfRule>
    <cfRule type="cellIs" dxfId="101" priority="364" operator="equal">
      <formula>"Gun/Electromotor Design not O.K."</formula>
    </cfRule>
    <cfRule type="cellIs" dxfId="100" priority="365" operator="equal">
      <formula>"Gun/Electromotor Design O.K."</formula>
    </cfRule>
    <cfRule type="cellIs" dxfId="99" priority="366" operator="equal">
      <formula>"incorrect Gun Type/Gun Body/Gun Measure"</formula>
    </cfRule>
    <cfRule type="cellIs" dxfId="98" priority="367" operator="equal">
      <formula>"Max. Force of Gun acc.Drw.exceeded!"</formula>
    </cfRule>
    <cfRule type="cellIs" dxfId="97" priority="368" operator="equal">
      <formula>"max. Zangenkraft lt.Zeichnung überschritten!"</formula>
    </cfRule>
    <cfRule type="cellIs" dxfId="96" priority="369" stopIfTrue="1" operator="equal">
      <formula>"Zangentyp/-grundkörper/-maße falsch"</formula>
    </cfRule>
  </conditionalFormatting>
  <conditionalFormatting sqref="E47">
    <cfRule type="expression" dxfId="95" priority="359">
      <formula>$G$6="SPZ"</formula>
    </cfRule>
  </conditionalFormatting>
  <conditionalFormatting sqref="E44">
    <cfRule type="expression" dxfId="94" priority="352">
      <formula>$G$6="RZ"</formula>
    </cfRule>
  </conditionalFormatting>
  <conditionalFormatting sqref="E46">
    <cfRule type="expression" dxfId="93" priority="213">
      <formula>$G$6="RZ"</formula>
    </cfRule>
  </conditionalFormatting>
  <conditionalFormatting sqref="L44">
    <cfRule type="expression" dxfId="92" priority="299">
      <formula>ISERR($L$46)</formula>
    </cfRule>
  </conditionalFormatting>
  <conditionalFormatting sqref="L45">
    <cfRule type="expression" dxfId="91" priority="298">
      <formula>ISERR($L$46)</formula>
    </cfRule>
  </conditionalFormatting>
  <conditionalFormatting sqref="Y19">
    <cfRule type="expression" dxfId="90" priority="280">
      <formula>ISERR(AE19)</formula>
    </cfRule>
  </conditionalFormatting>
  <conditionalFormatting sqref="Y20:Y43">
    <cfRule type="expression" dxfId="89" priority="279">
      <formula>ISERR(AE20)</formula>
    </cfRule>
  </conditionalFormatting>
  <conditionalFormatting sqref="S41:S43">
    <cfRule type="expression" dxfId="88" priority="270">
      <formula>$U41="t2?"</formula>
    </cfRule>
  </conditionalFormatting>
  <conditionalFormatting sqref="AN45:AN46">
    <cfRule type="cellIs" dxfId="87" priority="236" operator="equal">
      <formula>"Ja"</formula>
    </cfRule>
  </conditionalFormatting>
  <conditionalFormatting sqref="AE45:AE46">
    <cfRule type="expression" dxfId="86" priority="443">
      <formula>AN45="Ja"</formula>
    </cfRule>
  </conditionalFormatting>
  <conditionalFormatting sqref="AE47">
    <cfRule type="expression" dxfId="85" priority="444">
      <formula>AND(AN45="Ja",ISBLANK($AG$47))</formula>
    </cfRule>
  </conditionalFormatting>
  <conditionalFormatting sqref="AJ47">
    <cfRule type="expression" dxfId="84" priority="445">
      <formula>AND(AN45="Ja",ISBLANK($AL$47))</formula>
    </cfRule>
  </conditionalFormatting>
  <conditionalFormatting sqref="AG47">
    <cfRule type="expression" dxfId="83" priority="235">
      <formula>AND(AN45="Ja",ISBLANK($AG$47))</formula>
    </cfRule>
  </conditionalFormatting>
  <conditionalFormatting sqref="AL47">
    <cfRule type="expression" dxfId="82" priority="234">
      <formula>AND(AN45="Ja",ISBLANK($AL$47))</formula>
    </cfRule>
  </conditionalFormatting>
  <conditionalFormatting sqref="G8">
    <cfRule type="expression" dxfId="81" priority="233">
      <formula>NOT(OR(G8="J",G8="N"))</formula>
    </cfRule>
  </conditionalFormatting>
  <conditionalFormatting sqref="S31:S39">
    <cfRule type="expression" dxfId="80" priority="227">
      <formula>$R31="t1?"</formula>
    </cfRule>
  </conditionalFormatting>
  <conditionalFormatting sqref="S40">
    <cfRule type="expression" dxfId="79" priority="226">
      <formula>$U40="t2?"</formula>
    </cfRule>
  </conditionalFormatting>
  <conditionalFormatting sqref="H47">
    <cfRule type="expression" dxfId="78" priority="221">
      <formula>$G$6="SPZ"</formula>
    </cfRule>
  </conditionalFormatting>
  <conditionalFormatting sqref="L47">
    <cfRule type="expression" dxfId="77" priority="220">
      <formula>$G$6="SPZ"</formula>
    </cfRule>
  </conditionalFormatting>
  <conditionalFormatting sqref="O46">
    <cfRule type="expression" dxfId="76" priority="219">
      <formula>$G$6="SPZ"</formula>
    </cfRule>
  </conditionalFormatting>
  <conditionalFormatting sqref="O47">
    <cfRule type="expression" dxfId="75" priority="218">
      <formula>$G$6="SPZ"</formula>
    </cfRule>
  </conditionalFormatting>
  <conditionalFormatting sqref="R46">
    <cfRule type="expression" dxfId="74" priority="217">
      <formula>$G$6="SPZ"</formula>
    </cfRule>
  </conditionalFormatting>
  <conditionalFormatting sqref="R47">
    <cfRule type="expression" dxfId="73" priority="216">
      <formula>$G$6="SPZ"</formula>
    </cfRule>
  </conditionalFormatting>
  <conditionalFormatting sqref="X47">
    <cfRule type="expression" dxfId="72" priority="215">
      <formula>$G$6="SPZ"</formula>
    </cfRule>
  </conditionalFormatting>
  <conditionalFormatting sqref="AA47">
    <cfRule type="expression" dxfId="71" priority="214">
      <formula>$G$6="SPZ"</formula>
    </cfRule>
  </conditionalFormatting>
  <conditionalFormatting sqref="H46">
    <cfRule type="expression" dxfId="70" priority="212">
      <formula>$G$6="RZ"</formula>
    </cfRule>
  </conditionalFormatting>
  <conditionalFormatting sqref="O44">
    <cfRule type="expression" dxfId="69" priority="211">
      <formula>$G$6="RZ"</formula>
    </cfRule>
  </conditionalFormatting>
  <conditionalFormatting sqref="O45">
    <cfRule type="expression" dxfId="68" priority="210">
      <formula>$G$6="RZ"</formula>
    </cfRule>
  </conditionalFormatting>
  <conditionalFormatting sqref="R44">
    <cfRule type="expression" dxfId="67" priority="209">
      <formula>$G$6="RZ"</formula>
    </cfRule>
  </conditionalFormatting>
  <conditionalFormatting sqref="R45">
    <cfRule type="expression" dxfId="66" priority="208">
      <formula>$G$6="RZ"</formula>
    </cfRule>
  </conditionalFormatting>
  <conditionalFormatting sqref="C44:D45">
    <cfRule type="expression" dxfId="65" priority="207">
      <formula>$G$6="RZ"</formula>
    </cfRule>
  </conditionalFormatting>
  <conditionalFormatting sqref="C46:D46">
    <cfRule type="expression" dxfId="64" priority="206">
      <formula>$G$6="RZ"</formula>
    </cfRule>
  </conditionalFormatting>
  <conditionalFormatting sqref="F46:G46">
    <cfRule type="expression" dxfId="63" priority="205">
      <formula>$G$6="RZ"</formula>
    </cfRule>
  </conditionalFormatting>
  <conditionalFormatting sqref="M45:N45">
    <cfRule type="expression" dxfId="62" priority="204">
      <formula>$G$6="RZ"</formula>
    </cfRule>
  </conditionalFormatting>
  <conditionalFormatting sqref="P45:Q45">
    <cfRule type="expression" dxfId="61" priority="203">
      <formula>$G$6="RZ"</formula>
    </cfRule>
  </conditionalFormatting>
  <conditionalFormatting sqref="M44:N44">
    <cfRule type="expression" dxfId="60" priority="202">
      <formula>$G$6="RZ"</formula>
    </cfRule>
  </conditionalFormatting>
  <conditionalFormatting sqref="P44:Q44">
    <cfRule type="expression" dxfId="59" priority="201">
      <formula>$G$6="RZ"</formula>
    </cfRule>
  </conditionalFormatting>
  <conditionalFormatting sqref="C47:D47">
    <cfRule type="expression" dxfId="58" priority="200">
      <formula>$G$6="SPZ"</formula>
    </cfRule>
  </conditionalFormatting>
  <conditionalFormatting sqref="F47:G47">
    <cfRule type="expression" dxfId="57" priority="199">
      <formula>$G$6="SPZ"</formula>
    </cfRule>
  </conditionalFormatting>
  <conditionalFormatting sqref="I47">
    <cfRule type="expression" dxfId="56" priority="198">
      <formula>$G$6="SPZ"</formula>
    </cfRule>
  </conditionalFormatting>
  <conditionalFormatting sqref="M46:N46">
    <cfRule type="expression" dxfId="55" priority="197">
      <formula>$G$6="SPZ"</formula>
    </cfRule>
  </conditionalFormatting>
  <conditionalFormatting sqref="M47:N47">
    <cfRule type="expression" dxfId="54" priority="196">
      <formula>$G$6="SPZ"</formula>
    </cfRule>
  </conditionalFormatting>
  <conditionalFormatting sqref="P47:Q47">
    <cfRule type="expression" dxfId="53" priority="195">
      <formula>$G$6="SPZ"</formula>
    </cfRule>
  </conditionalFormatting>
  <conditionalFormatting sqref="P46:Q46">
    <cfRule type="expression" dxfId="52" priority="194">
      <formula>$G$6="SPZ"</formula>
    </cfRule>
  </conditionalFormatting>
  <conditionalFormatting sqref="AF45:AM46">
    <cfRule type="expression" dxfId="51" priority="447">
      <formula>BG45="Ja"</formula>
    </cfRule>
  </conditionalFormatting>
  <conditionalFormatting sqref="AF47">
    <cfRule type="expression" dxfId="50" priority="449">
      <formula>AND(BG45="Ja",ISBLANK($AG$47))</formula>
    </cfRule>
  </conditionalFormatting>
  <conditionalFormatting sqref="AK47">
    <cfRule type="expression" dxfId="49" priority="451">
      <formula>AND(BG45="Ja",ISBLANK($AL$47))</formula>
    </cfRule>
  </conditionalFormatting>
  <conditionalFormatting sqref="AH47:AI47">
    <cfRule type="expression" dxfId="48" priority="453">
      <formula>AND(BG45="Ja",ISBLANK($AG$47))</formula>
    </cfRule>
  </conditionalFormatting>
  <conditionalFormatting sqref="AM47:AN47">
    <cfRule type="expression" dxfId="47" priority="458">
      <formula>AND(BG45="Ja",ISBLANK($AL$47))</formula>
    </cfRule>
  </conditionalFormatting>
  <conditionalFormatting sqref="W21">
    <cfRule type="expression" dxfId="46" priority="150">
      <formula>CELL("Schutz",W21)</formula>
    </cfRule>
  </conditionalFormatting>
  <conditionalFormatting sqref="V21">
    <cfRule type="expression" dxfId="45" priority="151">
      <formula>$R21="t1?"</formula>
    </cfRule>
  </conditionalFormatting>
  <conditionalFormatting sqref="V22 V31:V43 V26:V29">
    <cfRule type="expression" dxfId="44" priority="179">
      <formula>$R22="t1?"</formula>
    </cfRule>
  </conditionalFormatting>
  <conditionalFormatting sqref="P41:P43">
    <cfRule type="expression" dxfId="43" priority="174">
      <formula>$U41="t2?"</formula>
    </cfRule>
  </conditionalFormatting>
  <conditionalFormatting sqref="P31:P39">
    <cfRule type="expression" dxfId="42" priority="172">
      <formula>$R31="t1?"</formula>
    </cfRule>
  </conditionalFormatting>
  <conditionalFormatting sqref="P40">
    <cfRule type="expression" dxfId="41" priority="171">
      <formula>$U40="t2?"</formula>
    </cfRule>
  </conditionalFormatting>
  <conditionalFormatting sqref="AE44:AN44">
    <cfRule type="containsText" dxfId="40"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39" priority="142">
      <formula>$R19="t1?"</formula>
    </cfRule>
  </conditionalFormatting>
  <conditionalFormatting sqref="P20:P28">
    <cfRule type="expression" dxfId="38" priority="141">
      <formula>$R20="t1?"</formula>
    </cfRule>
  </conditionalFormatting>
  <conditionalFormatting sqref="P19:P28">
    <cfRule type="expression" dxfId="37" priority="138">
      <formula>CELL("Schutz",P19)</formula>
    </cfRule>
  </conditionalFormatting>
  <conditionalFormatting sqref="V19">
    <cfRule type="expression" dxfId="36" priority="131">
      <formula>$R19="t1?"</formula>
    </cfRule>
  </conditionalFormatting>
  <conditionalFormatting sqref="V19">
    <cfRule type="expression" dxfId="35" priority="130">
      <formula>CELL("Schutz",V19)</formula>
    </cfRule>
  </conditionalFormatting>
  <conditionalFormatting sqref="P29">
    <cfRule type="expression" dxfId="34" priority="128">
      <formula>$R29="t1?"</formula>
    </cfRule>
  </conditionalFormatting>
  <conditionalFormatting sqref="S29">
    <cfRule type="expression" dxfId="33" priority="127">
      <formula>$R29="t1?"</formula>
    </cfRule>
  </conditionalFormatting>
  <conditionalFormatting sqref="P30">
    <cfRule type="expression" dxfId="32" priority="126">
      <formula>$R30="t1?"</formula>
    </cfRule>
  </conditionalFormatting>
  <conditionalFormatting sqref="S30">
    <cfRule type="expression" dxfId="31" priority="125">
      <formula>$R30="t1?"</formula>
    </cfRule>
  </conditionalFormatting>
  <conditionalFormatting sqref="V30">
    <cfRule type="expression" dxfId="30" priority="124">
      <formula>$R30="t1?"</formula>
    </cfRule>
  </conditionalFormatting>
  <conditionalFormatting sqref="I19:I43">
    <cfRule type="aboveAverage" dxfId="29" priority="122" aboveAverage="0"/>
    <cfRule type="aboveAverage" dxfId="28" priority="123"/>
  </conditionalFormatting>
  <conditionalFormatting sqref="G20:G43">
    <cfRule type="expression" dxfId="27" priority="116">
      <formula>AND(BI10=TRUE,BH10=TRUE)</formula>
    </cfRule>
  </conditionalFormatting>
  <conditionalFormatting sqref="G19:G43">
    <cfRule type="expression" dxfId="26" priority="459">
      <formula>AND(G19="X",$BJ$9=TRUE,$BI$9=TRUE)</formula>
    </cfRule>
  </conditionalFormatting>
  <conditionalFormatting sqref="G20:G43">
    <cfRule type="expression" dxfId="25" priority="460">
      <formula>AND($BJ$9=TRUE,$BI$9=TRUE)</formula>
    </cfRule>
  </conditionalFormatting>
  <conditionalFormatting sqref="V25">
    <cfRule type="expression" dxfId="24" priority="103">
      <formula>$R25="t1?"</formula>
    </cfRule>
  </conditionalFormatting>
  <conditionalFormatting sqref="W25:W27">
    <cfRule type="expression" dxfId="23" priority="91">
      <formula>CELL("Schutz",W25)</formula>
    </cfRule>
  </conditionalFormatting>
  <conditionalFormatting sqref="S19:S28">
    <cfRule type="expression" dxfId="22" priority="63">
      <formula>$R19="t1?"</formula>
    </cfRule>
  </conditionalFormatting>
  <conditionalFormatting sqref="S19:S28">
    <cfRule type="expression" dxfId="21" priority="62">
      <formula>CELL("Schutz",S19)</formula>
    </cfRule>
  </conditionalFormatting>
  <conditionalFormatting sqref="T26">
    <cfRule type="expression" dxfId="20" priority="46">
      <formula>CELL("Schutz",T26)</formula>
    </cfRule>
  </conditionalFormatting>
  <conditionalFormatting sqref="V24">
    <cfRule type="expression" dxfId="19" priority="45">
      <formula>$R24="t1?"</formula>
    </cfRule>
  </conditionalFormatting>
  <conditionalFormatting sqref="V24">
    <cfRule type="expression" dxfId="18" priority="44">
      <formula>CELL("Schutz",V24)</formula>
    </cfRule>
  </conditionalFormatting>
  <conditionalFormatting sqref="W24">
    <cfRule type="expression" dxfId="17" priority="43">
      <formula>CELL("Schutz",W24)</formula>
    </cfRule>
  </conditionalFormatting>
  <conditionalFormatting sqref="W23">
    <cfRule type="expression" dxfId="16" priority="41">
      <formula>CELL("Schutz",W23)</formula>
    </cfRule>
  </conditionalFormatting>
  <conditionalFormatting sqref="V23">
    <cfRule type="expression" dxfId="15" priority="40">
      <formula>$R23="t1?"</formula>
    </cfRule>
  </conditionalFormatting>
  <conditionalFormatting sqref="V23">
    <cfRule type="expression" dxfId="14" priority="39">
      <formula>CELL("Schutz",V23)</formula>
    </cfRule>
  </conditionalFormatting>
  <conditionalFormatting sqref="V20">
    <cfRule type="expression" dxfId="13" priority="32">
      <formula>$R20="t1?"</formula>
    </cfRule>
  </conditionalFormatting>
  <conditionalFormatting sqref="W19">
    <cfRule type="expression" dxfId="12" priority="26">
      <formula>CELL("Schutz",W19)</formula>
    </cfRule>
  </conditionalFormatting>
  <conditionalFormatting sqref="T19">
    <cfRule type="expression" dxfId="11" priority="19">
      <formula>CELL("Schutz",T19)</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T20:T25">
    <cfRule type="expression" dxfId="1" priority="2">
      <formula>CELL("Schutz",T20)</formula>
    </cfRule>
  </conditionalFormatting>
  <conditionalFormatting sqref="T27:T28">
    <cfRule type="expression" dxfId="0" priority="1">
      <formula>CELL("Schutz",T27)</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Blatt_1_1390R01</vt:lpstr>
      <vt:lpstr>Punktplan LTVL_3_1390</vt:lpstr>
      <vt:lpstr>Materialliste</vt:lpstr>
      <vt:lpstr>Motordaten</vt:lpstr>
      <vt:lpstr>Hinweise (Notes)</vt:lpstr>
      <vt:lpstr>Änderungshistorie</vt:lpstr>
      <vt:lpstr>'Blatt 0'!Area_de_impressao</vt:lpstr>
      <vt:lpstr>Blatt_1_1390R01!Area_de_impressao</vt:lpstr>
      <vt:lpstr>'Punktplan LTVL_3_1390'!Area_de_impressao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