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3"/>
  <workbookPr codeName="DieseArbeitsmappe"/>
  <mc:AlternateContent xmlns:mc="http://schemas.openxmlformats.org/markup-compatibility/2006">
    <mc:Choice Requires="x15">
      <x15ac:absPath xmlns:x15ac="http://schemas.microsoft.com/office/spreadsheetml/2010/11/ac" url="P:\AEROSPACE\COMMESSAS\296_VW_MX_UNDERBODY_TAYRON\000_CLIENTE - VW\14.2.10_Plano de Pontos-A33\LTVR\"/>
    </mc:Choice>
  </mc:AlternateContent>
  <xr:revisionPtr revIDLastSave="0" documentId="13_ncr:1_{AD405E07-19A6-4065-99BD-5FC95DE7651A}" xr6:coauthVersionLast="36" xr6:coauthVersionMax="36" xr10:uidLastSave="{00000000-0000-0000-0000-000000000000}"/>
  <bookViews>
    <workbookView xWindow="0" yWindow="0" windowWidth="24000" windowHeight="9525" tabRatio="798" activeTab="3" xr2:uid="{00000000-000D-0000-FFFF-FFFF00000000}"/>
  </bookViews>
  <sheets>
    <sheet name="Blatt 0" sheetId="1" r:id="rId1"/>
    <sheet name="Blatt_1_1180R01" sheetId="38" r:id="rId2"/>
    <sheet name="Blatt_2_1180R01" sheetId="39" r:id="rId3"/>
    <sheet name="Punktplan LTVR_1_118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LTVR_1_1180R01'!$M$19:$M$32</definedName>
    <definedName name="_xlnm.Print_Area" localSheetId="0">'Blatt 0'!$A$1:$AK$60</definedName>
    <definedName name="_xlnm.Print_Area" localSheetId="1">Blatt_1_1180R01!$A$1:$AK$60</definedName>
    <definedName name="_xlnm.Print_Area" localSheetId="2">Blatt_2_1180R01!$A$1:$AK$60</definedName>
    <definedName name="_xlnm.Print_Area" localSheetId="3">'Punktplan LTVR_1_1180R01'!$A$1:$BB$58</definedName>
  </definedNames>
  <calcPr calcId="191029"/>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B29" i="14" s="1"/>
  <c r="CH29" i="14" s="1"/>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B30" i="14" l="1"/>
  <c r="CH30" i="14" s="1"/>
  <c r="AB31" i="14"/>
  <c r="CH31"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BW30" i="14"/>
  <c r="AC30" i="14" s="1"/>
  <c r="BU24" i="14"/>
  <c r="BV24" i="14"/>
  <c r="BW24" i="14"/>
  <c r="BU32" i="14"/>
  <c r="BV32" i="14"/>
  <c r="BW32" i="14"/>
  <c r="BW21" i="14"/>
  <c r="BU21" i="14"/>
  <c r="AD21" i="14" s="1"/>
  <c r="BV21" i="14"/>
  <c r="BW29" i="14"/>
  <c r="AC29" i="14" s="1"/>
  <c r="BU29" i="14"/>
  <c r="AD29" i="14" s="1"/>
  <c r="BV29" i="14"/>
  <c r="AE29" i="14" s="1"/>
  <c r="CL29" i="14" s="1"/>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30" i="14" l="1"/>
  <c r="CL30"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3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300-000002000000}">
      <text>
        <r>
          <rPr>
            <b/>
            <sz val="12"/>
            <color indexed="81"/>
            <rFont val="Tahoma"/>
            <family val="2"/>
          </rPr>
          <t>alle Modelle für den der Plan gilt eintragen
enter all models for which the plan applies
Example: VW380, VW382</t>
        </r>
      </text>
    </comment>
    <comment ref="T6" authorId="1" shapeId="0" xr:uid="{00000000-0006-0000-0300-000003000000}">
      <text>
        <r>
          <rPr>
            <b/>
            <sz val="14"/>
            <color indexed="81"/>
            <rFont val="Tahoma"/>
            <family val="2"/>
          </rPr>
          <t>Gewerk und der Bauteilname eintragen
enter the craft and part name
Example: Seitenteil / SVHL</t>
        </r>
      </text>
    </comment>
    <comment ref="G9" authorId="2" shapeId="0" xr:uid="{00000000-0006-0000-03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3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3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3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3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300-000009000000}">
      <text>
        <r>
          <rPr>
            <sz val="20"/>
            <color indexed="81"/>
            <rFont val="Tahoma"/>
            <family val="2"/>
          </rPr>
          <t>Zylinderdurchmesser auswählen!
Enter Cylinder Diameter!</t>
        </r>
      </text>
    </comment>
    <comment ref="L44" authorId="3" shapeId="0" xr:uid="{00000000-0006-0000-03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3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3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3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3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<sst xmlns="http://schemas.openxmlformats.org/spreadsheetml/2006/main" count="2282" uniqueCount="1953">
  <si>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</si>
  <si>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</si>
  <si>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</si>
  <si>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</si>
  <si>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</si>
  <si>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</si>
  <si>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</si>
  <si>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</si>
  <si>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</si>
  <si>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</si>
  <si>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</si>
  <si>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</si>
  <si>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</si>
  <si>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</si>
  <si>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</si>
  <si>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</si>
  <si>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</si>
  <si>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</si>
  <si>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</si>
  <si>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</si>
  <si>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</si>
  <si>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</si>
  <si>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</si>
  <si>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</si>
  <si>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</si>
  <si>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</si>
  <si>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</si>
  <si>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</si>
  <si>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</si>
  <si>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</si>
  <si>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</si>
  <si>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</si>
  <si>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</si>
  <si>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</si>
  <si>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</si>
  <si>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</si>
  <si>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</si>
  <si>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</si>
  <si>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</si>
  <si>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</si>
  <si>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</si>
  <si>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</si>
  <si>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</si>
  <si>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</si>
  <si>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</si>
  <si>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</si>
  <si>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</si>
  <si>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</si>
  <si>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</si>
  <si>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</si>
  <si>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</si>
  <si>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</si>
  <si>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</si>
  <si>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</si>
  <si>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</si>
  <si>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</si>
  <si>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</si>
  <si>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</si>
  <si>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</si>
  <si>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</si>
  <si>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</si>
  <si>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</si>
  <si>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</si>
  <si>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</si>
  <si>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</si>
  <si>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</si>
  <si>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</si>
  <si>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</si>
  <si>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</si>
  <si>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</si>
  <si>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</si>
  <si>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</si>
  <si>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</si>
  <si>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</si>
  <si>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</si>
  <si>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</si>
  <si>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</si>
  <si>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</si>
  <si>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</si>
  <si>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</si>
  <si>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</si>
  <si>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</si>
  <si>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</si>
  <si>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</si>
  <si>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</si>
  <si>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</si>
  <si>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</si>
  <si>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</si>
  <si>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</si>
  <si>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</si>
  <si>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</si>
  <si>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</si>
  <si>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</si>
  <si>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</si>
  <si>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</si>
  <si>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</si>
  <si>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</si>
  <si>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</si>
  <si>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</si>
  <si>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</si>
  <si>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</si>
  <si>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</si>
  <si>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</si>
  <si>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</si>
  <si>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</si>
  <si>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</si>
  <si>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</si>
  <si>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</si>
  <si>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</si>
  <si>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</si>
  <si>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</si>
  <si>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</si>
  <si>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</si>
  <si>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</si>
  <si>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</si>
  <si>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</si>
  <si>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</si>
  <si>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</si>
  <si>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</si>
  <si>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</si>
  <si>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</si>
  <si>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</si>
  <si>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</si>
  <si>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</si>
  <si>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</si>
  <si>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</si>
  <si>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</si>
  <si>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</si>
  <si>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</si>
  <si>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</si>
  <si>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</si>
  <si>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</si>
  <si>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</si>
  <si>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</si>
  <si>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</si>
  <si>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</si>
  <si>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</si>
  <si>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</si>
  <si>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</si>
  <si>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</si>
  <si>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</si>
  <si>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</si>
  <si>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</si>
  <si>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</si>
  <si>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</si>
  <si>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</si>
  <si>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</si>
  <si>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</si>
  <si>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</si>
  <si>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</si>
  <si>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</si>
  <si>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</si>
  <si>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</si>
  <si>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</si>
  <si>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</si>
  <si>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</si>
  <si>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</si>
  <si>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</si>
  <si>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</si>
  <si>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</si>
  <si>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</si>
  <si>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</si>
  <si>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</si>
  <si>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</si>
  <si>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</si>
  <si>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</si>
  <si>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</si>
  <si>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</si>
  <si>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</si>
  <si>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</si>
  <si>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</si>
  <si>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</si>
  <si>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</si>
  <si>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</si>
  <si>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</si>
  <si>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</si>
  <si>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</si>
  <si>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</si>
  <si>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</si>
  <si>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</si>
  <si>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</si>
  <si>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</si>
  <si>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</si>
  <si>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</si>
  <si>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</si>
  <si>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</si>
  <si>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</si>
  <si>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</si>
  <si>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</si>
  <si>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</si>
  <si>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</si>
  <si>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</si>
  <si>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</si>
  <si>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</si>
  <si>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</si>
  <si>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</si>
  <si>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</si>
  <si>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</si>
  <si>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</si>
  <si>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</si>
  <si>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</si>
  <si>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</si>
  <si>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</si>
  <si>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</si>
  <si>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</si>
  <si>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</si>
  <si>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</si>
  <si>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</si>
  <si>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</si>
  <si>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</si>
  <si>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</si>
  <si>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</si>
  <si>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</si>
  <si>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</si>
  <si>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</si>
  <si>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</si>
  <si>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</si>
  <si>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</si>
  <si>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</si>
  <si>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</si>
  <si>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</si>
  <si>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</si>
  <si>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</si>
  <si>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</si>
  <si>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</si>
  <si>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</si>
  <si>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</si>
  <si>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</si>
  <si>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</si>
  <si>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</si>
  <si>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</si>
  <si>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</si>
  <si>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</si>
  <si>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</si>
  <si>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</si>
  <si>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</si>
  <si>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</si>
  <si>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</si>
  <si>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</si>
  <si>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</si>
  <si>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</si>
  <si>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</si>
  <si>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</si>
  <si>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</si>
  <si>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</si>
  <si>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</si>
  <si>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</si>
  <si>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</si>
  <si>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</si>
  <si>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</si>
  <si>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</si>
  <si>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</si>
  <si>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</si>
  <si>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</si>
  <si>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</si>
  <si>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</si>
  <si>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</si>
  <si>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</si>
  <si>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</si>
  <si>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</si>
  <si>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</si>
  <si>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</si>
  <si>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</si>
  <si>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</si>
  <si>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</si>
  <si>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</si>
  <si>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</si>
  <si>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</si>
  <si>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</si>
  <si>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</si>
  <si>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</si>
  <si>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</si>
  <si>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</si>
  <si>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</si>
  <si>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</si>
  <si>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</si>
  <si>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</si>
  <si>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</si>
  <si>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</si>
  <si>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</si>
  <si>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</si>
  <si>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</si>
  <si>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</si>
  <si>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</si>
  <si>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</si>
  <si>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</si>
  <si>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</si>
  <si>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</si>
  <si>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</si>
  <si>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</si>
  <si>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</si>
  <si>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</si>
  <si>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</si>
  <si>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</si>
  <si>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</si>
  <si>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</si>
  <si>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</si>
  <si>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</si>
  <si>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</si>
  <si>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</si>
  <si>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</si>
  <si>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</si>
  <si>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</si>
  <si>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</si>
  <si>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</si>
  <si>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</si>
  <si>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</si>
  <si>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</si>
  <si>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</si>
  <si>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</si>
  <si>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</si>
  <si>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</si>
  <si>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</si>
  <si>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</si>
  <si>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</si>
  <si>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</si>
  <si>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</si>
  <si>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</si>
  <si>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</si>
  <si>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</si>
  <si>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</si>
  <si>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</si>
  <si>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</si>
  <si>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</si>
  <si>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</si>
  <si>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</si>
  <si>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</si>
  <si>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</si>
  <si>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</si>
  <si>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</si>
  <si>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</si>
  <si>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</si>
  <si>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</si>
  <si>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</si>
  <si>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</si>
  <si>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</si>
  <si>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</si>
  <si>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</si>
  <si>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</si>
  <si>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</si>
  <si>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</si>
  <si>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</si>
  <si>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</si>
  <si>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</si>
  <si>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</si>
  <si>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</si>
  <si>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</si>
  <si>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</si>
  <si>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</si>
  <si>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</si>
  <si>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</si>
  <si>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</si>
  <si>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</si>
  <si>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</si>
  <si>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</si>
  <si>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</si>
  <si>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</si>
  <si>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</si>
  <si>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</si>
  <si>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</si>
  <si>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</si>
  <si>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</si>
  <si>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</si>
  <si>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</si>
  <si>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</si>
  <si>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</si>
  <si>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</si>
  <si>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</si>
  <si>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</si>
  <si>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</si>
  <si>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</si>
  <si>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</si>
  <si>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</si>
  <si>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</si>
  <si>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</si>
  <si>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</si>
  <si>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</si>
  <si>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</si>
  <si>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</si>
  <si>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</si>
  <si>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</si>
  <si>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</si>
  <si>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</si>
  <si>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</si>
  <si>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</si>
  <si>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</si>
  <si>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</si>
  <si>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</si>
  <si>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</si>
  <si>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</si>
  <si>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</si>
  <si>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</si>
  <si>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</si>
  <si>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</si>
  <si>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</si>
  <si>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</si>
  <si>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</si>
  <si>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</si>
  <si>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</si>
  <si>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</si>
  <si>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</si>
  <si>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</si>
  <si>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</si>
  <si>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</si>
  <si>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</si>
  <si>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</si>
  <si>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</si>
  <si>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</si>
  <si>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</si>
  <si>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</si>
  <si>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</si>
  <si>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</si>
  <si>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</si>
  <si>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</si>
  <si>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</si>
  <si>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</si>
  <si>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</si>
  <si>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</si>
  <si>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</si>
  <si>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</si>
  <si>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</si>
  <si>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</si>
  <si>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</si>
  <si>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</si>
  <si>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</si>
  <si>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</si>
  <si>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</si>
  <si>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</si>
  <si>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</si>
  <si>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</si>
  <si>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</si>
  <si>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</si>
  <si>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</si>
  <si>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</si>
  <si>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</si>
  <si>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</si>
  <si>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</si>
  <si>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</si>
  <si>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</si>
  <si>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</si>
  <si>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</si>
  <si>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</si>
  <si>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</si>
  <si>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</si>
  <si>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</si>
  <si>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</si>
  <si>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</si>
  <si>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</si>
  <si>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</si>
  <si>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</si>
  <si>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</si>
  <si>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</si>
  <si>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</si>
  <si>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</si>
  <si>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</si>
  <si>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</si>
  <si>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</si>
  <si>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</si>
  <si>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</si>
  <si>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</si>
  <si>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</si>
  <si>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</si>
  <si>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</si>
  <si>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</si>
  <si>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</si>
  <si>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</si>
  <si>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</si>
  <si>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</si>
  <si>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</si>
  <si>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</si>
  <si>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</si>
  <si>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</si>
  <si>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</si>
  <si>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</si>
  <si>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</si>
  <si>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</si>
  <si>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</si>
  <si>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</si>
  <si>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</si>
  <si>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</si>
  <si>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</si>
  <si>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</si>
  <si>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</si>
  <si>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</si>
  <si>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</si>
  <si>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</si>
  <si>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</si>
  <si>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</si>
  <si>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</si>
  <si>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</si>
  <si>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</si>
  <si>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</si>
  <si>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</si>
  <si>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</si>
  <si>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</si>
  <si>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</si>
  <si>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</si>
  <si>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</si>
  <si>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</si>
  <si>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</si>
  <si>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</si>
  <si>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</si>
  <si>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</si>
  <si>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</si>
  <si>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</si>
  <si>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</si>
  <si>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</si>
  <si>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</si>
  <si>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</si>
  <si>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</si>
  <si>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</si>
  <si>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</si>
  <si>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</si>
  <si>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</si>
  <si>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</si>
  <si>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</si>
  <si>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</si>
  <si>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</si>
  <si>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</si>
  <si>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</si>
  <si>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</si>
  <si>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</si>
  <si>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</si>
  <si>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</si>
  <si>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</si>
  <si>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</si>
  <si>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</si>
  <si>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</si>
  <si>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</si>
  <si>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</si>
  <si>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</si>
  <si>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</si>
  <si>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</si>
  <si>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</si>
  <si>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</si>
  <si>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</si>
  <si>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</si>
  <si>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</si>
  <si>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</si>
  <si>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</si>
  <si>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</si>
  <si>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</si>
  <si>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</si>
  <si>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</si>
  <si>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</si>
  <si>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</si>
  <si>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</si>
  <si>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</si>
  <si>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</si>
  <si>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</si>
  <si>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</si>
  <si>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</si>
  <si>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</si>
  <si>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</si>
  <si>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</si>
  <si>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</si>
  <si>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</si>
  <si>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</si>
  <si>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</si>
  <si>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</si>
  <si>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</si>
  <si>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</si>
  <si>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</si>
  <si>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</si>
  <si>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</si>
  <si>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</si>
  <si>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</si>
  <si>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</si>
  <si>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</si>
  <si>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</si>
  <si>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</si>
  <si>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</si>
  <si>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</si>
  <si>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</si>
  <si>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</si>
  <si>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</si>
  <si>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</si>
  <si>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</si>
  <si>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</si>
  <si>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</si>
  <si>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</si>
  <si>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</si>
  <si>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</si>
  <si>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</si>
  <si>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</si>
  <si>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</si>
  <si>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</si>
  <si>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</si>
  <si>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</si>
  <si>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</si>
  <si>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</si>
  <si>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</si>
  <si>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</si>
  <si>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</si>
  <si>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</si>
  <si>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</si>
  <si>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</si>
  <si>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</si>
  <si>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</si>
  <si>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</si>
  <si>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</si>
  <si>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</si>
  <si>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</si>
  <si>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</si>
  <si>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</si>
  <si>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</si>
  <si>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</si>
  <si>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</si>
  <si>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</si>
  <si>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</si>
  <si>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</si>
  <si>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</si>
  <si>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</si>
  <si>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</si>
  <si>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</si>
  <si>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</si>
  <si>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</si>
  <si>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</si>
  <si>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</si>
  <si>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</si>
  <si>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</si>
  <si>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</si>
  <si>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</si>
  <si>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</si>
  <si>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</si>
  <si>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</si>
  <si>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</si>
  <si>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</si>
  <si>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</si>
  <si>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</si>
  <si>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</si>
  <si>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</si>
  <si>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</si>
  <si>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</si>
  <si>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</si>
  <si>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</si>
  <si>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</si>
  <si>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</si>
  <si>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</si>
  <si>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</si>
  <si>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</si>
  <si>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</si>
  <si>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</si>
  <si>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</si>
  <si>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</si>
  <si>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</si>
  <si>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</si>
  <si>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</si>
  <si>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</si>
  <si>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</si>
  <si>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</si>
  <si>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</si>
  <si>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</si>
  <si>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</si>
  <si>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</si>
  <si>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</si>
  <si>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</si>
  <si>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</si>
  <si>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</si>
  <si>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</si>
  <si>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</si>
  <si>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</si>
  <si>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</si>
  <si>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</si>
  <si>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</si>
  <si>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</si>
  <si>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</si>
  <si>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</si>
  <si>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</si>
  <si>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</si>
  <si>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</si>
  <si>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</si>
  <si>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</si>
  <si>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</si>
  <si>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</si>
  <si>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</si>
  <si>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</si>
  <si>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</si>
  <si>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</si>
  <si>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</si>
  <si>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</si>
  <si>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</si>
  <si>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</si>
  <si>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</si>
  <si>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</si>
  <si>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</si>
  <si>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</si>
  <si>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</si>
  <si>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</si>
  <si>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</si>
  <si>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</si>
  <si>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</si>
  <si>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</si>
  <si>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</si>
  <si>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</si>
  <si>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</si>
  <si>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</si>
  <si>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</si>
  <si>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</si>
  <si>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</si>
  <si>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</si>
  <si>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</si>
  <si>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</si>
  <si>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</si>
  <si>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</si>
  <si>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</si>
  <si>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</si>
  <si>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</si>
  <si>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</si>
  <si>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</si>
  <si>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</si>
  <si>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</si>
  <si>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</si>
  <si>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</si>
  <si>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</si>
  <si>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</si>
  <si>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</si>
  <si>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</si>
  <si>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</si>
  <si>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</si>
  <si>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</si>
  <si>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</si>
  <si>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</si>
  <si>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</si>
  <si>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</si>
  <si>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</si>
  <si>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</si>
  <si>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</si>
  <si>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</si>
  <si>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</si>
  <si>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</si>
  <si>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</si>
  <si>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</si>
  <si>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</si>
  <si>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</si>
  <si>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</si>
  <si>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</si>
  <si>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</si>
  <si>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</si>
  <si>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</si>
  <si>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</si>
  <si>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</si>
  <si>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</si>
  <si>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</si>
  <si>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</si>
  <si>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</si>
  <si>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</si>
  <si>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</si>
  <si>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</si>
  <si>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</si>
  <si>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</si>
  <si>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</si>
  <si>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</si>
  <si>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</si>
  <si>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</si>
  <si>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</si>
  <si>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</si>
  <si>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</si>
  <si>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</si>
  <si>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</si>
  <si>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</si>
  <si>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</si>
  <si>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</si>
  <si>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</si>
  <si>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</si>
  <si>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</si>
  <si>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</si>
  <si>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</si>
  <si>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</si>
  <si>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</si>
  <si>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</si>
  <si>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</si>
  <si>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</si>
  <si>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</si>
  <si>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</si>
  <si>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</si>
  <si>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</si>
  <si>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</si>
  <si>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</si>
  <si>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</si>
  <si>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</si>
  <si>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</si>
  <si>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</si>
  <si>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</si>
  <si>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</si>
  <si>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</si>
  <si>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</si>
  <si>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</si>
  <si>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</si>
  <si>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</si>
  <si>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</si>
  <si>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</si>
  <si>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</si>
  <si>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</si>
  <si>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</si>
  <si>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</si>
  <si>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</si>
  <si>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</si>
  <si>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</si>
  <si>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</si>
  <si>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</si>
  <si>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</si>
  <si>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</si>
  <si>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</si>
  <si>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</si>
  <si>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</si>
  <si>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</si>
  <si>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</si>
  <si>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</si>
  <si>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</si>
  <si>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</si>
  <si>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</si>
  <si>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</si>
  <si>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</si>
  <si>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</si>
  <si>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</si>
  <si>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</si>
  <si>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</si>
  <si>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</si>
  <si>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</si>
  <si>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</si>
  <si>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</si>
  <si>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</si>
  <si>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</si>
  <si>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</si>
  <si>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</si>
  <si>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</si>
  <si>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</si>
  <si>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</si>
  <si>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</si>
  <si>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</si>
  <si>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</si>
  <si>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</si>
  <si>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</si>
  <si>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</si>
  <si>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</si>
  <si>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</si>
  <si>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</si>
  <si>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</si>
  <si>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</si>
  <si>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</si>
  <si>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</si>
  <si>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</si>
  <si>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</si>
  <si>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</si>
  <si>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</si>
  <si>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</si>
  <si>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</si>
  <si>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</si>
  <si>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</si>
  <si>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</si>
  <si>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</si>
  <si>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</si>
  <si>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</si>
  <si>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</si>
  <si>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</si>
  <si>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</si>
  <si>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</si>
  <si>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</si>
  <si>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</si>
  <si>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</si>
  <si>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</si>
  <si>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</si>
  <si>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</si>
  <si>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</si>
  <si>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</si>
  <si>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</si>
  <si>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</si>
  <si>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</si>
  <si>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</si>
  <si>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</si>
  <si>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</si>
  <si>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</si>
  <si>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</si>
  <si>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</si>
  <si>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</si>
  <si>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</si>
  <si>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</si>
  <si>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</si>
  <si>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</si>
  <si>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</si>
  <si>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</si>
  <si>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</si>
  <si>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</si>
  <si>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</si>
  <si>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</si>
  <si>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</si>
  <si>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</si>
  <si>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</si>
  <si>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</si>
  <si>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</si>
  <si>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</si>
  <si>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</si>
  <si>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</si>
  <si>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</si>
  <si>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</si>
  <si>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</si>
  <si>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</si>
  <si>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</si>
  <si>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</si>
  <si>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</si>
  <si>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</si>
  <si>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</si>
  <si>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</si>
  <si>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</si>
  <si>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</si>
  <si>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</si>
  <si>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</si>
  <si>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</si>
  <si>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</si>
  <si>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</si>
  <si>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</si>
  <si>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</si>
  <si>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</si>
  <si>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</si>
  <si>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</si>
  <si>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</si>
  <si>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</si>
  <si>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</si>
  <si>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</si>
  <si>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</si>
  <si>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</si>
  <si>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</si>
  <si>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</si>
  <si>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</si>
  <si>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</si>
  <si>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</si>
  <si>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</si>
  <si>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</si>
  <si>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</si>
  <si>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</si>
  <si>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</si>
  <si>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</si>
  <si>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</si>
  <si>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</si>
  <si>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</si>
  <si>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</si>
  <si>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</si>
  <si>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</si>
  <si>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</si>
  <si>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</si>
  <si>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</si>
  <si>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</si>
  <si>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</si>
  <si>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</si>
  <si>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</si>
  <si>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</si>
  <si>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</si>
  <si>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</si>
  <si>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</si>
  <si>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</si>
  <si>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</si>
  <si>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</si>
  <si>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</si>
  <si>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</si>
  <si>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</si>
  <si>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</si>
  <si>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</si>
  <si>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</si>
  <si>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</si>
  <si>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</si>
  <si>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</si>
  <si>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</si>
  <si>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</si>
  <si>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</si>
  <si>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</si>
  <si>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</si>
  <si>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</si>
  <si>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</si>
  <si>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</si>
  <si>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</si>
  <si>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</si>
  <si>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</si>
  <si>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</si>
  <si>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</si>
  <si>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</si>
  <si>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</si>
  <si>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</si>
  <si>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</si>
  <si>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</si>
  <si>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</si>
  <si>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</si>
  <si>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</si>
  <si>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</si>
  <si>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</si>
  <si>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</si>
  <si>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</si>
  <si>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</si>
  <si>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</si>
  <si>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</si>
  <si>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</si>
  <si>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</si>
  <si>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</si>
  <si>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</si>
  <si>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</si>
  <si>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</si>
  <si>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</si>
  <si>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</si>
  <si>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</si>
  <si>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</si>
  <si>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</si>
  <si>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</si>
  <si>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</si>
  <si>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</si>
  <si>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</si>
  <si>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</si>
  <si>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</si>
  <si>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</si>
  <si>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</si>
  <si>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</si>
  <si>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</si>
  <si>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</si>
  <si>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</si>
  <si>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</si>
  <si>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</si>
  <si>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</si>
  <si>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</si>
  <si>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</si>
  <si>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</si>
  <si>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</si>
  <si>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</si>
  <si>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</si>
  <si>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</si>
  <si>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</si>
  <si>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</si>
  <si>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</si>
  <si>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</si>
  <si>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</si>
  <si>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</si>
  <si>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</si>
  <si>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</si>
  <si>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</si>
  <si>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</si>
  <si>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</si>
  <si>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</si>
  <si>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</si>
  <si>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</si>
  <si>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</si>
  <si>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</si>
  <si>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</si>
  <si>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</si>
  <si>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</si>
  <si>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</si>
  <si>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</si>
  <si>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</si>
  <si>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</si>
  <si>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</si>
  <si>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</si>
  <si>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</si>
  <si>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</si>
  <si>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</si>
  <si>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</si>
  <si>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</si>
  <si>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</si>
  <si>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</si>
  <si>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</si>
  <si>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</si>
  <si>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</si>
  <si>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</si>
  <si>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</si>
  <si>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</si>
  <si>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</si>
  <si>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</si>
  <si>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</si>
  <si>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</si>
  <si>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</si>
  <si>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</si>
  <si>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</si>
  <si>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</si>
  <si>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</si>
  <si>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</si>
  <si>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</si>
  <si>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</si>
  <si>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</si>
  <si>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</si>
  <si>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</si>
  <si>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</si>
  <si>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</si>
  <si>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</si>
  <si>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</si>
  <si>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</si>
  <si>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</si>
  <si>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</si>
  <si>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</si>
  <si>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</si>
  <si>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</si>
  <si>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</si>
  <si>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</si>
  <si>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</si>
  <si>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</si>
  <si>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</si>
  <si>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</si>
  <si>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</si>
  <si>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</si>
  <si>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</si>
  <si>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</si>
  <si>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</si>
  <si>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</si>
  <si>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</si>
  <si>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</si>
  <si>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</si>
  <si>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</si>
  <si>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</si>
  <si>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</si>
  <si>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</si>
  <si>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</si>
  <si>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</si>
  <si>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</si>
  <si>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</si>
  <si>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</si>
  <si>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</si>
  <si>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</si>
  <si>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</si>
  <si>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</si>
  <si>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</si>
  <si>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</si>
  <si>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</si>
  <si>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</si>
  <si>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</si>
  <si>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</si>
  <si>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</si>
  <si>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</si>
  <si>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</si>
  <si>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</si>
  <si>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</si>
  <si>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</si>
  <si>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</si>
  <si>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</si>
  <si>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</si>
  <si>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</si>
  <si>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</si>
  <si>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</si>
  <si>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</si>
  <si>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</si>
  <si>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</si>
  <si>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</si>
  <si>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</si>
  <si>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</si>
  <si>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</si>
  <si>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</si>
  <si>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</si>
  <si>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</si>
  <si>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</si>
  <si>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</si>
  <si>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</si>
  <si>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</si>
  <si>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</si>
  <si>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</si>
  <si>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</si>
  <si>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</si>
  <si>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</si>
  <si>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</si>
  <si>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</si>
  <si>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</si>
  <si>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</si>
  <si>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</si>
  <si>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</si>
  <si>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</si>
  <si>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</si>
  <si>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</si>
  <si>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</si>
  <si>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</si>
  <si>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</si>
  <si>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</si>
  <si>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</si>
  <si>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</si>
  <si>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</si>
  <si>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</si>
  <si>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</si>
  <si>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</si>
  <si>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</si>
  <si>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</si>
  <si>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</si>
  <si>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</si>
  <si>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</si>
  <si>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</si>
  <si>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</si>
  <si>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</si>
  <si>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</si>
  <si>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</si>
  <si>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</si>
  <si>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</si>
  <si>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</si>
  <si>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</si>
  <si>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</si>
  <si>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</si>
  <si>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</si>
  <si>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</si>
  <si>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</si>
  <si>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</si>
  <si>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</si>
  <si>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</si>
  <si>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</si>
  <si>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</si>
  <si>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</si>
  <si>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</si>
  <si>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</si>
  <si>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</si>
  <si>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</si>
  <si>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</si>
  <si>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</si>
  <si>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</si>
  <si>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</si>
  <si>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</si>
  <si>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</si>
  <si>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</si>
  <si>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</si>
  <si>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</si>
  <si>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</si>
  <si>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</si>
  <si>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</si>
  <si>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</si>
  <si>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</si>
  <si>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</si>
  <si>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</si>
  <si>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</si>
  <si>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</si>
  <si>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</si>
  <si>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</si>
  <si>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</si>
  <si>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</si>
  <si>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</si>
  <si>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</si>
  <si>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</si>
  <si>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</si>
  <si>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</si>
  <si>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</si>
  <si>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</si>
  <si>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</si>
  <si>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</si>
  <si>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</si>
  <si>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</si>
  <si>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</si>
  <si>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</si>
  <si>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</si>
  <si>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</si>
  <si>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</si>
  <si>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</si>
  <si>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</si>
  <si>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</si>
  <si>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</si>
  <si>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</si>
  <si>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</si>
  <si>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</si>
  <si>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</si>
  <si>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</si>
  <si>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</si>
  <si>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</si>
  <si>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</si>
  <si>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</si>
  <si>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</si>
  <si>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</si>
  <si>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</si>
  <si>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</si>
  <si>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</si>
  <si>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</si>
  <si>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</si>
  <si>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</si>
  <si>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</si>
  <si>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</si>
  <si>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</si>
  <si>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</si>
  <si>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</si>
  <si>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</si>
  <si>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</si>
  <si>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</si>
  <si>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</si>
  <si>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</si>
  <si>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</si>
  <si>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</si>
  <si>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</si>
  <si>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</si>
  <si>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</si>
  <si>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</si>
  <si>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</si>
  <si>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</si>
  <si>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</si>
  <si>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</si>
  <si>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</si>
  <si>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</si>
  <si>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</si>
  <si>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</si>
  <si>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</si>
  <si>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</si>
  <si>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</si>
  <si>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</si>
  <si>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</si>
  <si>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</si>
  <si>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</si>
  <si>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</si>
  <si>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</si>
  <si>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</si>
  <si>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</si>
  <si>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</si>
  <si>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</si>
  <si>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</si>
  <si>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</si>
  <si>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</si>
  <si>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</si>
  <si>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</si>
  <si>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</si>
  <si>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</si>
  <si>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</si>
  <si>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</si>
  <si>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</si>
  <si>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</si>
  <si>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</si>
  <si>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</si>
  <si>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</si>
  <si>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</si>
  <si>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</si>
  <si>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</si>
  <si>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</si>
  <si>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</si>
  <si>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</si>
  <si>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</si>
  <si>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</si>
  <si>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</si>
  <si>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</si>
  <si>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</si>
  <si>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</si>
  <si>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</si>
  <si>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</si>
  <si>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</si>
  <si>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</si>
  <si>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</si>
  <si>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</si>
  <si>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</si>
  <si>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</si>
  <si>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</si>
  <si>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</si>
  <si>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</si>
  <si>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</si>
  <si>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</si>
  <si>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</si>
  <si>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</si>
  <si>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</si>
  <si>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</si>
  <si>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</si>
  <si>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</si>
  <si>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</si>
  <si>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</si>
  <si>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</si>
  <si>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</si>
  <si>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</si>
  <si>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</si>
  <si>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</si>
  <si>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</si>
  <si>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</si>
  <si>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</si>
  <si>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</si>
  <si>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</si>
  <si>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</si>
  <si>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</si>
  <si>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</si>
  <si>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</si>
  <si>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</si>
  <si>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</si>
  <si>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</si>
  <si>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</si>
  <si>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</si>
  <si>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</si>
  <si>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</si>
  <si>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</si>
  <si>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</si>
  <si>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</si>
  <si>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</si>
  <si>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</si>
  <si>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</si>
  <si>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</si>
  <si>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</si>
  <si>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</si>
  <si>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</si>
  <si>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</si>
  <si>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</si>
  <si>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</si>
  <si>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</si>
  <si>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</si>
  <si>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</si>
  <si>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</si>
  <si>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</si>
  <si>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</si>
  <si>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</si>
  <si>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</si>
  <si>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</si>
  <si>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</si>
  <si>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</si>
  <si>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</si>
  <si>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</si>
  <si>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</si>
  <si>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</si>
  <si>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</si>
  <si>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</si>
  <si>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</si>
  <si>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</si>
  <si>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</si>
  <si>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</si>
  <si>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</si>
  <si>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</si>
  <si>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</si>
  <si>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</si>
  <si>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</si>
  <si>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</si>
  <si>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</si>
  <si>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</si>
  <si>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</si>
  <si>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</si>
  <si>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</si>
  <si>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</si>
  <si>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</si>
  <si>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</si>
  <si>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</si>
  <si>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</si>
  <si>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</si>
  <si>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</si>
  <si>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</si>
  <si>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</si>
  <si>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</si>
  <si>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</si>
  <si>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</si>
  <si>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</si>
  <si>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</si>
  <si>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</si>
  <si>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</si>
  <si>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</si>
  <si>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</si>
  <si>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</si>
  <si>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</si>
  <si>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</si>
  <si>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</si>
  <si>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</si>
  <si>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</si>
  <si>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</si>
  <si>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</si>
  <si>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</si>
  <si>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</si>
  <si>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</si>
  <si>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</si>
  <si>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</si>
  <si>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</si>
  <si>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</si>
  <si>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</si>
  <si>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</si>
  <si>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</si>
  <si>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</si>
  <si>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</si>
  <si>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</si>
  <si>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</si>
  <si>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</si>
  <si>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</si>
  <si>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</si>
  <si>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</si>
  <si>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</si>
  <si>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</si>
  <si>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</si>
  <si>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</si>
  <si>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</si>
  <si>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</si>
  <si>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</si>
  <si>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</si>
  <si>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</si>
  <si>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</si>
  <si>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</si>
  <si>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</si>
  <si>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</si>
  <si>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</si>
  <si>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</si>
  <si>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</si>
  <si>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</si>
  <si>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</si>
  <si>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</si>
  <si>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</si>
  <si>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</si>
  <si>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</si>
  <si>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</si>
  <si>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</si>
  <si>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</si>
  <si>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</si>
  <si>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</si>
  <si>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</si>
  <si>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</si>
  <si>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</si>
  <si>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</si>
  <si>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</si>
  <si>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</si>
  <si>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</si>
  <si>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</si>
  <si>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</si>
  <si>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</si>
  <si>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</si>
  <si>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</si>
  <si>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</si>
  <si>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</si>
  <si>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</si>
  <si>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</si>
  <si>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</si>
  <si>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</si>
  <si>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</si>
  <si>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</si>
  <si>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</si>
  <si>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</si>
  <si>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</si>
  <si>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</si>
  <si>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</si>
  <si>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</si>
  <si>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</si>
  <si>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</si>
  <si>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</si>
  <si>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</si>
  <si>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</si>
  <si>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</si>
  <si>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</si>
  <si>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</si>
  <si>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</si>
  <si>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</si>
  <si>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</si>
  <si>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</si>
  <si>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</si>
  <si>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</si>
  <si>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</si>
  <si>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</si>
  <si>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</si>
  <si>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</si>
  <si>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</si>
  <si>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</si>
  <si>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</si>
  <si>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</si>
  <si>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</si>
  <si>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</si>
  <si>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</si>
  <si>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</si>
  <si>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</si>
  <si>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</si>
  <si>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</si>
  <si>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</si>
  <si>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</si>
  <si>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</si>
  <si>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</si>
  <si>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</si>
  <si>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</si>
  <si>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</si>
  <si>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</si>
  <si>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</si>
  <si>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</si>
  <si>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</si>
  <si>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</si>
  <si>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</si>
  <si>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</si>
  <si>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</si>
  <si>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</si>
  <si>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</si>
  <si>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</si>
  <si>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</si>
  <si>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</si>
  <si>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</si>
  <si>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</si>
  <si>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</si>
  <si>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</si>
  <si>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</si>
  <si>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</si>
  <si>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</si>
  <si>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</si>
  <si>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</si>
  <si>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</si>
  <si>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</si>
  <si>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</si>
  <si>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</si>
  <si>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</si>
  <si>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</si>
  <si>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</si>
  <si>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</si>
  <si>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</si>
  <si>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</si>
  <si>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</si>
  <si>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</si>
  <si>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</si>
  <si>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</si>
  <si>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</si>
  <si>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</si>
  <si>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</si>
  <si>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</si>
  <si>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</si>
  <si>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</si>
  <si>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</si>
  <si>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</si>
  <si>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</si>
  <si>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</si>
  <si>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</si>
  <si>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</si>
  <si>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</si>
  <si>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</si>
  <si>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</si>
  <si>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</si>
  <si>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</si>
  <si>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</si>
  <si>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</si>
  <si>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</si>
  <si>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</si>
  <si>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</si>
  <si>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</si>
  <si>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</si>
  <si>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</si>
  <si>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</si>
  <si>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</si>
  <si>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</si>
  <si>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</si>
  <si>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</si>
  <si>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</si>
  <si>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</si>
  <si>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</si>
  <si>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</si>
  <si>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</si>
  <si>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</si>
  <si>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</si>
  <si>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</si>
  <si>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</si>
  <si>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</si>
  <si>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</si>
  <si>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</si>
  <si>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</si>
  <si>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</si>
  <si>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</si>
  <si>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</si>
  <si>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</si>
  <si>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</si>
  <si>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</si>
  <si>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</si>
  <si>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</si>
  <si>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</si>
  <si>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</si>
  <si>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</si>
  <si>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</si>
  <si>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</si>
  <si>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</si>
  <si>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</si>
  <si>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</si>
  <si>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</si>
  <si>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</si>
  <si>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</si>
  <si>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</si>
  <si>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</si>
  <si>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</si>
  <si>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</si>
  <si>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</si>
  <si>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</si>
  <si>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</si>
  <si>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</si>
  <si>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</si>
  <si>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</si>
  <si>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</si>
  <si>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</si>
  <si>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</si>
  <si>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</si>
  <si>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</si>
  <si>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</si>
  <si>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</si>
  <si>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</si>
  <si>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</si>
  <si>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</si>
  <si>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</si>
  <si>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</si>
  <si>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</si>
  <si>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</si>
  <si>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</si>
  <si>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</si>
  <si>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</si>
  <si>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</si>
  <si>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</si>
  <si>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</si>
  <si>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</si>
  <si>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</si>
  <si>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</si>
  <si>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</si>
  <si>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</si>
  <si>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</si>
  <si>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</si>
  <si>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</si>
  <si>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</si>
  <si>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</si>
  <si>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</si>
  <si>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</si>
  <si>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</si>
  <si>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</si>
  <si>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</si>
  <si>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</si>
  <si>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</si>
  <si>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</si>
  <si>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</si>
  <si>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</si>
  <si>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</si>
  <si>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</si>
  <si>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</si>
  <si>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</si>
  <si>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</si>
  <si>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</si>
  <si>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</si>
  <si>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</si>
  <si>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</si>
  <si>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</si>
  <si>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</si>
  <si>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</si>
  <si>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</si>
  <si>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</si>
  <si>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</si>
  <si>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</si>
  <si>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</si>
  <si>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</si>
  <si>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</si>
  <si>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</si>
  <si>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</si>
  <si>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</si>
  <si>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</si>
  <si>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</si>
  <si>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</si>
  <si>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</si>
  <si>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</si>
  <si>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</si>
  <si>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</si>
  <si>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</si>
  <si>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</si>
  <si>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</si>
  <si>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</si>
  <si>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</si>
  <si>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</si>
  <si>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</si>
  <si>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</si>
  <si>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</si>
  <si>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</si>
  <si>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</si>
  <si>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</si>
  <si>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</si>
  <si>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</si>
  <si>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</si>
  <si>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</si>
  <si>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</si>
  <si>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</si>
  <si>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</si>
  <si>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</si>
  <si>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</si>
  <si>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</si>
  <si>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</si>
  <si>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</si>
  <si>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</si>
  <si>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</si>
  <si>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</si>
  <si>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</si>
  <si>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</si>
  <si>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</si>
  <si>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</si>
  <si>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</si>
  <si>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</si>
  <si>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</si>
  <si>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</si>
  <si>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</si>
  <si>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</si>
  <si>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</si>
  <si>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</si>
  <si>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</si>
  <si>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</si>
  <si>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</si>
  <si>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</si>
  <si>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</si>
  <si>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</si>
  <si>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</si>
  <si>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</si>
  <si>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</si>
  <si>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</si>
  <si>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</si>
  <si>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</si>
  <si>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</si>
  <si>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</si>
  <si>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</si>
  <si>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</si>
  <si>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</si>
  <si>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</si>
  <si>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</si>
  <si>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</si>
  <si>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</si>
  <si>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</si>
  <si>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</si>
  <si>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</si>
  <si>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</si>
  <si>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</si>
  <si>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</si>
  <si>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</si>
  <si>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</si>
  <si>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</si>
  <si>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</si>
  <si>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</si>
  <si>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</si>
  <si>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</si>
  <si>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</si>
  <si>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</si>
  <si>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</si>
  <si>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</si>
  <si>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</si>
  <si>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</si>
  <si>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</si>
  <si>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</si>
  <si>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</si>
  <si>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</si>
  <si>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</si>
  <si>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</si>
  <si>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</si>
  <si>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</si>
  <si>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</si>
  <si>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</si>
  <si>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</si>
  <si>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</si>
  <si>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</si>
  <si>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</si>
  <si>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</si>
  <si>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</si>
  <si>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</si>
  <si>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</si>
  <si>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</si>
  <si>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</si>
  <si>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</si>
  <si>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</si>
  <si>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</si>
  <si>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</si>
  <si>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</si>
  <si>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</si>
  <si>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</si>
  <si>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</si>
  <si>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</si>
  <si>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</si>
  <si>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</si>
  <si>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</si>
  <si>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</si>
  <si>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</si>
  <si>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</si>
  <si>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</si>
  <si>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</si>
  <si>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</si>
  <si>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</si>
  <si>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</si>
  <si>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</si>
  <si>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</si>
  <si>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</si>
  <si>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</si>
  <si>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</si>
  <si>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</si>
  <si>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</si>
  <si>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</si>
  <si>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</si>
  <si>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</si>
  <si>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</si>
  <si>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</si>
  <si>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</si>
  <si>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</si>
  <si>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</si>
  <si>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</si>
  <si>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</si>
  <si>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</si>
  <si>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</si>
  <si>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</si>
  <si>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</si>
  <si>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</si>
  <si>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</si>
  <si>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</si>
  <si>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</si>
  <si>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</si>
  <si>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</si>
  <si>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</si>
  <si>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</si>
  <si>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</si>
  <si>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</si>
  <si>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</si>
  <si>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</si>
  <si>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</si>
  <si>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</si>
  <si>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</si>
  <si>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</si>
  <si>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</si>
  <si>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</si>
  <si>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</si>
  <si>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</si>
  <si>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</si>
  <si>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</si>
  <si>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</si>
  <si>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</si>
  <si>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</si>
  <si>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</si>
  <si>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</si>
  <si>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</si>
  <si>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</si>
  <si>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</si>
  <si>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</si>
  <si>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</si>
  <si>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</si>
  <si>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</si>
  <si>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</si>
  <si>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</si>
  <si>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</si>
  <si>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</si>
  <si>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</si>
  <si>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</si>
  <si>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</si>
  <si>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</si>
  <si>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</si>
  <si>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</si>
  <si>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</si>
  <si>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</si>
  <si>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</si>
  <si>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</si>
  <si>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</si>
  <si>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</si>
  <si>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</si>
  <si>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</si>
  <si>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</si>
  <si>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</si>
  <si>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</si>
  <si>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</si>
  <si>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</si>
  <si>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</si>
  <si>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</si>
  <si>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</si>
  <si>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</si>
  <si>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</si>
  <si>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</si>
  <si>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</si>
  <si>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</si>
  <si>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</si>
  <si>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</si>
  <si>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</si>
  <si>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</si>
  <si>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</si>
  <si>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</si>
  <si>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66-59D389111</t>
  </si>
  <si>
    <t>5QF.803.106</t>
  </si>
  <si>
    <t>5QF.803.230</t>
  </si>
  <si>
    <t>5QA.803.774</t>
  </si>
  <si>
    <t>5QA.803.106</t>
  </si>
  <si>
    <t>5Q0.804.132</t>
  </si>
  <si>
    <t>5qa802035b_002_bps0008_R</t>
  </si>
  <si>
    <t>KJLTVR111180R01</t>
  </si>
  <si>
    <t>66-59D389105</t>
  </si>
  <si>
    <t>5QA.803.210</t>
  </si>
  <si>
    <t>5qa802035b_028_acps0009_R</t>
  </si>
  <si>
    <t>5qa802035b_002_bps0007_R</t>
  </si>
  <si>
    <t>5qa802035b_028_acps0001_R</t>
  </si>
  <si>
    <t>5qa802035b_028_acps0008_R</t>
  </si>
  <si>
    <t>5qa802035b_002_bps0001_R</t>
  </si>
  <si>
    <t>5qa802035b_002_bps0006_R</t>
  </si>
  <si>
    <t>5qa802035b_066_brps0005_R</t>
  </si>
  <si>
    <t>5qa802035b_066_brps0006_R</t>
  </si>
  <si>
    <t>5qa802035b_002_bps0009_R</t>
  </si>
  <si>
    <t>5qa802035b_066_brps0011_R</t>
  </si>
  <si>
    <t>5qa802035b_066_brps0012_R</t>
  </si>
  <si>
    <t>5qa802035b_036_alps0001_R</t>
  </si>
  <si>
    <t>ST1180</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</si>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</sst>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0</xdr:colOff>
      <xdr:row>41</xdr:row>
      <xdr:rowOff>114301</xdr:rowOff>
    </xdr:from>
    <xdr:to>
      <xdr:col>9</xdr:col>
      <xdr:colOff>327025</xdr:colOff>
      <xdr:row>52</xdr:row>
      <xdr:rowOff>3466</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65125"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206376</xdr:rowOff>
    </xdr:from>
    <xdr:to>
      <xdr:col>24</xdr:col>
      <xdr:colOff>256593</xdr:colOff>
      <xdr:row>47</xdr:row>
      <xdr:rowOff>39973</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26821"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9x GEO 1180R01</a:t>
          </a:r>
        </a:p>
      </xdr:txBody>
    </xdr:sp>
    <xdr:clientData/>
  </xdr:twoCellAnchor>
  <xdr:twoCellAnchor>
    <xdr:from>
      <xdr:col>13</xdr:col>
      <xdr:colOff>8618</xdr:colOff>
      <xdr:row>46</xdr:row>
      <xdr:rowOff>60326</xdr:rowOff>
    </xdr:from>
    <xdr:to>
      <xdr:col>13</xdr:col>
      <xdr:colOff>173719</xdr:colOff>
      <xdr:row>46</xdr:row>
      <xdr:rowOff>222005</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07868"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190501</xdr:rowOff>
    </xdr:from>
    <xdr:to>
      <xdr:col>8</xdr:col>
      <xdr:colOff>1075130</xdr:colOff>
      <xdr:row>51</xdr:row>
      <xdr:rowOff>114589</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29368"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119742</xdr:colOff>
      <xdr:row>50</xdr:row>
      <xdr:rowOff>63501</xdr:rowOff>
    </xdr:from>
    <xdr:to>
      <xdr:col>3</xdr:col>
      <xdr:colOff>284843</xdr:colOff>
      <xdr:row>51</xdr:row>
      <xdr:rowOff>18805</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40492"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151493</xdr:colOff>
      <xdr:row>42</xdr:row>
      <xdr:rowOff>142875</xdr:rowOff>
    </xdr:from>
    <xdr:to>
      <xdr:col>8</xdr:col>
      <xdr:colOff>786493</xdr:colOff>
      <xdr:row>49</xdr:row>
      <xdr:rowOff>110252</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1072243" y="9477375"/>
          <a:ext cx="2460625" cy="1523127"/>
        </a:xfrm>
        <a:prstGeom prst="rect">
          <a:avLst/>
        </a:prstGeom>
      </xdr:spPr>
    </xdr:pic>
    <xdr:clientData/>
  </xdr:twoCellAnchor>
  <xdr:twoCellAnchor editAs="oneCell">
    <xdr:from>
      <xdr:col>8</xdr:col>
      <xdr:colOff>246743</xdr:colOff>
      <xdr:row>9</xdr:row>
      <xdr:rowOff>111125</xdr:rowOff>
    </xdr:from>
    <xdr:to>
      <xdr:col>34</xdr:col>
      <xdr:colOff>354817</xdr:colOff>
      <xdr:row>38</xdr:row>
      <xdr:rowOff>31750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993118" y="2111375"/>
          <a:ext cx="14189199" cy="6365875"/>
        </a:xfrm>
        <a:prstGeom prst="rect">
          <a:avLst/>
        </a:prstGeom>
      </xdr:spPr>
    </xdr:pic>
    <xdr:clientData/>
  </xdr:twoCellAnchor>
  <xdr:twoCellAnchor editAs="oneCell">
    <xdr:from>
      <xdr:col>8</xdr:col>
      <xdr:colOff>246743</xdr:colOff>
      <xdr:row>9</xdr:row>
      <xdr:rowOff>111125</xdr:rowOff>
    </xdr:from>
    <xdr:to>
      <xdr:col>10</xdr:col>
      <xdr:colOff>698500</xdr:colOff>
      <xdr:row>11</xdr:row>
      <xdr:rowOff>104720</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2993118" y="2111375"/>
          <a:ext cx="2055132"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id="{00000000-0008-0000-02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id="{00000000-0008-0000-02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1180R01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id="{00000000-0008-0000-02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id="{00000000-0008-0000-02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389111/176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id="{00000000-0008-0000-02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183242</xdr:colOff>
      <xdr:row>42</xdr:row>
      <xdr:rowOff>127001</xdr:rowOff>
    </xdr:from>
    <xdr:to>
      <xdr:col>8</xdr:col>
      <xdr:colOff>818242</xdr:colOff>
      <xdr:row>49</xdr:row>
      <xdr:rowOff>50040</xdr:rowOff>
    </xdr:to>
    <xdr:pic>
      <xdr:nvPicPr>
        <xdr:cNvPr id="20" name="Imagem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1103992" y="9461501"/>
          <a:ext cx="2460625" cy="1478789"/>
        </a:xfrm>
        <a:prstGeom prst="rect">
          <a:avLst/>
        </a:prstGeom>
      </xdr:spPr>
    </xdr:pic>
    <xdr:clientData/>
  </xdr:twoCellAnchor>
  <xdr:twoCellAnchor editAs="oneCell">
    <xdr:from>
      <xdr:col>7</xdr:col>
      <xdr:colOff>165099</xdr:colOff>
      <xdr:row>10</xdr:row>
      <xdr:rowOff>174625</xdr:rowOff>
    </xdr:from>
    <xdr:to>
      <xdr:col>33</xdr:col>
      <xdr:colOff>573764</xdr:colOff>
      <xdr:row>33</xdr:row>
      <xdr:rowOff>190500</xdr:rowOff>
    </xdr:to>
    <xdr:pic>
      <xdr:nvPicPr>
        <xdr:cNvPr id="8" name="Imagem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
        <a:stretch>
          <a:fillRect/>
        </a:stretch>
      </xdr:blipFill>
      <xdr:spPr>
        <a:xfrm>
          <a:off x="2657474" y="2397125"/>
          <a:ext cx="14013540" cy="51276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8.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0.emf"/><Relationship Id="rId4" Type="http://schemas.openxmlformats.org/officeDocument/2006/relationships/oleObject" Target="../embeddings/Microsoft_Word_97_-_2003_Document.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40" zoomScale="80" zoomScaleNormal="80" zoomScaleSheetLayoutView="85" workbookViewId="0">
      <selection activeCell="U53" sqref="U53"/>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1180</v>
      </c>
      <c r="P55" s="610"/>
      <c r="Q55" s="610"/>
      <c r="R55" s="610"/>
      <c r="S55" s="611"/>
      <c r="T55" s="615" t="s">
        <v>13</v>
      </c>
      <c r="U55" s="525" t="s">
        <v>2</v>
      </c>
      <c r="V55" s="525"/>
      <c r="W55" s="44"/>
      <c r="X55" s="553" t="s">
        <v>1924</v>
      </c>
      <c r="Y55" s="554"/>
      <c r="Z55" s="608" t="s">
        <v>3</v>
      </c>
      <c r="AA55" s="608"/>
      <c r="AB55" s="526">
        <v>3</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1951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6"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7" zoomScale="60" zoomScaleNormal="60" zoomScaleSheetLayoutView="50" workbookViewId="0">
      <selection activeCell="AO32" sqref="AO3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1180</v>
      </c>
      <c r="P55" s="653"/>
      <c r="Q55" s="653"/>
      <c r="R55" s="653"/>
      <c r="S55" s="653"/>
      <c r="T55" s="615" t="s">
        <v>13</v>
      </c>
      <c r="U55" s="652" t="s">
        <v>2</v>
      </c>
      <c r="V55" s="652"/>
      <c r="W55" s="174"/>
      <c r="X55" s="654" t="str">
        <f>'Blatt 0'!X55:Y56</f>
        <v>GME</v>
      </c>
      <c r="Y55" s="654"/>
      <c r="Z55" s="655" t="s">
        <v>3</v>
      </c>
      <c r="AA55" s="655"/>
      <c r="AB55" s="654">
        <f>'Blatt 0'!AB55:AB56</f>
        <v>3</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ST1180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M70"/>
  <sheetViews>
    <sheetView showGridLines="0" zoomScale="60" zoomScaleNormal="60" zoomScaleSheetLayoutView="50" workbookViewId="0">
      <selection activeCell="N15" sqref="N1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1180</v>
      </c>
      <c r="P55" s="653"/>
      <c r="Q55" s="653"/>
      <c r="R55" s="653"/>
      <c r="S55" s="653"/>
      <c r="T55" s="615" t="s">
        <v>13</v>
      </c>
      <c r="U55" s="652" t="s">
        <v>2</v>
      </c>
      <c r="V55" s="652"/>
      <c r="W55" s="174"/>
      <c r="X55" s="654" t="str">
        <f>'Blatt 0'!X55:Y56</f>
        <v>GME</v>
      </c>
      <c r="Y55" s="654"/>
      <c r="Z55" s="655" t="s">
        <v>3</v>
      </c>
      <c r="AA55" s="655"/>
      <c r="AB55" s="654">
        <f>'Blatt 0'!AB55:AB56</f>
        <v>3</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ST1180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7">
    <pageSetUpPr fitToPage="1"/>
  </sheetPr>
  <dimension ref="A1:CN61"/>
  <sheetViews>
    <sheetView tabSelected="1" showWhiteSpace="0" topLeftCell="A13" zoomScale="85" zoomScaleNormal="85" zoomScaleSheetLayoutView="40" zoomScalePageLayoutView="10" workbookViewId="0">
      <selection activeCell="K26" sqref="K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Warning: Special Tip-Dresser required, consult Process Methodology</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1979-2 !</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1952</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Special Tip-Dresser / Electrodes approved by:</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Name                        (Dept.)</v>
      </c>
      <c r="AP8" s="675"/>
      <c r="AQ8" s="676"/>
      <c r="AR8" s="677"/>
      <c r="AS8" s="677"/>
      <c r="AT8" s="677"/>
      <c r="AU8" s="677"/>
      <c r="AV8" s="675" t="str">
        <f>IF(OR(COUNTBLANK(AH8:AN8)&lt;7,BF44&gt;0),IF(E6="DE","Datum","Date"),"")</f>
        <v>Date</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7.1152300000000004</v>
      </c>
      <c r="D19" s="308" t="s">
        <v>1935</v>
      </c>
      <c r="E19" s="309" t="s">
        <v>1188</v>
      </c>
      <c r="F19" s="310" t="s">
        <v>1936</v>
      </c>
      <c r="G19" s="336" t="s">
        <v>1928</v>
      </c>
      <c r="H19" s="311" t="s">
        <v>1937</v>
      </c>
      <c r="I19" s="478" t="s">
        <v>1188</v>
      </c>
      <c r="J19" s="312">
        <v>154.35</v>
      </c>
      <c r="K19" s="313">
        <v>377.52</v>
      </c>
      <c r="L19" s="314">
        <v>111.38</v>
      </c>
      <c r="M19" s="315" t="s">
        <v>1933</v>
      </c>
      <c r="N19" s="316" t="s">
        <v>1938</v>
      </c>
      <c r="O19" s="317" t="s">
        <v>1188</v>
      </c>
      <c r="P19" s="502">
        <v>2.1</v>
      </c>
      <c r="Q19" s="320" t="s">
        <v>1129</v>
      </c>
      <c r="R19" s="318">
        <f>IF(AND(ISBLANK(P19),ISTEXT(Q19)),"t1?",IF(AND(ISBLANK(Q19),ISBLANK(P19)),"",VLOOKUP(BH19,Materialliste!$A$2:$B$1615,2,FALSE)))</f>
        <v>1250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1.2787878787878788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4.9532484848484861</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3.46727393939394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Ja</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7.11524</v>
      </c>
      <c r="D20" s="333" t="s">
        <v>1939</v>
      </c>
      <c r="E20" s="334" t="s">
        <v>1188</v>
      </c>
      <c r="F20" s="335" t="s">
        <v>1936</v>
      </c>
      <c r="G20" s="336" t="s">
        <v>1928</v>
      </c>
      <c r="H20" s="337" t="s">
        <v>1937</v>
      </c>
      <c r="I20" s="479" t="s">
        <v>1188</v>
      </c>
      <c r="J20" s="338">
        <v>88.76</v>
      </c>
      <c r="K20" s="339">
        <v>386.61</v>
      </c>
      <c r="L20" s="340">
        <v>121.72</v>
      </c>
      <c r="M20" s="341" t="s">
        <v>1938</v>
      </c>
      <c r="N20" s="342" t="s">
        <v>1933</v>
      </c>
      <c r="O20" s="343" t="s">
        <v>1934</v>
      </c>
      <c r="P20" s="319">
        <v>2</v>
      </c>
      <c r="Q20" s="320" t="s">
        <v>1129</v>
      </c>
      <c r="R20" s="344">
        <f>IF(AND(ISBLANK(P20),ISTEXT(Q20)),"t1?",IF(AND(ISBLANK(Q20),ISBLANK(P20)),"",VLOOKUP(BH20,Materialliste!$A$2:$B$1615,2,FALSE)))</f>
        <v>1250</v>
      </c>
      <c r="S20" s="319">
        <v>2.1</v>
      </c>
      <c r="T20" s="320" t="s">
        <v>1129</v>
      </c>
      <c r="U20" s="345">
        <f>IF(AND(ISBLANK(S20),ISTEXT(T20)),"t2?",IF(AND(ISBLANK(T20),ISBLANK(S20)),"",VLOOKUP(BI20,Materialliste!$A$2:$B$1615,2,FALSE)))</f>
        <v>1250</v>
      </c>
      <c r="V20" s="319">
        <v>3</v>
      </c>
      <c r="W20" s="320" t="s">
        <v>600</v>
      </c>
      <c r="X20" s="345">
        <f>IF(AND(ISBLANK(V20),ISTEXT(W20)),"t3?",IF(AND(ISBLANK(W20),ISBLANK(V20)),"",VLOOKUP(BJ20,Materialliste!$A$2:$B$1615,2,FALSE)))</f>
        <v>350</v>
      </c>
      <c r="Y20" s="443" t="s">
        <v>1925</v>
      </c>
      <c r="Z20" s="346">
        <f t="shared" si="0"/>
        <v>2.2800000000000002</v>
      </c>
      <c r="AA20" s="347">
        <f t="shared" ref="AA20:AA43" si="11">IF(AND(ISNUMBER(R20),ISNUMBER(U20)),IF(ISTEXT(X20),(R20+U20)/(220*3*10)+0.9,(R20+U20+X20)/(220*3*10)+0.9),"?Re")</f>
        <v>1.3318181818181818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5.5797818181818188</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3.9058472727272728</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5.0719818611663037</v>
      </c>
      <c r="AH20" s="461" t="str">
        <f t="shared" si="2"/>
        <v>39D 1979-2 !</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TL 4225-AS30/30</v>
      </c>
      <c r="BJ20" s="473" t="str">
        <f t="shared" si="5"/>
        <v>CR270LA-EG12/12</v>
      </c>
      <c r="BM20" s="474">
        <f t="shared" si="6"/>
        <v>3</v>
      </c>
      <c r="BN20" s="475">
        <f t="shared" ref="BN20:BN43" si="22">LARGE(BO20:BQ20,2)</f>
        <v>2.1</v>
      </c>
      <c r="BO20" s="474">
        <f t="shared" si="7"/>
        <v>2</v>
      </c>
      <c r="BP20" s="474">
        <f t="shared" si="8"/>
        <v>2.1</v>
      </c>
      <c r="BQ20" s="474">
        <f t="shared" si="9"/>
        <v>3</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1979-2 !</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7.1152499999999996</v>
      </c>
      <c r="D21" s="333" t="s">
        <v>1940</v>
      </c>
      <c r="E21" s="334" t="s">
        <v>1188</v>
      </c>
      <c r="F21" s="335" t="s">
        <v>1936</v>
      </c>
      <c r="G21" s="336" t="s">
        <v>1928</v>
      </c>
      <c r="H21" s="337" t="s">
        <v>1937</v>
      </c>
      <c r="I21" s="479" t="s">
        <v>1188</v>
      </c>
      <c r="J21" s="338">
        <v>104.23</v>
      </c>
      <c r="K21" s="339">
        <v>383.71</v>
      </c>
      <c r="L21" s="340">
        <v>124.52</v>
      </c>
      <c r="M21" s="341" t="s">
        <v>1933</v>
      </c>
      <c r="N21" s="342" t="s">
        <v>1938</v>
      </c>
      <c r="O21" s="343" t="s">
        <v>1188</v>
      </c>
      <c r="P21" s="319">
        <v>2.1</v>
      </c>
      <c r="Q21" s="320" t="s">
        <v>1129</v>
      </c>
      <c r="R21" s="355">
        <f>IF(AND(ISBLANK(P21),ISTEXT(Q21)),"t1?",IF(AND(ISBLANK(Q21),ISBLANK(P21)),"",VLOOKUP(BH21,Materialliste!$A$2:$B$1615,2,FALSE)))</f>
        <v>1250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1.2787878787878788</v>
      </c>
      <c r="AB21" s="454">
        <f t="shared" si="12"/>
        <v>4.9532484848484861</v>
      </c>
      <c r="AC21" s="348">
        <f t="shared" si="13"/>
        <v>6.9105000000000008</v>
      </c>
      <c r="AD21" s="323">
        <f t="shared" si="1"/>
        <v>852.17391304347825</v>
      </c>
      <c r="AE21" s="349">
        <f t="shared" si="14"/>
        <v>3.46727393939394</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Ja</v>
      </c>
      <c r="BH21" s="473" t="str">
        <f t="shared" si="3"/>
        <v>TL 4225-AS30/30</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7.1152600000000001</v>
      </c>
      <c r="D22" s="333" t="s">
        <v>1941</v>
      </c>
      <c r="E22" s="334" t="s">
        <v>1188</v>
      </c>
      <c r="F22" s="335" t="s">
        <v>1936</v>
      </c>
      <c r="G22" s="336" t="s">
        <v>1928</v>
      </c>
      <c r="H22" s="337" t="s">
        <v>1937</v>
      </c>
      <c r="I22" s="479" t="s">
        <v>1188</v>
      </c>
      <c r="J22" s="338">
        <v>88.22</v>
      </c>
      <c r="K22" s="339">
        <v>386.52</v>
      </c>
      <c r="L22" s="340">
        <v>86.75</v>
      </c>
      <c r="M22" s="341" t="s">
        <v>1938</v>
      </c>
      <c r="N22" s="342" t="s">
        <v>1933</v>
      </c>
      <c r="O22" s="343" t="s">
        <v>1934</v>
      </c>
      <c r="P22" s="319">
        <v>2</v>
      </c>
      <c r="Q22" s="320" t="s">
        <v>1129</v>
      </c>
      <c r="R22" s="355">
        <f>IF(AND(ISBLANK(P22),ISTEXT(Q22)),"t1?",IF(AND(ISBLANK(Q22),ISBLANK(P22)),"",VLOOKUP(BH22,Materialliste!$A$2:$B$1615,2,FALSE)))</f>
        <v>1250</v>
      </c>
      <c r="S22" s="319">
        <v>2.1</v>
      </c>
      <c r="T22" s="320" t="s">
        <v>1129</v>
      </c>
      <c r="U22" s="355">
        <f>IF(AND(ISBLANK(S22),ISTEXT(T22)),"t2?",IF(AND(ISBLANK(T22),ISBLANK(S22)),"",VLOOKUP(BI22,Materialliste!$A$2:$B$1615,2,FALSE)))</f>
        <v>1250</v>
      </c>
      <c r="V22" s="319">
        <v>3</v>
      </c>
      <c r="W22" s="356" t="s">
        <v>600</v>
      </c>
      <c r="X22" s="355">
        <f>IF(AND(ISBLANK(V22),ISTEXT(W22)),"t3?",IF(AND(ISBLANK(W22),ISBLANK(V22)),"",VLOOKUP(BJ22,Materialliste!$A$2:$B$1615,2,FALSE)))</f>
        <v>350</v>
      </c>
      <c r="Y22" s="443" t="s">
        <v>1925</v>
      </c>
      <c r="Z22" s="346">
        <f t="shared" si="0"/>
        <v>2.2800000000000002</v>
      </c>
      <c r="AA22" s="347">
        <f t="shared" si="11"/>
        <v>1.3318181818181818</v>
      </c>
      <c r="AB22" s="454">
        <f t="shared" si="12"/>
        <v>5.5797818181818188</v>
      </c>
      <c r="AC22" s="348">
        <f t="shared" si="13"/>
        <v>7.2420000000000009</v>
      </c>
      <c r="AD22" s="323">
        <f t="shared" si="1"/>
        <v>900</v>
      </c>
      <c r="AE22" s="349">
        <f t="shared" si="14"/>
        <v>3.9058472727272728</v>
      </c>
      <c r="AF22" s="480">
        <f t="shared" si="15"/>
        <v>4.9497474683058327</v>
      </c>
      <c r="AG22" s="482">
        <f t="shared" si="16"/>
        <v>5.0719818611663037</v>
      </c>
      <c r="AH22" s="461" t="str">
        <f t="shared" si="2"/>
        <v>39D 1979-2 !</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TL 4225-AS30/30</v>
      </c>
      <c r="BJ22" s="473" t="str">
        <f t="shared" si="5"/>
        <v>CR270LA-EG12/12</v>
      </c>
      <c r="BM22" s="474">
        <f t="shared" si="6"/>
        <v>3</v>
      </c>
      <c r="BN22" s="475">
        <f t="shared" si="22"/>
        <v>2.1</v>
      </c>
      <c r="BO22" s="474">
        <f t="shared" si="7"/>
        <v>2</v>
      </c>
      <c r="BP22" s="474">
        <f t="shared" si="8"/>
        <v>2.1</v>
      </c>
      <c r="BQ22" s="474">
        <f t="shared" si="9"/>
        <v>3</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1979-2 !</v>
      </c>
      <c r="CL22" s="306" t="str">
        <f t="shared" si="31"/>
        <v>39D 1978-2</v>
      </c>
    </row>
    <row r="23" spans="1:90" ht="33" customHeight="1">
      <c r="A23" s="798"/>
      <c r="B23" s="281"/>
      <c r="C23" s="332">
        <v>7.1152699999999998</v>
      </c>
      <c r="D23" s="333" t="s">
        <v>1942</v>
      </c>
      <c r="E23" s="334" t="s">
        <v>1188</v>
      </c>
      <c r="F23" s="335" t="s">
        <v>1936</v>
      </c>
      <c r="G23" s="336" t="s">
        <v>1928</v>
      </c>
      <c r="H23" s="337" t="s">
        <v>1937</v>
      </c>
      <c r="I23" s="479" t="s">
        <v>1188</v>
      </c>
      <c r="J23" s="338">
        <v>69.31</v>
      </c>
      <c r="K23" s="339">
        <v>390.53</v>
      </c>
      <c r="L23" s="340">
        <v>102.49</v>
      </c>
      <c r="M23" s="342" t="s">
        <v>1938</v>
      </c>
      <c r="N23" s="342" t="s">
        <v>1933</v>
      </c>
      <c r="O23" s="342" t="s">
        <v>1934</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3</v>
      </c>
      <c r="W23" s="320" t="s">
        <v>600</v>
      </c>
      <c r="X23" s="355">
        <f>IF(AND(ISBLANK(V23),ISTEXT(W23)),"t3?",IF(AND(ISBLANK(W23),ISBLANK(V23)),"",VLOOKUP(BJ23,Materialliste!$A$2:$B$1615,2,FALSE)))</f>
        <v>350</v>
      </c>
      <c r="Y23" s="443" t="s">
        <v>1925</v>
      </c>
      <c r="Z23" s="346">
        <f t="shared" si="0"/>
        <v>2.2800000000000002</v>
      </c>
      <c r="AA23" s="347">
        <f t="shared" si="11"/>
        <v>1.3318181818181818</v>
      </c>
      <c r="AB23" s="454">
        <f t="shared" si="12"/>
        <v>5.5797818181818188</v>
      </c>
      <c r="AC23" s="348">
        <f t="shared" si="13"/>
        <v>7.2420000000000009</v>
      </c>
      <c r="AD23" s="323">
        <f t="shared" si="1"/>
        <v>900</v>
      </c>
      <c r="AE23" s="349">
        <f t="shared" si="14"/>
        <v>3.9058472727272728</v>
      </c>
      <c r="AF23" s="480">
        <f t="shared" si="15"/>
        <v>4.9497474683058327</v>
      </c>
      <c r="AG23" s="482">
        <f t="shared" si="16"/>
        <v>5.0719818611663037</v>
      </c>
      <c r="AH23" s="461" t="str">
        <f t="shared" si="2"/>
        <v>39D 1979-2 !</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CR270LA-EG12/12</v>
      </c>
      <c r="BM23" s="474">
        <f t="shared" si="6"/>
        <v>3</v>
      </c>
      <c r="BN23" s="475">
        <f>LARGE(BO23:BQ23,2)</f>
        <v>2.1</v>
      </c>
      <c r="BO23" s="474">
        <f t="shared" si="7"/>
        <v>2</v>
      </c>
      <c r="BP23" s="474">
        <f t="shared" si="8"/>
        <v>2.1</v>
      </c>
      <c r="BQ23" s="474">
        <f t="shared" si="9"/>
        <v>3</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1979-2 !</v>
      </c>
      <c r="CL23" s="306" t="str">
        <f t="shared" si="31"/>
        <v>39D 1978-2</v>
      </c>
    </row>
    <row r="24" spans="1:90" ht="33" customHeight="1">
      <c r="A24" s="798"/>
      <c r="B24" s="281"/>
      <c r="C24" s="332">
        <v>7.1152800000000003</v>
      </c>
      <c r="D24" s="333" t="s">
        <v>1943</v>
      </c>
      <c r="E24" s="334" t="s">
        <v>1188</v>
      </c>
      <c r="F24" s="335" t="s">
        <v>1936</v>
      </c>
      <c r="G24" s="336" t="s">
        <v>1928</v>
      </c>
      <c r="H24" s="337" t="s">
        <v>1937</v>
      </c>
      <c r="I24" s="479" t="s">
        <v>1188</v>
      </c>
      <c r="J24" s="338">
        <v>108.88</v>
      </c>
      <c r="K24" s="339">
        <v>387.05</v>
      </c>
      <c r="L24" s="340">
        <v>75.87</v>
      </c>
      <c r="M24" s="342" t="s">
        <v>1933</v>
      </c>
      <c r="N24" s="342" t="s">
        <v>1938</v>
      </c>
      <c r="O24" s="342" t="s">
        <v>1188</v>
      </c>
      <c r="P24" s="319">
        <v>2.1</v>
      </c>
      <c r="Q24" s="320" t="s">
        <v>1129</v>
      </c>
      <c r="R24" s="355">
        <f>IF(AND(ISBLANK(P24),ISTEXT(Q24)),"t1?",IF(AND(ISBLANK(Q24),ISBLANK(P24)),"",VLOOKUP(BH24,Materialliste!$A$2:$B$1615,2,FALSE)))</f>
        <v>1250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2.02</v>
      </c>
      <c r="AA24" s="347">
        <f t="shared" si="11"/>
        <v>1.2787878787878788</v>
      </c>
      <c r="AB24" s="454">
        <f t="shared" si="12"/>
        <v>4.9532484848484861</v>
      </c>
      <c r="AC24" s="348">
        <f t="shared" si="13"/>
        <v>6.9105000000000008</v>
      </c>
      <c r="AD24" s="323">
        <f t="shared" si="1"/>
        <v>852.17391304347825</v>
      </c>
      <c r="AE24" s="349">
        <f t="shared" si="14"/>
        <v>3.46727393939394</v>
      </c>
      <c r="AF24" s="480">
        <f t="shared" si="15"/>
        <v>4.9497474683058327</v>
      </c>
      <c r="AG24" s="482" t="str">
        <f t="shared" si="16"/>
        <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Ja</v>
      </c>
      <c r="BH24" s="473" t="str">
        <f t="shared" si="3"/>
        <v>TL 4225-AS30/30</v>
      </c>
      <c r="BI24" s="473" t="str">
        <f t="shared" si="4"/>
        <v>TL 4225-AS30/30</v>
      </c>
      <c r="BJ24" s="473">
        <f t="shared" si="5"/>
        <v>0</v>
      </c>
      <c r="BM24" s="474">
        <f t="shared" si="6"/>
        <v>2.1</v>
      </c>
      <c r="BN24" s="475">
        <f t="shared" si="22"/>
        <v>2</v>
      </c>
      <c r="BO24" s="474">
        <f t="shared" si="7"/>
        <v>2.1</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7.1152899999999999</v>
      </c>
      <c r="D25" s="333" t="s">
        <v>1944</v>
      </c>
      <c r="E25" s="334" t="s">
        <v>1188</v>
      </c>
      <c r="F25" s="335" t="s">
        <v>1936</v>
      </c>
      <c r="G25" s="336" t="s">
        <v>1928</v>
      </c>
      <c r="H25" s="337" t="s">
        <v>1937</v>
      </c>
      <c r="I25" s="479" t="s">
        <v>1188</v>
      </c>
      <c r="J25" s="338">
        <v>146.27000000000001</v>
      </c>
      <c r="K25" s="339">
        <v>380.12</v>
      </c>
      <c r="L25" s="340">
        <v>99</v>
      </c>
      <c r="M25" s="342" t="s">
        <v>1933</v>
      </c>
      <c r="N25" s="342" t="s">
        <v>1938</v>
      </c>
      <c r="O25" s="342" t="s">
        <v>1188</v>
      </c>
      <c r="P25" s="319">
        <v>2.1</v>
      </c>
      <c r="Q25" s="320" t="s">
        <v>1129</v>
      </c>
      <c r="R25" s="355">
        <f>IF(AND(ISBLANK(P25),ISTEXT(Q25)),"t1?",IF(AND(ISBLANK(Q25),ISBLANK(P25)),"",VLOOKUP(BH25,Materialliste!$A$2:$B$1615,2,FALSE)))</f>
        <v>1250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2.02</v>
      </c>
      <c r="AA25" s="347">
        <f t="shared" si="11"/>
        <v>1.2787878787878788</v>
      </c>
      <c r="AB25" s="454">
        <f t="shared" si="12"/>
        <v>4.9532484848484861</v>
      </c>
      <c r="AC25" s="348">
        <f t="shared" si="13"/>
        <v>6.9105000000000008</v>
      </c>
      <c r="AD25" s="323">
        <f t="shared" si="1"/>
        <v>852.17391304347825</v>
      </c>
      <c r="AE25" s="349">
        <f t="shared" si="14"/>
        <v>3.46727393939394</v>
      </c>
      <c r="AF25" s="480">
        <f t="shared" si="15"/>
        <v>4.9497474683058327</v>
      </c>
      <c r="AG25" s="482" t="str">
        <f t="shared" si="16"/>
        <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Ja</v>
      </c>
      <c r="BH25" s="473" t="str">
        <f t="shared" si="3"/>
        <v>TL 4225-AS30/30</v>
      </c>
      <c r="BI25" s="473" t="str">
        <f t="shared" si="4"/>
        <v>TL 4225-AS30/30</v>
      </c>
      <c r="BJ25" s="473">
        <f t="shared" si="5"/>
        <v>0</v>
      </c>
      <c r="BM25" s="474">
        <f t="shared" si="6"/>
        <v>2.1</v>
      </c>
      <c r="BN25" s="475">
        <f t="shared" si="22"/>
        <v>2</v>
      </c>
      <c r="BO25" s="474">
        <f t="shared" si="7"/>
        <v>2.1</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510">
        <v>7.1153000000000004</v>
      </c>
      <c r="D26" s="333" t="s">
        <v>1945</v>
      </c>
      <c r="E26" s="334" t="s">
        <v>1188</v>
      </c>
      <c r="F26" s="335" t="s">
        <v>1936</v>
      </c>
      <c r="G26" s="336" t="s">
        <v>1928</v>
      </c>
      <c r="H26" s="337" t="s">
        <v>1937</v>
      </c>
      <c r="I26" s="479" t="s">
        <v>1188</v>
      </c>
      <c r="J26" s="338">
        <v>-208.1</v>
      </c>
      <c r="K26" s="339">
        <v>469.99</v>
      </c>
      <c r="L26" s="340">
        <v>269.13</v>
      </c>
      <c r="M26" s="342" t="s">
        <v>1933</v>
      </c>
      <c r="N26" s="342" t="s">
        <v>1931</v>
      </c>
      <c r="O26" s="342" t="s">
        <v>1188</v>
      </c>
      <c r="P26" s="319">
        <v>2.1</v>
      </c>
      <c r="Q26" s="320" t="s">
        <v>1129</v>
      </c>
      <c r="R26" s="355">
        <f>IF(AND(ISBLANK(P26),ISTEXT(Q26)),"t1?",IF(AND(ISBLANK(Q26),ISBLANK(P26)),"",VLOOKUP(BH26,Materialliste!$A$2:$B$1615,2,FALSE)))</f>
        <v>1250</v>
      </c>
      <c r="S26" s="319">
        <v>1.4</v>
      </c>
      <c r="T26" s="320" t="s">
        <v>908</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1.54</v>
      </c>
      <c r="AA26" s="347">
        <f t="shared" si="11"/>
        <v>1.1984848484848485</v>
      </c>
      <c r="AB26" s="454">
        <f t="shared" si="12"/>
        <v>3.7762115151515152</v>
      </c>
      <c r="AC26" s="348">
        <f t="shared" si="13"/>
        <v>6.9191700000000003</v>
      </c>
      <c r="AD26" s="323">
        <f>IF(OR(ISBLANK(G26),Z26="BLECH?"),"",IF(AND(BT26="J",G26="C"),60,IF(G26="B",60,IF(G26="R",150,IF(G26="S",90,IF(AND(G26="m",BT26="n"),350,IF(AND(G26="m",BT26="j"),50,MAX(MIN((((P26+S26+V26-1.4)*(600/4.6))+200)+BU26,900),200))))))))</f>
        <v>773.91304347826087</v>
      </c>
      <c r="AE26" s="349">
        <f t="shared" si="14"/>
        <v>2.6433480606060606</v>
      </c>
      <c r="AF26" s="480">
        <f t="shared" si="15"/>
        <v>4.141255848169731</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CR570Y780T-CP-GI40/40</v>
      </c>
      <c r="BJ26" s="473">
        <f t="shared" si="5"/>
        <v>0</v>
      </c>
      <c r="BM26" s="474">
        <f t="shared" si="6"/>
        <v>2.1</v>
      </c>
      <c r="BN26" s="475">
        <f t="shared" si="22"/>
        <v>1.4</v>
      </c>
      <c r="BO26" s="474">
        <f t="shared" si="7"/>
        <v>2.1</v>
      </c>
      <c r="BP26" s="474">
        <f t="shared" si="8"/>
        <v>1.4</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7.11531</v>
      </c>
      <c r="D27" s="333" t="s">
        <v>1946</v>
      </c>
      <c r="E27" s="334" t="s">
        <v>1188</v>
      </c>
      <c r="F27" s="335" t="s">
        <v>1936</v>
      </c>
      <c r="G27" s="336" t="s">
        <v>1928</v>
      </c>
      <c r="H27" s="337" t="s">
        <v>1937</v>
      </c>
      <c r="I27" s="479" t="s">
        <v>1188</v>
      </c>
      <c r="J27" s="338">
        <v>-235.5</v>
      </c>
      <c r="K27" s="339">
        <v>468.68</v>
      </c>
      <c r="L27" s="340">
        <v>268.85000000000002</v>
      </c>
      <c r="M27" s="342" t="s">
        <v>1933</v>
      </c>
      <c r="N27" s="342" t="s">
        <v>1931</v>
      </c>
      <c r="O27" s="342" t="s">
        <v>1188</v>
      </c>
      <c r="P27" s="319">
        <v>2.1</v>
      </c>
      <c r="Q27" s="320" t="s">
        <v>1129</v>
      </c>
      <c r="R27" s="355">
        <f>IF(AND(ISBLANK(P27),ISTEXT(Q27)),"t1?",IF(AND(ISBLANK(Q27),ISBLANK(P27)),"",VLOOKUP(BH27,Materialliste!$A$2:$B$1615,2,FALSE)))</f>
        <v>1250</v>
      </c>
      <c r="S27" s="319">
        <v>1.4</v>
      </c>
      <c r="T27" s="320" t="s">
        <v>908</v>
      </c>
      <c r="U27" s="355">
        <f>IF(AND(ISBLANK(S27),ISTEXT(T27)),"t2?",IF(AND(ISBLANK(T27),ISBLANK(S27)),"",VLOOKUP(BI27,Materialliste!$A$2:$B$1615,2,FALSE)))</f>
        <v>720</v>
      </c>
      <c r="V27" s="319"/>
      <c r="W27" s="320"/>
      <c r="X27" s="355" t="str">
        <f>IF(AND(ISBLANK(V27),ISTEXT(W27)),"t3?",IF(AND(ISBLANK(W27),ISBLANK(V27)),"",VLOOKUP(BJ27,Materialliste!$A$2:$B$1615,2,FALSE)))</f>
        <v/>
      </c>
      <c r="Y27" s="443" t="s">
        <v>1925</v>
      </c>
      <c r="Z27" s="346">
        <f t="shared" si="0"/>
        <v>1.54</v>
      </c>
      <c r="AA27" s="347">
        <f t="shared" si="11"/>
        <v>1.1984848484848485</v>
      </c>
      <c r="AB27" s="454">
        <f t="shared" si="12"/>
        <v>3.7762115151515152</v>
      </c>
      <c r="AC27" s="348">
        <f t="shared" si="13"/>
        <v>6.9191700000000003</v>
      </c>
      <c r="AD27" s="323">
        <f t="shared" ref="AD27:AD43" si="32">IF(OR(ISBLANK(G27),Z27="BLECH?"),"",IF(AND(BT27="J",G27="C"),60,IF(G27="B",60,IF(G27="R",150,IF(G27="S",90,IF(AND(G27="m",BT27="n"),350,IF(AND(G27="m",BT27="j"),50,MAX(MIN((((P27+S27+V27-1.4)*(600/4.6))+200)+BU27,900),200))))))))</f>
        <v>773.91304347826087</v>
      </c>
      <c r="AE27" s="349">
        <f t="shared" si="14"/>
        <v>2.6433480606060606</v>
      </c>
      <c r="AF27" s="480">
        <f t="shared" si="15"/>
        <v>4.141255848169731</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CR570Y780T-CP-GI40/40</v>
      </c>
      <c r="BJ27" s="473">
        <f t="shared" si="5"/>
        <v>0</v>
      </c>
      <c r="BM27" s="474">
        <f t="shared" si="6"/>
        <v>2.1</v>
      </c>
      <c r="BN27" s="475">
        <f t="shared" si="22"/>
        <v>1.4</v>
      </c>
      <c r="BO27" s="474">
        <f t="shared" si="7"/>
        <v>2.1</v>
      </c>
      <c r="BP27" s="474">
        <f t="shared" si="8"/>
        <v>1.4</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7.1153199999999996</v>
      </c>
      <c r="D28" s="333" t="s">
        <v>1947</v>
      </c>
      <c r="E28" s="334" t="s">
        <v>1188</v>
      </c>
      <c r="F28" s="335" t="s">
        <v>1936</v>
      </c>
      <c r="G28" s="336" t="s">
        <v>1928</v>
      </c>
      <c r="H28" s="337" t="s">
        <v>1929</v>
      </c>
      <c r="I28" s="476" t="s">
        <v>1188</v>
      </c>
      <c r="J28" s="338">
        <v>145.88999999999999</v>
      </c>
      <c r="K28" s="339">
        <v>404.12</v>
      </c>
      <c r="L28" s="340">
        <v>33.549999999999997</v>
      </c>
      <c r="M28" s="342" t="s">
        <v>1933</v>
      </c>
      <c r="N28" s="342" t="s">
        <v>1938</v>
      </c>
      <c r="O28" s="342" t="s">
        <v>1188</v>
      </c>
      <c r="P28" s="319">
        <v>2.1</v>
      </c>
      <c r="Q28" s="320" t="s">
        <v>1129</v>
      </c>
      <c r="R28" s="355">
        <f>IF(AND(ISBLANK(P28),ISTEXT(Q28)),"t1?",IF(AND(ISBLANK(Q28),ISBLANK(P28)),"",VLOOKUP(BH28,Materialliste!$A$2:$B$1615,2,FALSE)))</f>
        <v>1250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2.02</v>
      </c>
      <c r="AA28" s="347">
        <f t="shared" si="11"/>
        <v>1.2787878787878788</v>
      </c>
      <c r="AB28" s="454">
        <f t="shared" si="12"/>
        <v>4.9532484848484861</v>
      </c>
      <c r="AC28" s="348">
        <f t="shared" si="13"/>
        <v>6.9105000000000008</v>
      </c>
      <c r="AD28" s="323">
        <f t="shared" si="32"/>
        <v>852.17391304347825</v>
      </c>
      <c r="AE28" s="349">
        <f t="shared" si="14"/>
        <v>3.46727393939394</v>
      </c>
      <c r="AF28" s="480">
        <f t="shared" si="15"/>
        <v>4.9497474683058327</v>
      </c>
      <c r="AG28" s="482" t="str">
        <f t="shared" si="16"/>
        <v/>
      </c>
      <c r="AH28" s="461" t="str">
        <f t="shared" si="2"/>
        <v>39D 1978-2</v>
      </c>
      <c r="AI28" s="350">
        <f t="shared" si="17"/>
        <v>8</v>
      </c>
      <c r="AJ28" s="350">
        <f t="shared" si="18"/>
        <v>50</v>
      </c>
      <c r="AK28" s="350">
        <f t="shared" si="19"/>
        <v>8</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Ja</v>
      </c>
      <c r="BH28" s="473" t="str">
        <f t="shared" si="3"/>
        <v>TL 4225-AS30/30</v>
      </c>
      <c r="BI28" s="473" t="str">
        <f t="shared" si="4"/>
        <v>TL 4225-AS30/30</v>
      </c>
      <c r="BJ28" s="473">
        <f t="shared" si="5"/>
        <v>0</v>
      </c>
      <c r="BM28" s="474">
        <f t="shared" si="6"/>
        <v>2.1</v>
      </c>
      <c r="BN28" s="475">
        <f t="shared" si="22"/>
        <v>2</v>
      </c>
      <c r="BO28" s="474">
        <f t="shared" si="7"/>
        <v>2.1</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7.1153300000000002</v>
      </c>
      <c r="D29" s="333" t="s">
        <v>1948</v>
      </c>
      <c r="E29" s="334" t="s">
        <v>1188</v>
      </c>
      <c r="F29" s="335" t="s">
        <v>1936</v>
      </c>
      <c r="G29" s="336" t="s">
        <v>1928</v>
      </c>
      <c r="H29" s="337" t="s">
        <v>1929</v>
      </c>
      <c r="I29" s="476" t="s">
        <v>1188</v>
      </c>
      <c r="J29" s="338">
        <v>-253</v>
      </c>
      <c r="K29" s="339">
        <v>471.62</v>
      </c>
      <c r="L29" s="340">
        <v>169.5</v>
      </c>
      <c r="M29" s="342" t="s">
        <v>1930</v>
      </c>
      <c r="N29" s="342" t="s">
        <v>1931</v>
      </c>
      <c r="O29" s="342" t="s">
        <v>1188</v>
      </c>
      <c r="P29" s="319">
        <v>2.1</v>
      </c>
      <c r="Q29" s="320" t="s">
        <v>1129</v>
      </c>
      <c r="R29" s="355">
        <f>IF(AND(ISBLANK(P29),ISTEXT(Q29)),"t1?",IF(AND(ISBLANK(Q29),ISBLANK(P29)),"",VLOOKUP(BH29,Materialliste!$A$2:$B$1615,2,FALSE)))</f>
        <v>1250</v>
      </c>
      <c r="S29" s="319">
        <v>1.4</v>
      </c>
      <c r="T29" s="320" t="s">
        <v>908</v>
      </c>
      <c r="U29" s="355">
        <f>IF(AND(ISBLANK(S29),ISTEXT(T29)),"t2?",IF(AND(ISBLANK(T29),ISBLANK(S29)),"",VLOOKUP(BI29,Materialliste!$A$2:$B$1615,2,FALSE)))</f>
        <v>720</v>
      </c>
      <c r="V29" s="319"/>
      <c r="W29" s="356"/>
      <c r="X29" s="355" t="str">
        <f>IF(AND(ISBLANK(V29),ISTEXT(W29)),"t3?",IF(AND(ISBLANK(W29),ISBLANK(V29)),"",VLOOKUP(BJ29,Materialliste!$A$2:$B$1615,2,FALSE)))</f>
        <v/>
      </c>
      <c r="Y29" s="443" t="s">
        <v>1925</v>
      </c>
      <c r="Z29" s="346">
        <f t="shared" si="0"/>
        <v>1.54</v>
      </c>
      <c r="AA29" s="347">
        <f t="shared" si="11"/>
        <v>1.1984848484848485</v>
      </c>
      <c r="AB29" s="454">
        <f t="shared" si="12"/>
        <v>3.7762115151515152</v>
      </c>
      <c r="AC29" s="348">
        <f t="shared" si="13"/>
        <v>6.9191700000000003</v>
      </c>
      <c r="AD29" s="323">
        <f t="shared" si="32"/>
        <v>773.91304347826087</v>
      </c>
      <c r="AE29" s="349">
        <f t="shared" si="14"/>
        <v>2.6433480606060606</v>
      </c>
      <c r="AF29" s="480">
        <f t="shared" si="15"/>
        <v>4.141255848169731</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CR570Y780T-CP-GI40/40</v>
      </c>
      <c r="BJ29" s="473">
        <f t="shared" si="5"/>
        <v>0</v>
      </c>
      <c r="BM29" s="474">
        <f t="shared" si="6"/>
        <v>2.1</v>
      </c>
      <c r="BN29" s="475">
        <f t="shared" si="22"/>
        <v>1.4</v>
      </c>
      <c r="BO29" s="474">
        <f t="shared" si="7"/>
        <v>2.1</v>
      </c>
      <c r="BP29" s="474">
        <f t="shared" si="8"/>
        <v>1.4</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7.1153399999999998</v>
      </c>
      <c r="D30" s="333" t="s">
        <v>1949</v>
      </c>
      <c r="E30" s="334" t="s">
        <v>1188</v>
      </c>
      <c r="F30" s="335" t="s">
        <v>1936</v>
      </c>
      <c r="G30" s="336" t="s">
        <v>1928</v>
      </c>
      <c r="H30" s="337" t="s">
        <v>1929</v>
      </c>
      <c r="I30" s="476" t="s">
        <v>1188</v>
      </c>
      <c r="J30" s="338">
        <v>-211.48</v>
      </c>
      <c r="K30" s="339">
        <v>472.77</v>
      </c>
      <c r="L30" s="340">
        <v>169.5</v>
      </c>
      <c r="M30" s="342" t="s">
        <v>1930</v>
      </c>
      <c r="N30" s="342" t="s">
        <v>1931</v>
      </c>
      <c r="O30" s="342" t="s">
        <v>1188</v>
      </c>
      <c r="P30" s="319">
        <v>2.1</v>
      </c>
      <c r="Q30" s="320" t="s">
        <v>1129</v>
      </c>
      <c r="R30" s="355">
        <f>IF(AND(ISBLANK(P30),ISTEXT(Q30)),"t1?",IF(AND(ISBLANK(Q30),ISBLANK(P30)),"",VLOOKUP(BH30,Materialliste!$A$2:$B$1615,2,FALSE)))</f>
        <v>1250</v>
      </c>
      <c r="S30" s="319">
        <v>1.4</v>
      </c>
      <c r="T30" s="320" t="s">
        <v>908</v>
      </c>
      <c r="U30" s="355">
        <f>IF(AND(ISBLANK(S30),ISTEXT(T30)),"t2?",IF(AND(ISBLANK(T30),ISBLANK(S30)),"",VLOOKUP(BI30,Materialliste!$A$2:$B$1615,2,FALSE)))</f>
        <v>720</v>
      </c>
      <c r="V30" s="319"/>
      <c r="W30" s="320"/>
      <c r="X30" s="355" t="str">
        <f>IF(AND(ISBLANK(V30),ISTEXT(W30)),"t3?",IF(AND(ISBLANK(W30),ISBLANK(V30)),"",VLOOKUP(BJ30,Materialliste!$A$2:$B$1615,2,FALSE)))</f>
        <v/>
      </c>
      <c r="Y30" s="443" t="s">
        <v>1925</v>
      </c>
      <c r="Z30" s="346">
        <f t="shared" si="0"/>
        <v>1.54</v>
      </c>
      <c r="AA30" s="347">
        <f t="shared" si="11"/>
        <v>1.1984848484848485</v>
      </c>
      <c r="AB30" s="454">
        <f t="shared" si="12"/>
        <v>3.7762115151515152</v>
      </c>
      <c r="AC30" s="348">
        <f t="shared" si="13"/>
        <v>6.9191700000000003</v>
      </c>
      <c r="AD30" s="323">
        <f t="shared" si="32"/>
        <v>773.91304347826087</v>
      </c>
      <c r="AE30" s="349">
        <f t="shared" si="14"/>
        <v>2.6433480606060606</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CR570Y780T-CP-GI40/40</v>
      </c>
      <c r="BJ30" s="473">
        <f t="shared" si="5"/>
        <v>0</v>
      </c>
      <c r="BM30" s="474">
        <f t="shared" si="6"/>
        <v>2.1</v>
      </c>
      <c r="BN30" s="475">
        <f t="shared" si="22"/>
        <v>1.4</v>
      </c>
      <c r="BO30" s="474">
        <f t="shared" si="7"/>
        <v>2.1</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v>7.1153500000000003</v>
      </c>
      <c r="D31" s="333" t="s">
        <v>1950</v>
      </c>
      <c r="E31" s="334" t="s">
        <v>1188</v>
      </c>
      <c r="F31" s="335" t="s">
        <v>1936</v>
      </c>
      <c r="G31" s="336" t="s">
        <v>1928</v>
      </c>
      <c r="H31" s="337" t="s">
        <v>1929</v>
      </c>
      <c r="I31" s="476" t="s">
        <v>1188</v>
      </c>
      <c r="J31" s="338">
        <v>40.090000000000003</v>
      </c>
      <c r="K31" s="339">
        <v>447.97</v>
      </c>
      <c r="L31" s="340">
        <v>104.43</v>
      </c>
      <c r="M31" s="342" t="s">
        <v>1934</v>
      </c>
      <c r="N31" s="342" t="s">
        <v>1933</v>
      </c>
      <c r="O31" s="342" t="s">
        <v>1932</v>
      </c>
      <c r="P31" s="319">
        <v>3</v>
      </c>
      <c r="Q31" s="320" t="s">
        <v>600</v>
      </c>
      <c r="R31" s="355">
        <f>IF(AND(ISBLANK(P31),ISTEXT(Q31)),"t1?",IF(AND(ISBLANK(Q31),ISBLANK(P31)),"",VLOOKUP(BH31,Materialliste!$A$2:$B$1615,2,FALSE)))</f>
        <v>350</v>
      </c>
      <c r="S31" s="319">
        <v>2.1</v>
      </c>
      <c r="T31" s="320" t="s">
        <v>1129</v>
      </c>
      <c r="U31" s="355">
        <f>IF(AND(ISBLANK(S31),ISTEXT(T31)),"t2?",IF(AND(ISBLANK(T31),ISBLANK(S31)),"",VLOOKUP(BI31,Materialliste!$A$2:$B$1615,2,FALSE)))</f>
        <v>1250</v>
      </c>
      <c r="V31" s="319">
        <v>1.5</v>
      </c>
      <c r="W31" s="356" t="s">
        <v>905</v>
      </c>
      <c r="X31" s="355">
        <f>IF(AND(ISBLANK(V31),ISTEXT(W31)),"t3?",IF(AND(ISBLANK(W31),ISBLANK(V31)),"",VLOOKUP(BJ31,Materialliste!$A$2:$B$1615,2,FALSE)))</f>
        <v>720</v>
      </c>
      <c r="Y31" s="443" t="s">
        <v>1925</v>
      </c>
      <c r="Z31" s="346">
        <f t="shared" si="0"/>
        <v>2.2800000000000002</v>
      </c>
      <c r="AA31" s="347">
        <f t="shared" si="11"/>
        <v>1.2515151515151515</v>
      </c>
      <c r="AB31" s="454">
        <f t="shared" si="12"/>
        <v>5.285551515151516</v>
      </c>
      <c r="AC31" s="348">
        <f t="shared" si="13"/>
        <v>8.5200000000000014</v>
      </c>
      <c r="AD31" s="323">
        <f t="shared" si="32"/>
        <v>878.26086956521726</v>
      </c>
      <c r="AE31" s="349">
        <f t="shared" si="14"/>
        <v>5.285551515151516</v>
      </c>
      <c r="AF31" s="480">
        <f t="shared" si="15"/>
        <v>5.0719818611663037</v>
      </c>
      <c r="AG31" s="482">
        <f t="shared" si="16"/>
        <v>4.2866070498705611</v>
      </c>
      <c r="AH31" s="461" t="str">
        <f t="shared" si="2"/>
        <v>39D 1978-2</v>
      </c>
      <c r="AI31" s="350">
        <f t="shared" si="17"/>
        <v>8</v>
      </c>
      <c r="AJ31" s="350">
        <f t="shared" si="18"/>
        <v>50</v>
      </c>
      <c r="AK31" s="350">
        <f t="shared" si="19"/>
        <v>8</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CR270LA-EG12/12</v>
      </c>
      <c r="BI31" s="473" t="str">
        <f t="shared" si="4"/>
        <v>TL 4225-AS30/30</v>
      </c>
      <c r="BJ31" s="473" t="str">
        <f t="shared" si="5"/>
        <v>CR570Y780T-CP-EG12/12</v>
      </c>
      <c r="BM31" s="474">
        <f t="shared" si="6"/>
        <v>3</v>
      </c>
      <c r="BN31" s="475">
        <f t="shared" si="22"/>
        <v>2.1</v>
      </c>
      <c r="BO31" s="474">
        <f t="shared" si="7"/>
        <v>3</v>
      </c>
      <c r="BP31" s="474">
        <f t="shared" si="8"/>
        <v>2.1</v>
      </c>
      <c r="BQ31" s="474">
        <f t="shared" si="9"/>
        <v>1.5</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3700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5</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6500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1979-2 !</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1180</v>
      </c>
      <c r="N48" s="928"/>
      <c r="O48" s="906" t="s">
        <v>13</v>
      </c>
      <c r="P48" s="931" t="s">
        <v>2</v>
      </c>
      <c r="Q48" s="932"/>
      <c r="R48" s="844" t="str">
        <f>IF(ISBLANK('Blatt 0'!X55),"Blatt 0!",'Blatt 0'!X55)</f>
        <v>GME</v>
      </c>
      <c r="S48" s="845"/>
      <c r="T48" s="845"/>
      <c r="U48" s="845"/>
      <c r="V48" s="846"/>
      <c r="W48" s="371" t="s">
        <v>42</v>
      </c>
      <c r="X48" s="812">
        <f>IF(ISBLANK('Blatt 0'!AB55),"Blatt 0!",'Blatt 0'!AB55)</f>
        <v>3</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ST1180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5" priority="429" stopIfTrue="1" operator="equal">
      <formula>"Ergebnis des Druckbereichs i.O."</formula>
    </cfRule>
    <cfRule type="cellIs" dxfId="144" priority="430" stopIfTrue="1" operator="equal">
      <formula>"Ergebnis des Druckbereichs nicht i.O."</formula>
    </cfRule>
  </conditionalFormatting>
  <conditionalFormatting sqref="BH47">
    <cfRule type="cellIs" dxfId="143" priority="427" stopIfTrue="1" operator="equal">
      <formula>" "</formula>
    </cfRule>
    <cfRule type="cellIs" dxfId="142" priority="428" stopIfTrue="1" operator="equal">
      <formula>"Rücksprache Prozessmethodik"</formula>
    </cfRule>
  </conditionalFormatting>
  <conditionalFormatting sqref="X46">
    <cfRule type="cellIs" dxfId="141" priority="421" stopIfTrue="1" operator="notEqual">
      <formula>"39D 1978-2"</formula>
    </cfRule>
    <cfRule type="containsText" dxfId="140" priority="422" stopIfTrue="1" operator="containsText" text="39D 1978-2">
      <formula>NOT(ISERROR(SEARCH("39D 1978-2",X46)))</formula>
    </cfRule>
    <cfRule type="expression" priority="423" stopIfTrue="1">
      <formula>1</formula>
    </cfRule>
  </conditionalFormatting>
  <conditionalFormatting sqref="AA46">
    <cfRule type="cellIs" dxfId="139" priority="420" stopIfTrue="1" operator="notEqual">
      <formula>6</formula>
    </cfRule>
  </conditionalFormatting>
  <conditionalFormatting sqref="AB46">
    <cfRule type="cellIs" dxfId="138" priority="419" stopIfTrue="1" operator="notEqual">
      <formula>50</formula>
    </cfRule>
  </conditionalFormatting>
  <conditionalFormatting sqref="AC46">
    <cfRule type="cellIs" dxfId="137" priority="418" stopIfTrue="1" operator="notEqual">
      <formula>6</formula>
    </cfRule>
  </conditionalFormatting>
  <conditionalFormatting sqref="AD46">
    <cfRule type="cellIs" dxfId="136" priority="415" stopIfTrue="1" operator="notEqual">
      <formula>50</formula>
    </cfRule>
  </conditionalFormatting>
  <conditionalFormatting sqref="CB19:CB43">
    <cfRule type="cellIs" dxfId="135" priority="440" stopIfTrue="1" operator="equal">
      <formula>$AC$19</formula>
    </cfRule>
  </conditionalFormatting>
  <conditionalFormatting sqref="G19:G43">
    <cfRule type="expression" dxfId="134" priority="414" stopIfTrue="1">
      <formula>OR(AND(ISNUMBER($P19),ISBLANK($G19)),AND(ISTEXT($G19),ISBLANK($P19)))</formula>
    </cfRule>
  </conditionalFormatting>
  <conditionalFormatting sqref="BH46">
    <cfRule type="cellIs" dxfId="133" priority="398" operator="equal">
      <formula>"pressure level not allowed"</formula>
    </cfRule>
    <cfRule type="cellIs" dxfId="132" priority="399" operator="equal">
      <formula>"presure level allowed"</formula>
    </cfRule>
    <cfRule type="cellIs" dxfId="131" priority="400" operator="equal">
      <formula>"Max. Force of gun acc.Drw.exceeded!"</formula>
    </cfRule>
    <cfRule type="cellIs" dxfId="130" priority="410" stopIfTrue="1" operator="equal">
      <formula>"Zangenkraft lt.Zangenzeichnung überschritten!"</formula>
    </cfRule>
  </conditionalFormatting>
  <conditionalFormatting sqref="AE19:AE43">
    <cfRule type="expression" dxfId="129" priority="406">
      <formula>ISERROR(AE19)</formula>
    </cfRule>
  </conditionalFormatting>
  <conditionalFormatting sqref="BH47">
    <cfRule type="cellIs" dxfId="128" priority="397" operator="equal">
      <formula>"consult process methodology"</formula>
    </cfRule>
  </conditionalFormatting>
  <conditionalFormatting sqref="W47">
    <cfRule type="expression" dxfId="127" priority="441" stopIfTrue="1">
      <formula>ISBLANK($W$47)</formula>
    </cfRule>
  </conditionalFormatting>
  <conditionalFormatting sqref="G6">
    <cfRule type="cellIs" dxfId="126" priority="396" operator="equal">
      <formula>"-"</formula>
    </cfRule>
  </conditionalFormatting>
  <conditionalFormatting sqref="H44">
    <cfRule type="cellIs" dxfId="125" priority="395" operator="equal">
      <formula>"Zangentyp?"</formula>
    </cfRule>
  </conditionalFormatting>
  <conditionalFormatting sqref="BH49">
    <cfRule type="cellIs" dxfId="124" priority="393" stopIfTrue="1" operator="equal">
      <formula>"Zangen/Motorauslegung i.O."</formula>
    </cfRule>
    <cfRule type="cellIs" dxfId="123" priority="394" stopIfTrue="1" operator="equal">
      <formula>"Zangen/Motorauslegung nicht i.O."</formula>
    </cfRule>
  </conditionalFormatting>
  <conditionalFormatting sqref="BH49 BJ49:BK49">
    <cfRule type="cellIs" dxfId="122" priority="387" operator="equal">
      <formula>"Gun/Electromotor Design not O.K."</formula>
    </cfRule>
    <cfRule type="cellIs" dxfId="121" priority="388" operator="equal">
      <formula>"Gun/Electromotor Design O.K."</formula>
    </cfRule>
    <cfRule type="cellIs" dxfId="120" priority="389" operator="equal">
      <formula>"incorrect Gun Type/Gun Body/Gun Measure"</formula>
    </cfRule>
    <cfRule type="cellIs" dxfId="119" priority="390" operator="equal">
      <formula>"Max. Force of Gun acc.Drw.exceeded!"</formula>
    </cfRule>
    <cfRule type="cellIs" dxfId="118" priority="391" operator="equal">
      <formula>"max. Zangenkraft lt.Zeichnung überschritten!"</formula>
    </cfRule>
    <cfRule type="cellIs" dxfId="117" priority="392" stopIfTrue="1" operator="equal">
      <formula>"Zangentyp/-grundkörper/-maße falsch"</formula>
    </cfRule>
  </conditionalFormatting>
  <conditionalFormatting sqref="BH50">
    <cfRule type="cellIs" dxfId="116" priority="385" stopIfTrue="1" operator="equal">
      <formula>" "</formula>
    </cfRule>
    <cfRule type="cellIs" dxfId="115" priority="386" stopIfTrue="1" operator="equal">
      <formula>"Rücksprache Prozessmethodik"</formula>
    </cfRule>
  </conditionalFormatting>
  <conditionalFormatting sqref="T46">
    <cfRule type="cellIs" dxfId="114" priority="375" stopIfTrue="1" operator="equal">
      <formula>" "</formula>
    </cfRule>
    <cfRule type="cellIs" dxfId="113" priority="376" stopIfTrue="1" operator="equal">
      <formula>"Rücksprache Prozessmethodik"</formula>
    </cfRule>
  </conditionalFormatting>
  <conditionalFormatting sqref="T46">
    <cfRule type="cellIs" dxfId="112" priority="374" operator="equal">
      <formula>"consult process methodology"</formula>
    </cfRule>
  </conditionalFormatting>
  <conditionalFormatting sqref="T45">
    <cfRule type="cellIs" dxfId="111" priority="372" stopIfTrue="1" operator="equal">
      <formula>"Zangen/Motorauslegung i.O."</formula>
    </cfRule>
    <cfRule type="cellIs" dxfId="110" priority="373" stopIfTrue="1" operator="equal">
      <formula>"Zangen/Motorauslegung nicht i.O."</formula>
    </cfRule>
  </conditionalFormatting>
  <conditionalFormatting sqref="T45:W45">
    <cfRule type="cellIs" dxfId="109" priority="332" operator="equal">
      <formula>"Zangentyp/Guntype?"</formula>
    </cfRule>
    <cfRule type="cellIs" dxfId="108" priority="362" operator="equal">
      <formula>"Pressure level not allowed"</formula>
    </cfRule>
    <cfRule type="cellIs" dxfId="107" priority="363" operator="equal">
      <formula>"Presure level allowed"</formula>
    </cfRule>
    <cfRule type="cellIs" dxfId="106" priority="364" operator="equal">
      <formula>"Ergebnis des Druckbereichs nicht i.O."</formula>
    </cfRule>
    <cfRule type="cellIs" dxfId="105" priority="365" operator="equal">
      <formula>"Ergebnis des Druckbereichs i.O."</formula>
    </cfRule>
    <cfRule type="cellIs" dxfId="104" priority="366" operator="equal">
      <formula>"Gun/Electromotor Design not O.K."</formula>
    </cfRule>
    <cfRule type="cellIs" dxfId="103" priority="367" operator="equal">
      <formula>"Gun/Electromotor Design O.K."</formula>
    </cfRule>
    <cfRule type="cellIs" dxfId="102" priority="368" operator="equal">
      <formula>"incorrect Gun Type/Gun Body/Gun Measure"</formula>
    </cfRule>
    <cfRule type="cellIs" dxfId="101" priority="369" operator="equal">
      <formula>"Max. Force of Gun acc.Drw.exceeded!"</formula>
    </cfRule>
    <cfRule type="cellIs" dxfId="100" priority="370" operator="equal">
      <formula>"max. Zangenkraft lt.Zeichnung überschritten!"</formula>
    </cfRule>
    <cfRule type="cellIs" dxfId="99" priority="371" stopIfTrue="1" operator="equal">
      <formula>"Zangentyp/-grundkörper/-maße falsch"</formula>
    </cfRule>
  </conditionalFormatting>
  <conditionalFormatting sqref="E47">
    <cfRule type="expression" dxfId="98" priority="361">
      <formula>$G$6="SPZ"</formula>
    </cfRule>
  </conditionalFormatting>
  <conditionalFormatting sqref="E44">
    <cfRule type="expression" dxfId="97" priority="354">
      <formula>$G$6="RZ"</formula>
    </cfRule>
  </conditionalFormatting>
  <conditionalFormatting sqref="E46">
    <cfRule type="expression" dxfId="96" priority="215">
      <formula>$G$6="RZ"</formula>
    </cfRule>
  </conditionalFormatting>
  <conditionalFormatting sqref="L44">
    <cfRule type="expression" dxfId="95" priority="301">
      <formula>ISERR($L$46)</formula>
    </cfRule>
  </conditionalFormatting>
  <conditionalFormatting sqref="L45">
    <cfRule type="expression" dxfId="94" priority="300">
      <formula>ISERR($L$46)</formula>
    </cfRule>
  </conditionalFormatting>
  <conditionalFormatting sqref="Y19">
    <cfRule type="expression" dxfId="93" priority="282">
      <formula>ISERR(AE19)</formula>
    </cfRule>
  </conditionalFormatting>
  <conditionalFormatting sqref="Y20:Y43">
    <cfRule type="expression" dxfId="92" priority="281">
      <formula>ISERR(AE20)</formula>
    </cfRule>
  </conditionalFormatting>
  <conditionalFormatting sqref="S41:S43">
    <cfRule type="expression" dxfId="91" priority="272">
      <formula>$U41="t2?"</formula>
    </cfRule>
  </conditionalFormatting>
  <conditionalFormatting sqref="AN45:AN46">
    <cfRule type="cellIs" dxfId="90" priority="238" operator="equal">
      <formula>"Ja"</formula>
    </cfRule>
  </conditionalFormatting>
  <conditionalFormatting sqref="AE45:AE46">
    <cfRule type="expression" dxfId="89" priority="445">
      <formula>AN45="Ja"</formula>
    </cfRule>
  </conditionalFormatting>
  <conditionalFormatting sqref="AE47">
    <cfRule type="expression" dxfId="88" priority="446">
      <formula>AND(AN45="Ja",ISBLANK($AG$47))</formula>
    </cfRule>
  </conditionalFormatting>
  <conditionalFormatting sqref="AJ47">
    <cfRule type="expression" dxfId="87" priority="447">
      <formula>AND(AN45="Ja",ISBLANK($AL$47))</formula>
    </cfRule>
  </conditionalFormatting>
  <conditionalFormatting sqref="AG47">
    <cfRule type="expression" dxfId="86" priority="237">
      <formula>AND(AN45="Ja",ISBLANK($AG$47))</formula>
    </cfRule>
  </conditionalFormatting>
  <conditionalFormatting sqref="AL47">
    <cfRule type="expression" dxfId="85" priority="236">
      <formula>AND(AN45="Ja",ISBLANK($AL$47))</formula>
    </cfRule>
  </conditionalFormatting>
  <conditionalFormatting sqref="G8">
    <cfRule type="expression" dxfId="84" priority="235">
      <formula>NOT(OR(G8="J",G8="N"))</formula>
    </cfRule>
  </conditionalFormatting>
  <conditionalFormatting sqref="S31:S39">
    <cfRule type="expression" dxfId="83" priority="229">
      <formula>$R31="t1?"</formula>
    </cfRule>
  </conditionalFormatting>
  <conditionalFormatting sqref="S40">
    <cfRule type="expression" dxfId="82" priority="228">
      <formula>$U40="t2?"</formula>
    </cfRule>
  </conditionalFormatting>
  <conditionalFormatting sqref="H47">
    <cfRule type="expression" dxfId="81" priority="223">
      <formula>$G$6="SPZ"</formula>
    </cfRule>
  </conditionalFormatting>
  <conditionalFormatting sqref="L47">
    <cfRule type="expression" dxfId="80" priority="222">
      <formula>$G$6="SPZ"</formula>
    </cfRule>
  </conditionalFormatting>
  <conditionalFormatting sqref="O46">
    <cfRule type="expression" dxfId="79" priority="221">
      <formula>$G$6="SPZ"</formula>
    </cfRule>
  </conditionalFormatting>
  <conditionalFormatting sqref="O47">
    <cfRule type="expression" dxfId="78" priority="220">
      <formula>$G$6="SPZ"</formula>
    </cfRule>
  </conditionalFormatting>
  <conditionalFormatting sqref="R46">
    <cfRule type="expression" dxfId="77" priority="219">
      <formula>$G$6="SPZ"</formula>
    </cfRule>
  </conditionalFormatting>
  <conditionalFormatting sqref="R47">
    <cfRule type="expression" dxfId="76" priority="218">
      <formula>$G$6="SPZ"</formula>
    </cfRule>
  </conditionalFormatting>
  <conditionalFormatting sqref="X47">
    <cfRule type="expression" dxfId="75" priority="217">
      <formula>$G$6="SPZ"</formula>
    </cfRule>
  </conditionalFormatting>
  <conditionalFormatting sqref="AA47">
    <cfRule type="expression" dxfId="74" priority="216">
      <formula>$G$6="SPZ"</formula>
    </cfRule>
  </conditionalFormatting>
  <conditionalFormatting sqref="H46">
    <cfRule type="expression" dxfId="73" priority="214">
      <formula>$G$6="RZ"</formula>
    </cfRule>
  </conditionalFormatting>
  <conditionalFormatting sqref="O44">
    <cfRule type="expression" dxfId="72" priority="213">
      <formula>$G$6="RZ"</formula>
    </cfRule>
  </conditionalFormatting>
  <conditionalFormatting sqref="O45">
    <cfRule type="expression" dxfId="71" priority="212">
      <formula>$G$6="RZ"</formula>
    </cfRule>
  </conditionalFormatting>
  <conditionalFormatting sqref="R44">
    <cfRule type="expression" dxfId="70" priority="211">
      <formula>$G$6="RZ"</formula>
    </cfRule>
  </conditionalFormatting>
  <conditionalFormatting sqref="R45">
    <cfRule type="expression" dxfId="69" priority="210">
      <formula>$G$6="RZ"</formula>
    </cfRule>
  </conditionalFormatting>
  <conditionalFormatting sqref="C44:D45">
    <cfRule type="expression" dxfId="68" priority="209">
      <formula>$G$6="RZ"</formula>
    </cfRule>
  </conditionalFormatting>
  <conditionalFormatting sqref="C46:D46">
    <cfRule type="expression" dxfId="67" priority="208">
      <formula>$G$6="RZ"</formula>
    </cfRule>
  </conditionalFormatting>
  <conditionalFormatting sqref="F46:G46">
    <cfRule type="expression" dxfId="66" priority="207">
      <formula>$G$6="RZ"</formula>
    </cfRule>
  </conditionalFormatting>
  <conditionalFormatting sqref="M45:N45">
    <cfRule type="expression" dxfId="65" priority="206">
      <formula>$G$6="RZ"</formula>
    </cfRule>
  </conditionalFormatting>
  <conditionalFormatting sqref="P45:Q45">
    <cfRule type="expression" dxfId="64" priority="205">
      <formula>$G$6="RZ"</formula>
    </cfRule>
  </conditionalFormatting>
  <conditionalFormatting sqref="M44:N44">
    <cfRule type="expression" dxfId="63" priority="204">
      <formula>$G$6="RZ"</formula>
    </cfRule>
  </conditionalFormatting>
  <conditionalFormatting sqref="P44:Q44">
    <cfRule type="expression" dxfId="62" priority="203">
      <formula>$G$6="RZ"</formula>
    </cfRule>
  </conditionalFormatting>
  <conditionalFormatting sqref="C47:D47">
    <cfRule type="expression" dxfId="61" priority="202">
      <formula>$G$6="SPZ"</formula>
    </cfRule>
  </conditionalFormatting>
  <conditionalFormatting sqref="F47:G47">
    <cfRule type="expression" dxfId="60" priority="201">
      <formula>$G$6="SPZ"</formula>
    </cfRule>
  </conditionalFormatting>
  <conditionalFormatting sqref="I47">
    <cfRule type="expression" dxfId="59" priority="200">
      <formula>$G$6="SPZ"</formula>
    </cfRule>
  </conditionalFormatting>
  <conditionalFormatting sqref="M46:N46">
    <cfRule type="expression" dxfId="58" priority="199">
      <formula>$G$6="SPZ"</formula>
    </cfRule>
  </conditionalFormatting>
  <conditionalFormatting sqref="M47:N47">
    <cfRule type="expression" dxfId="57" priority="198">
      <formula>$G$6="SPZ"</formula>
    </cfRule>
  </conditionalFormatting>
  <conditionalFormatting sqref="P47:Q47">
    <cfRule type="expression" dxfId="56" priority="197">
      <formula>$G$6="SPZ"</formula>
    </cfRule>
  </conditionalFormatting>
  <conditionalFormatting sqref="P46:Q46">
    <cfRule type="expression" dxfId="55" priority="196">
      <formula>$G$6="SPZ"</formula>
    </cfRule>
  </conditionalFormatting>
  <conditionalFormatting sqref="AF45:AM46">
    <cfRule type="expression" dxfId="54" priority="449">
      <formula>BG45="Ja"</formula>
    </cfRule>
  </conditionalFormatting>
  <conditionalFormatting sqref="AF47">
    <cfRule type="expression" dxfId="53" priority="451">
      <formula>AND(BG45="Ja",ISBLANK($AG$47))</formula>
    </cfRule>
  </conditionalFormatting>
  <conditionalFormatting sqref="AK47">
    <cfRule type="expression" dxfId="52" priority="453">
      <formula>AND(BG45="Ja",ISBLANK($AL$47))</formula>
    </cfRule>
  </conditionalFormatting>
  <conditionalFormatting sqref="AH47:AI47">
    <cfRule type="expression" dxfId="51" priority="455">
      <formula>AND(BG45="Ja",ISBLANK($AG$47))</formula>
    </cfRule>
  </conditionalFormatting>
  <conditionalFormatting sqref="AM47:AN47">
    <cfRule type="expression" dxfId="50" priority="460">
      <formula>AND(BG45="Ja",ISBLANK($AL$47))</formula>
    </cfRule>
  </conditionalFormatting>
  <conditionalFormatting sqref="W21">
    <cfRule type="expression" dxfId="49" priority="152">
      <formula>CELL("Schutz",W21)</formula>
    </cfRule>
  </conditionalFormatting>
  <conditionalFormatting sqref="V21">
    <cfRule type="expression" dxfId="48" priority="153">
      <formula>$R21="t1?"</formula>
    </cfRule>
  </conditionalFormatting>
  <conditionalFormatting sqref="V22 V31:V43 V26:V29">
    <cfRule type="expression" dxfId="47" priority="181">
      <formula>$R22="t1?"</formula>
    </cfRule>
  </conditionalFormatting>
  <conditionalFormatting sqref="P41:P43">
    <cfRule type="expression" dxfId="46" priority="176">
      <formula>$U41="t2?"</formula>
    </cfRule>
  </conditionalFormatting>
  <conditionalFormatting sqref="P31:P39">
    <cfRule type="expression" dxfId="45" priority="174">
      <formula>$R31="t1?"</formula>
    </cfRule>
  </conditionalFormatting>
  <conditionalFormatting sqref="P40">
    <cfRule type="expression" dxfId="44" priority="173">
      <formula>$U40="t2?"</formula>
    </cfRule>
  </conditionalFormatting>
  <conditionalFormatting sqref="AE44:AN44">
    <cfRule type="containsText" dxfId="43"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2" priority="144">
      <formula>$R19="t1?"</formula>
    </cfRule>
  </conditionalFormatting>
  <conditionalFormatting sqref="P20:P28">
    <cfRule type="expression" dxfId="41" priority="143">
      <formula>$R20="t1?"</formula>
    </cfRule>
  </conditionalFormatting>
  <conditionalFormatting sqref="P19:P28">
    <cfRule type="expression" dxfId="40" priority="140">
      <formula>CELL("Schutz",P19)</formula>
    </cfRule>
  </conditionalFormatting>
  <conditionalFormatting sqref="V19">
    <cfRule type="expression" dxfId="39" priority="133">
      <formula>$R19="t1?"</formula>
    </cfRule>
  </conditionalFormatting>
  <conditionalFormatting sqref="V19">
    <cfRule type="expression" dxfId="38" priority="132">
      <formula>CELL("Schutz",V19)</formula>
    </cfRule>
  </conditionalFormatting>
  <conditionalFormatting sqref="P29">
    <cfRule type="expression" dxfId="37" priority="130">
      <formula>$R29="t1?"</formula>
    </cfRule>
  </conditionalFormatting>
  <conditionalFormatting sqref="S29">
    <cfRule type="expression" dxfId="36" priority="129">
      <formula>$R29="t1?"</formula>
    </cfRule>
  </conditionalFormatting>
  <conditionalFormatting sqref="P30">
    <cfRule type="expression" dxfId="35" priority="128">
      <formula>$R30="t1?"</formula>
    </cfRule>
  </conditionalFormatting>
  <conditionalFormatting sqref="S30">
    <cfRule type="expression" dxfId="34" priority="127">
      <formula>$R30="t1?"</formula>
    </cfRule>
  </conditionalFormatting>
  <conditionalFormatting sqref="V30">
    <cfRule type="expression" dxfId="33" priority="126">
      <formula>$R30="t1?"</formula>
    </cfRule>
  </conditionalFormatting>
  <conditionalFormatting sqref="I19:I43">
    <cfRule type="aboveAverage" dxfId="32" priority="124" aboveAverage="0"/>
    <cfRule type="aboveAverage" dxfId="31" priority="125"/>
  </conditionalFormatting>
  <conditionalFormatting sqref="G20:G43">
    <cfRule type="expression" dxfId="30" priority="118">
      <formula>AND(BI10=TRUE,BH10=TRUE)</formula>
    </cfRule>
  </conditionalFormatting>
  <conditionalFormatting sqref="G19:G43">
    <cfRule type="expression" dxfId="29" priority="461">
      <formula>AND(G19="X",$BJ$9=TRUE,$BI$9=TRUE)</formula>
    </cfRule>
  </conditionalFormatting>
  <conditionalFormatting sqref="G20:G43">
    <cfRule type="expression" dxfId="28" priority="462">
      <formula>AND($BJ$9=TRUE,$BI$9=TRUE)</formula>
    </cfRule>
  </conditionalFormatting>
  <conditionalFormatting sqref="V25">
    <cfRule type="expression" dxfId="27" priority="105">
      <formula>$R25="t1?"</formula>
    </cfRule>
  </conditionalFormatting>
  <conditionalFormatting sqref="W25:W27">
    <cfRule type="expression" dxfId="26" priority="93">
      <formula>CELL("Schutz",W25)</formula>
    </cfRule>
  </conditionalFormatting>
  <conditionalFormatting sqref="T27">
    <cfRule type="expression" dxfId="25" priority="91">
      <formula>CELL("Schutz",T27)</formula>
    </cfRule>
  </conditionalFormatting>
  <conditionalFormatting sqref="S19:S28">
    <cfRule type="expression" dxfId="24" priority="65">
      <formula>$R19="t1?"</formula>
    </cfRule>
  </conditionalFormatting>
  <conditionalFormatting sqref="S19:S28">
    <cfRule type="expression" dxfId="23" priority="64">
      <formula>CELL("Schutz",S19)</formula>
    </cfRule>
  </conditionalFormatting>
  <conditionalFormatting sqref="T26">
    <cfRule type="expression" dxfId="22" priority="48">
      <formula>CELL("Schutz",T26)</formula>
    </cfRule>
  </conditionalFormatting>
  <conditionalFormatting sqref="V24">
    <cfRule type="expression" dxfId="21" priority="47">
      <formula>$R24="t1?"</formula>
    </cfRule>
  </conditionalFormatting>
  <conditionalFormatting sqref="V24">
    <cfRule type="expression" dxfId="20" priority="46">
      <formula>CELL("Schutz",V24)</formula>
    </cfRule>
  </conditionalFormatting>
  <conditionalFormatting sqref="W24">
    <cfRule type="expression" dxfId="19" priority="45">
      <formula>CELL("Schutz",W24)</formula>
    </cfRule>
  </conditionalFormatting>
  <conditionalFormatting sqref="W23">
    <cfRule type="expression" dxfId="18" priority="43">
      <formula>CELL("Schutz",W23)</formula>
    </cfRule>
  </conditionalFormatting>
  <conditionalFormatting sqref="V23">
    <cfRule type="expression" dxfId="17" priority="42">
      <formula>$R23="t1?"</formula>
    </cfRule>
  </conditionalFormatting>
  <conditionalFormatting sqref="V23">
    <cfRule type="expression" dxfId="16" priority="41">
      <formula>CELL("Schutz",V23)</formula>
    </cfRule>
  </conditionalFormatting>
  <conditionalFormatting sqref="V20">
    <cfRule type="expression" dxfId="15" priority="34">
      <formula>$R20="t1?"</formula>
    </cfRule>
  </conditionalFormatting>
  <conditionalFormatting sqref="Q19">
    <cfRule type="expression" dxfId="14" priority="30">
      <formula>CELL("Schutz",Q19)</formula>
    </cfRule>
  </conditionalFormatting>
  <conditionalFormatting sqref="W19">
    <cfRule type="expression" dxfId="13" priority="28">
      <formula>CELL("Schutz",W19)</formula>
    </cfRule>
  </conditionalFormatting>
  <conditionalFormatting sqref="AR8:AU8">
    <cfRule type="expression" dxfId="12" priority="14">
      <formula>OR(AND(ISBLANK($AR$8),COUNTBLANK($AH$8:$AN$8)&lt;7),AND(ISBLANK($AR$8),$BF$44&gt;0))</formula>
    </cfRule>
  </conditionalFormatting>
  <conditionalFormatting sqref="AY8:BB8">
    <cfRule type="expression" dxfId="11" priority="12">
      <formula>OR(AND(ISBLANK($AY$8),COUNTBLANK($AH$8:$AN$8)&lt;7),AND(ISBLANK($AY$8),$BF$44&gt;0))</formula>
    </cfRule>
  </conditionalFormatting>
  <conditionalFormatting sqref="AO8:AQ8">
    <cfRule type="expression" dxfId="10" priority="11">
      <formula>OR(COUNTBLANK($AH$8:$AN$8)&lt;7,$BF$44&gt;0)</formula>
    </cfRule>
  </conditionalFormatting>
  <conditionalFormatting sqref="AV8:AX8">
    <cfRule type="expression" dxfId="9" priority="10">
      <formula>OR(COUNTBLANK($AH$8:$AN$8)&lt;7,$BF$44&gt;0)</formula>
    </cfRule>
  </conditionalFormatting>
  <conditionalFormatting sqref="AK8">
    <cfRule type="expression" dxfId="8" priority="9">
      <formula>AND($BF$44&gt;0,ISBLANK(AK8))</formula>
    </cfRule>
  </conditionalFormatting>
  <conditionalFormatting sqref="AL8">
    <cfRule type="expression" dxfId="7" priority="8">
      <formula>AND($BF$44&gt;0,ISBLANK(AL8))</formula>
    </cfRule>
  </conditionalFormatting>
  <conditionalFormatting sqref="AM8">
    <cfRule type="expression" dxfId="6" priority="7">
      <formula>AND($BF$44&gt;0,ISBLANK(AM8))</formula>
    </cfRule>
  </conditionalFormatting>
  <conditionalFormatting sqref="AN8">
    <cfRule type="expression" dxfId="5" priority="6">
      <formula>AND($BF$44&gt;0,ISBLANK(AN8))</formula>
    </cfRule>
  </conditionalFormatting>
  <conditionalFormatting sqref="W20">
    <cfRule type="expression" dxfId="4" priority="5">
      <formula>CELL("Schutz",W20)</formula>
    </cfRule>
  </conditionalFormatting>
  <conditionalFormatting sqref="Q20:Q30">
    <cfRule type="expression" dxfId="3" priority="4">
      <formula>CELL("Schutz",Q20)</formula>
    </cfRule>
  </conditionalFormatting>
  <conditionalFormatting sqref="T19:T25">
    <cfRule type="expression" dxfId="2" priority="3">
      <formula>CELL("Schutz",T19)</formula>
    </cfRule>
  </conditionalFormatting>
  <conditionalFormatting sqref="T28">
    <cfRule type="expression" dxfId="1" priority="2">
      <formula>CELL("Schutz",T28)</formula>
    </cfRule>
  </conditionalFormatting>
  <conditionalFormatting sqref="T31">
    <cfRule type="expression" dxfId="0" priority="1">
      <formula>CELL("Schutz",T31)</formula>
    </cfRule>
  </conditionalFormatting>
  <dataValidations xWindow="1612" yWindow="751" count="5">
    <dataValidation type="list" allowBlank="1" showInputMessage="1" showErrorMessage="1" sqref="E6" xr:uid="{00000000-0002-0000-0300-000000000000}">
      <formula1>$BH$4:$BH$5</formula1>
    </dataValidation>
    <dataValidation type="list" allowBlank="1" showInputMessage="1" showErrorMessage="1" sqref="G6" xr:uid="{00000000-0002-0000-0300-000001000000}">
      <formula1>$BI$3:$BI$5</formula1>
    </dataValidation>
    <dataValidation type="list" allowBlank="1" showInputMessage="1" showErrorMessage="1" sqref="BC45:BF46 AN45:AN46" xr:uid="{00000000-0002-0000-03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300-000003000000}">
      <formula1>35</formula1>
    </dataValidation>
    <dataValidation type="whole" allowBlank="1" showInputMessage="1" showErrorMessage="1" error="integer/ganze Zahl [kVA]" sqref="I19:I43" xr:uid="{00000000-0002-0000-0300-000004000000}">
      <formula1>1</formula1>
      <formula2>501</formula2>
    </dataValidation>
  </dataValidations>
  <hyperlinks>
    <hyperlink ref="AK54" r:id="rId1" xr:uid="{00000000-0004-0000-03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300-000005000000}">
          <x14:formula1>
            <xm:f>Motordaten!$C$49:$C$51</xm:f>
          </x14:formula1>
          <xm:sqref>L47</xm:sqref>
        </x14:dataValidation>
        <x14:dataValidation type="list" allowBlank="1" showInputMessage="1" showErrorMessage="1" xr:uid="{00000000-0002-0000-0300-000006000000}">
          <x14:formula1>
            <xm:f>Motordaten!$A$49:$A$52</xm:f>
          </x14:formula1>
          <xm:sqref>E47</xm:sqref>
        </x14:dataValidation>
        <x14:dataValidation type="list" allowBlank="1" showInputMessage="1" showErrorMessage="1" xr:uid="{00000000-0002-0000-0300-000007000000}">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Blatt_1_1180R01</vt:lpstr>
      <vt:lpstr>Blatt_2_1180R01</vt:lpstr>
      <vt:lpstr>Punktplan LTVR_1_1180R01</vt:lpstr>
      <vt:lpstr>Materialliste</vt:lpstr>
      <vt:lpstr>Motordaten</vt:lpstr>
      <vt:lpstr>Hinweise (Notes)</vt:lpstr>
      <vt:lpstr>Änderungshistorie</vt:lpstr>
      <vt:lpstr>'Blatt 0'!Area_de_impressao</vt:lpstr>
      <vt:lpstr>Blatt_1_1180R01!Area_de_impressao</vt:lpstr>
      <vt:lpstr>Blatt_2_1180R01!Area_de_impressao</vt:lpstr>
      <vt:lpstr>'Punktplan LTVR_1_1180R01'!Area_de_impressao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2023-11-09T12:44:00Z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